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amena_akram_birmingham_gov_uk/Documents/Documents/"/>
    </mc:Choice>
  </mc:AlternateContent>
  <xr:revisionPtr revIDLastSave="0" documentId="8_{2FFBC6C5-1D0E-4D91-AD46-54829507F3EC}" xr6:coauthVersionLast="47" xr6:coauthVersionMax="47" xr10:uidLastSave="{00000000-0000-0000-0000-000000000000}"/>
  <workbookProtection workbookAlgorithmName="SHA-512" workbookHashValue="EncdTa+2Eu1pbqgh2q7v/73jkIe8A/8L8t9W1eNIbScCr82XbP3NmWQpAe4NSDj1qRAw8B5hg/q4/dCKx2Af4A==" workbookSaltValue="WMogdH6Jgja7JbILs4xLcA==" workbookSpinCount="100000" lockStructure="1"/>
  <bookViews>
    <workbookView xWindow="120" yWindow="50" windowWidth="18850" windowHeight="9950" firstSheet="2" activeTab="2" xr2:uid="{CEE1E15A-7861-4B4D-8902-BBC1DE56A7C2}"/>
  </bookViews>
  <sheets>
    <sheet name="Data EYFSS Actual Old" sheetId="1" state="hidden" r:id="rId1"/>
    <sheet name="Data EYFSS Indica Old" sheetId="3" state="hidden" r:id="rId2"/>
    <sheet name="EYFSS " sheetId="2" r:id="rId3"/>
    <sheet name="Budget" sheetId="10" state="hidden" r:id="rId4"/>
    <sheet name="Rates" sheetId="11" state="hidden" r:id="rId5"/>
    <sheet name="Deprivation" sheetId="12" state="hidden" r:id="rId6"/>
    <sheet name="FSM" sheetId="14" state="hidden" r:id="rId7"/>
    <sheet name="DSG EY Allocation Dec 2022" sheetId="13" state="hidden" r:id="rId8"/>
    <sheet name="Spring 2022 School" sheetId="7" state="hidden" r:id="rId9"/>
    <sheet name="Summer 2022 School" sheetId="8" state="hidden" r:id="rId10"/>
    <sheet name="Autumn 2022 School" sheetId="9" state="hidden" r:id="rId11"/>
    <sheet name="Spring 2022 PVI" sheetId="4" state="hidden" r:id="rId12"/>
    <sheet name="Summer 2022 PVI" sheetId="5" state="hidden" r:id="rId13"/>
    <sheet name="Autumn 2022 PVI" sheetId="6" state="hidden" r:id="rId14"/>
  </sheets>
  <externalReferences>
    <externalReference r:id="rId15"/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9" i="2" l="1"/>
  <c r="L69" i="2"/>
  <c r="AZ2" i="10"/>
  <c r="AE5" i="10"/>
  <c r="I36" i="2"/>
  <c r="AN1" i="10"/>
  <c r="AO1" i="10" s="1"/>
  <c r="AP1" i="10" s="1"/>
  <c r="AQ1" i="10" s="1"/>
  <c r="AR1" i="10" s="1"/>
  <c r="AS1" i="10" s="1"/>
  <c r="AT1" i="10" s="1"/>
  <c r="AU1" i="10" s="1"/>
  <c r="AV1" i="10" s="1"/>
  <c r="AW1" i="10" s="1"/>
  <c r="AX1" i="10" s="1"/>
  <c r="AY1" i="10" s="1"/>
  <c r="AZ1" i="10" s="1"/>
  <c r="AM1" i="10"/>
  <c r="AM208" i="10"/>
  <c r="AM207" i="10"/>
  <c r="AM206" i="10"/>
  <c r="AM205" i="10"/>
  <c r="AM204" i="10"/>
  <c r="AM203" i="10"/>
  <c r="AM202" i="10"/>
  <c r="AM201" i="10"/>
  <c r="AM200" i="10"/>
  <c r="AM199" i="10"/>
  <c r="AM198" i="10"/>
  <c r="AM197" i="10"/>
  <c r="AM196" i="10"/>
  <c r="AM195" i="10"/>
  <c r="AM194" i="10"/>
  <c r="AM193" i="10"/>
  <c r="AM192" i="10"/>
  <c r="AM191" i="10"/>
  <c r="AM190" i="10"/>
  <c r="AM189" i="10"/>
  <c r="AM188" i="10"/>
  <c r="AM187" i="10"/>
  <c r="AM186" i="10"/>
  <c r="AM185" i="10"/>
  <c r="AM184" i="10"/>
  <c r="AM183" i="10"/>
  <c r="AM182" i="10"/>
  <c r="AM181" i="10"/>
  <c r="AM180" i="10"/>
  <c r="AM179" i="10"/>
  <c r="AM178" i="10"/>
  <c r="AM177" i="10"/>
  <c r="AM176" i="10"/>
  <c r="AM175" i="10"/>
  <c r="AM174" i="10"/>
  <c r="AM173" i="10"/>
  <c r="AM172" i="10"/>
  <c r="AM171" i="10"/>
  <c r="AM170" i="10"/>
  <c r="AM169" i="10"/>
  <c r="AM168" i="10"/>
  <c r="AM167" i="10"/>
  <c r="AM166" i="10"/>
  <c r="AM165" i="10"/>
  <c r="AM164" i="10"/>
  <c r="AM163" i="10"/>
  <c r="AM162" i="10"/>
  <c r="AM161" i="10"/>
  <c r="AM160" i="10"/>
  <c r="AM159" i="10"/>
  <c r="AM158" i="10"/>
  <c r="AM157" i="10"/>
  <c r="AM156" i="10"/>
  <c r="AM155" i="10"/>
  <c r="AM154" i="10"/>
  <c r="AM153" i="10"/>
  <c r="AM152" i="10"/>
  <c r="AM151" i="10"/>
  <c r="AM150" i="10"/>
  <c r="AM149" i="10"/>
  <c r="AM148" i="10"/>
  <c r="AM147" i="10"/>
  <c r="AM146" i="10"/>
  <c r="AM145" i="10"/>
  <c r="AM144" i="10"/>
  <c r="AM143" i="10"/>
  <c r="AM142" i="10"/>
  <c r="AM141" i="10"/>
  <c r="AM140" i="10"/>
  <c r="AM139" i="10"/>
  <c r="AM138" i="10"/>
  <c r="AM137" i="10"/>
  <c r="AM136" i="10"/>
  <c r="AM135" i="10"/>
  <c r="AM134" i="10"/>
  <c r="AM133" i="10"/>
  <c r="AM132" i="10"/>
  <c r="AM131" i="10"/>
  <c r="AM130" i="10"/>
  <c r="AM129" i="10"/>
  <c r="AM128" i="10"/>
  <c r="AM127" i="10"/>
  <c r="AM126" i="10"/>
  <c r="AM125" i="10"/>
  <c r="AM124" i="10"/>
  <c r="AM123" i="10"/>
  <c r="AM122" i="10"/>
  <c r="AM121" i="10"/>
  <c r="AM120" i="10"/>
  <c r="AM119" i="10"/>
  <c r="AM118" i="10"/>
  <c r="AM117" i="10"/>
  <c r="AM116" i="10"/>
  <c r="AM115" i="10"/>
  <c r="AM114" i="10"/>
  <c r="AM113" i="10"/>
  <c r="AM112" i="10"/>
  <c r="AM111" i="10"/>
  <c r="AM110" i="10"/>
  <c r="AM109" i="10"/>
  <c r="AM108" i="10"/>
  <c r="AM107" i="10"/>
  <c r="AM106" i="10"/>
  <c r="AM105" i="10"/>
  <c r="AM104" i="10"/>
  <c r="AM103" i="10"/>
  <c r="AM102" i="10"/>
  <c r="AM101" i="10"/>
  <c r="AM100" i="10"/>
  <c r="AM99" i="10"/>
  <c r="AM98" i="10"/>
  <c r="AM97" i="10"/>
  <c r="AM96" i="10"/>
  <c r="AM95" i="10"/>
  <c r="AM94" i="10"/>
  <c r="AM93" i="10"/>
  <c r="AM92" i="10"/>
  <c r="AM91" i="10"/>
  <c r="AM90" i="10"/>
  <c r="AM89" i="10"/>
  <c r="AM88" i="10"/>
  <c r="AM87" i="10"/>
  <c r="AM86" i="10"/>
  <c r="AM85" i="10"/>
  <c r="AM84" i="10"/>
  <c r="AM83" i="10"/>
  <c r="AM82" i="10"/>
  <c r="AM81" i="10"/>
  <c r="AM80" i="10"/>
  <c r="AM79" i="10"/>
  <c r="AM78" i="10"/>
  <c r="AM77" i="10"/>
  <c r="AM76" i="10"/>
  <c r="AM75" i="10"/>
  <c r="AM74" i="10"/>
  <c r="AM73" i="10"/>
  <c r="AM72" i="10"/>
  <c r="AM71" i="10"/>
  <c r="AM70" i="10"/>
  <c r="AM69" i="10"/>
  <c r="AM68" i="10"/>
  <c r="AM67" i="10"/>
  <c r="AM66" i="10"/>
  <c r="AM65" i="10"/>
  <c r="AM64" i="10"/>
  <c r="AM63" i="10"/>
  <c r="AM62" i="10"/>
  <c r="AM61" i="10"/>
  <c r="AM60" i="10"/>
  <c r="AM59" i="10"/>
  <c r="AM58" i="10"/>
  <c r="AM57" i="10"/>
  <c r="AM56" i="10"/>
  <c r="AM55" i="10"/>
  <c r="AM54" i="10"/>
  <c r="AM53" i="10"/>
  <c r="AM52" i="10"/>
  <c r="AM51" i="10"/>
  <c r="AM50" i="10"/>
  <c r="AM49" i="10"/>
  <c r="AM48" i="10"/>
  <c r="AM47" i="10"/>
  <c r="AM46" i="10"/>
  <c r="AM45" i="10"/>
  <c r="AM44" i="10"/>
  <c r="AM43" i="10"/>
  <c r="AM42" i="10"/>
  <c r="AM41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L208" i="10"/>
  <c r="AL207" i="10"/>
  <c r="AL206" i="10"/>
  <c r="AL205" i="10"/>
  <c r="AL204" i="10"/>
  <c r="AL203" i="10"/>
  <c r="AL202" i="10"/>
  <c r="AL201" i="10"/>
  <c r="AL200" i="10"/>
  <c r="AL199" i="10"/>
  <c r="AL198" i="10"/>
  <c r="AL197" i="10"/>
  <c r="AL196" i="10"/>
  <c r="AL195" i="10"/>
  <c r="AL194" i="10"/>
  <c r="AL193" i="10"/>
  <c r="AL192" i="10"/>
  <c r="AL191" i="10"/>
  <c r="AL190" i="10"/>
  <c r="AL189" i="10"/>
  <c r="AL188" i="10"/>
  <c r="AL187" i="10"/>
  <c r="AL186" i="10"/>
  <c r="AL185" i="10"/>
  <c r="AL184" i="10"/>
  <c r="AL183" i="10"/>
  <c r="AL182" i="10"/>
  <c r="AL181" i="10"/>
  <c r="AL180" i="10"/>
  <c r="AL179" i="10"/>
  <c r="AL178" i="10"/>
  <c r="AL177" i="10"/>
  <c r="AL176" i="10"/>
  <c r="AL175" i="10"/>
  <c r="AL174" i="10"/>
  <c r="AL173" i="10"/>
  <c r="AL172" i="10"/>
  <c r="AL171" i="10"/>
  <c r="AL170" i="10"/>
  <c r="AL169" i="10"/>
  <c r="AL168" i="10"/>
  <c r="AL167" i="10"/>
  <c r="AL166" i="10"/>
  <c r="AL165" i="10"/>
  <c r="AL164" i="10"/>
  <c r="AL163" i="10"/>
  <c r="AL162" i="10"/>
  <c r="AL161" i="10"/>
  <c r="AL160" i="10"/>
  <c r="AL159" i="10"/>
  <c r="AL158" i="10"/>
  <c r="AL157" i="10"/>
  <c r="AL156" i="10"/>
  <c r="AL155" i="10"/>
  <c r="AL154" i="10"/>
  <c r="AL153" i="10"/>
  <c r="AL152" i="10"/>
  <c r="AL151" i="10"/>
  <c r="AL150" i="10"/>
  <c r="AL149" i="10"/>
  <c r="AL148" i="10"/>
  <c r="AL147" i="10"/>
  <c r="AL146" i="10"/>
  <c r="AL145" i="10"/>
  <c r="AL144" i="10"/>
  <c r="AL143" i="10"/>
  <c r="AL142" i="10"/>
  <c r="AL141" i="10"/>
  <c r="AL140" i="10"/>
  <c r="AL139" i="10"/>
  <c r="AL138" i="10"/>
  <c r="AL137" i="10"/>
  <c r="AL136" i="10"/>
  <c r="AL135" i="10"/>
  <c r="AL134" i="10"/>
  <c r="AL133" i="10"/>
  <c r="AL132" i="10"/>
  <c r="AL131" i="10"/>
  <c r="AL130" i="10"/>
  <c r="AL129" i="10"/>
  <c r="AL128" i="10"/>
  <c r="AL127" i="10"/>
  <c r="AL126" i="10"/>
  <c r="AL125" i="10"/>
  <c r="AL124" i="10"/>
  <c r="AL123" i="10"/>
  <c r="AL122" i="10"/>
  <c r="AL121" i="10"/>
  <c r="AL120" i="10"/>
  <c r="AL119" i="10"/>
  <c r="AL118" i="10"/>
  <c r="AL117" i="10"/>
  <c r="AL116" i="10"/>
  <c r="AL115" i="10"/>
  <c r="AL114" i="10"/>
  <c r="AL113" i="10"/>
  <c r="AL112" i="10"/>
  <c r="AL111" i="10"/>
  <c r="AL110" i="10"/>
  <c r="AL109" i="10"/>
  <c r="AL108" i="10"/>
  <c r="AL107" i="10"/>
  <c r="AL106" i="10"/>
  <c r="AL105" i="10"/>
  <c r="AL104" i="10"/>
  <c r="AL103" i="10"/>
  <c r="AL102" i="10"/>
  <c r="AL101" i="10"/>
  <c r="AL100" i="10"/>
  <c r="AL99" i="10"/>
  <c r="AL98" i="10"/>
  <c r="AL97" i="10"/>
  <c r="AL96" i="10"/>
  <c r="AL95" i="10"/>
  <c r="AL94" i="10"/>
  <c r="AL93" i="10"/>
  <c r="AL92" i="10"/>
  <c r="AL91" i="10"/>
  <c r="AL90" i="10"/>
  <c r="AL89" i="10"/>
  <c r="AL88" i="10"/>
  <c r="AL87" i="10"/>
  <c r="AL86" i="10"/>
  <c r="AL85" i="10"/>
  <c r="AL84" i="10"/>
  <c r="AL83" i="10"/>
  <c r="AL82" i="10"/>
  <c r="AL81" i="10"/>
  <c r="AL80" i="10"/>
  <c r="AL79" i="10"/>
  <c r="AL78" i="10"/>
  <c r="AL77" i="10"/>
  <c r="AL76" i="10"/>
  <c r="AL75" i="10"/>
  <c r="AL74" i="10"/>
  <c r="AL73" i="10"/>
  <c r="AL72" i="10"/>
  <c r="AL71" i="10"/>
  <c r="AL70" i="10"/>
  <c r="AL69" i="10"/>
  <c r="AL68" i="10"/>
  <c r="AL67" i="10"/>
  <c r="AL66" i="10"/>
  <c r="AL65" i="10"/>
  <c r="AL64" i="10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40" i="10"/>
  <c r="AL39" i="10"/>
  <c r="AL38" i="10"/>
  <c r="AL37" i="10"/>
  <c r="AL36" i="10"/>
  <c r="AL35" i="10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21" i="10"/>
  <c r="AL20" i="10"/>
  <c r="AL19" i="10"/>
  <c r="AL18" i="10"/>
  <c r="AL17" i="10"/>
  <c r="AL16" i="10"/>
  <c r="AL15" i="10"/>
  <c r="AL14" i="10"/>
  <c r="AL13" i="10"/>
  <c r="AL12" i="10"/>
  <c r="AL11" i="10"/>
  <c r="AL10" i="10"/>
  <c r="AL9" i="10"/>
  <c r="AL8" i="10"/>
  <c r="AL7" i="10"/>
  <c r="AL6" i="10"/>
  <c r="AL5" i="10"/>
  <c r="AM2" i="10" l="1"/>
  <c r="U18" i="2"/>
  <c r="W18" i="2" l="1"/>
  <c r="V18" i="2"/>
  <c r="V20" i="2" s="1"/>
  <c r="V23" i="2" s="1"/>
  <c r="W20" i="2"/>
  <c r="W23" i="2" s="1"/>
  <c r="W45" i="2"/>
  <c r="W47" i="2" s="1"/>
  <c r="V45" i="2"/>
  <c r="U45" i="2"/>
  <c r="U47" i="2" s="1"/>
  <c r="V47" i="2"/>
  <c r="AU208" i="10"/>
  <c r="AU207" i="10"/>
  <c r="AU206" i="10"/>
  <c r="AU205" i="10"/>
  <c r="AU204" i="10"/>
  <c r="AU203" i="10"/>
  <c r="AU202" i="10"/>
  <c r="AU201" i="10"/>
  <c r="AU200" i="10"/>
  <c r="AU199" i="10"/>
  <c r="AU198" i="10"/>
  <c r="AU197" i="10"/>
  <c r="AU196" i="10"/>
  <c r="AU195" i="10"/>
  <c r="AU194" i="10"/>
  <c r="AU193" i="10"/>
  <c r="AU192" i="10"/>
  <c r="AU191" i="10"/>
  <c r="AU190" i="10"/>
  <c r="AU189" i="10"/>
  <c r="AU188" i="10"/>
  <c r="AU187" i="10"/>
  <c r="AU186" i="10"/>
  <c r="AU185" i="10"/>
  <c r="AU184" i="10"/>
  <c r="AU183" i="10"/>
  <c r="AU182" i="10"/>
  <c r="AU181" i="10"/>
  <c r="AU180" i="10"/>
  <c r="AU179" i="10"/>
  <c r="AU178" i="10"/>
  <c r="AU177" i="10"/>
  <c r="AU176" i="10"/>
  <c r="AU175" i="10"/>
  <c r="AU174" i="10"/>
  <c r="AU173" i="10"/>
  <c r="AU172" i="10"/>
  <c r="AU171" i="10"/>
  <c r="AU170" i="10"/>
  <c r="AU169" i="10"/>
  <c r="AU168" i="10"/>
  <c r="AU167" i="10"/>
  <c r="AU166" i="10"/>
  <c r="AU165" i="10"/>
  <c r="AU164" i="10"/>
  <c r="AU163" i="10"/>
  <c r="AU162" i="10"/>
  <c r="AU161" i="10"/>
  <c r="AU160" i="10"/>
  <c r="AU159" i="10"/>
  <c r="AU158" i="10"/>
  <c r="AU157" i="10"/>
  <c r="AU156" i="10"/>
  <c r="AU155" i="10"/>
  <c r="AU154" i="10"/>
  <c r="AU153" i="10"/>
  <c r="AU152" i="10"/>
  <c r="AU151" i="10"/>
  <c r="AU150" i="10"/>
  <c r="AU149" i="10"/>
  <c r="AU148" i="10"/>
  <c r="AU147" i="10"/>
  <c r="AU146" i="10"/>
  <c r="AU145" i="10"/>
  <c r="AU144" i="10"/>
  <c r="AU143" i="10"/>
  <c r="AU142" i="10"/>
  <c r="AU141" i="10"/>
  <c r="AU140" i="10"/>
  <c r="AU139" i="10"/>
  <c r="AU138" i="10"/>
  <c r="AU137" i="10"/>
  <c r="AU136" i="10"/>
  <c r="AU135" i="10"/>
  <c r="AU134" i="10"/>
  <c r="AU133" i="10"/>
  <c r="AU132" i="10"/>
  <c r="AU131" i="10"/>
  <c r="AU130" i="10"/>
  <c r="AU129" i="10"/>
  <c r="AU128" i="10"/>
  <c r="AU127" i="10"/>
  <c r="AU126" i="10"/>
  <c r="AU125" i="10"/>
  <c r="AU124" i="10"/>
  <c r="AU123" i="10"/>
  <c r="AU122" i="10"/>
  <c r="AU121" i="10"/>
  <c r="AU120" i="10"/>
  <c r="AU119" i="10"/>
  <c r="AU118" i="10"/>
  <c r="AU117" i="10"/>
  <c r="AU116" i="10"/>
  <c r="AU115" i="10"/>
  <c r="AU114" i="10"/>
  <c r="AU113" i="10"/>
  <c r="AU112" i="10"/>
  <c r="AU111" i="10"/>
  <c r="AU110" i="10"/>
  <c r="AU109" i="10"/>
  <c r="AU108" i="10"/>
  <c r="AU107" i="10"/>
  <c r="AU106" i="10"/>
  <c r="AU105" i="10"/>
  <c r="AU104" i="10"/>
  <c r="AU103" i="10"/>
  <c r="AU102" i="10"/>
  <c r="AU101" i="10"/>
  <c r="AU100" i="10"/>
  <c r="AU99" i="10"/>
  <c r="AU98" i="10"/>
  <c r="AU97" i="10"/>
  <c r="AU96" i="10"/>
  <c r="AU95" i="10"/>
  <c r="AU94" i="10"/>
  <c r="AU93" i="10"/>
  <c r="AU92" i="10"/>
  <c r="AU91" i="10"/>
  <c r="AU90" i="10"/>
  <c r="AU89" i="10"/>
  <c r="AU88" i="10"/>
  <c r="AU87" i="10"/>
  <c r="AU86" i="10"/>
  <c r="AU85" i="10"/>
  <c r="AU84" i="10"/>
  <c r="AU83" i="10"/>
  <c r="AU82" i="10"/>
  <c r="AU81" i="10"/>
  <c r="AU80" i="10"/>
  <c r="AU79" i="10"/>
  <c r="AU78" i="10"/>
  <c r="AU77" i="10"/>
  <c r="AU76" i="10"/>
  <c r="AU75" i="10"/>
  <c r="AU74" i="10"/>
  <c r="AU73" i="10"/>
  <c r="AU72" i="10"/>
  <c r="AU71" i="10"/>
  <c r="AU70" i="10"/>
  <c r="AU69" i="10"/>
  <c r="AU68" i="10"/>
  <c r="AU67" i="10"/>
  <c r="AU66" i="10"/>
  <c r="AU65" i="10"/>
  <c r="AU64" i="10"/>
  <c r="AU63" i="10"/>
  <c r="AU62" i="10"/>
  <c r="AU61" i="10"/>
  <c r="AU60" i="10"/>
  <c r="AU59" i="10"/>
  <c r="AU58" i="10"/>
  <c r="AU57" i="10"/>
  <c r="AU56" i="10"/>
  <c r="AU55" i="10"/>
  <c r="AU54" i="10"/>
  <c r="AU53" i="10"/>
  <c r="AU52" i="10"/>
  <c r="AU51" i="10"/>
  <c r="AU50" i="10"/>
  <c r="AU49" i="10"/>
  <c r="AU48" i="10"/>
  <c r="AU47" i="10"/>
  <c r="AU46" i="10"/>
  <c r="AU45" i="10"/>
  <c r="AU44" i="10"/>
  <c r="AU43" i="10"/>
  <c r="AU42" i="10"/>
  <c r="AU41" i="10"/>
  <c r="AU40" i="10"/>
  <c r="AU39" i="10"/>
  <c r="AU38" i="10"/>
  <c r="AU37" i="10"/>
  <c r="AU36" i="10"/>
  <c r="AU35" i="10"/>
  <c r="AU34" i="10"/>
  <c r="AU33" i="10"/>
  <c r="AU32" i="10"/>
  <c r="AU31" i="10"/>
  <c r="AU30" i="10"/>
  <c r="AU29" i="10"/>
  <c r="AU28" i="10"/>
  <c r="AU27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13" i="10"/>
  <c r="AU12" i="10"/>
  <c r="AU11" i="10"/>
  <c r="AU10" i="10"/>
  <c r="AU9" i="10"/>
  <c r="AU8" i="10"/>
  <c r="AU7" i="10"/>
  <c r="AU6" i="10"/>
  <c r="AU5" i="10"/>
  <c r="L64" i="2"/>
  <c r="AU2" i="10" l="1"/>
  <c r="U20" i="2"/>
  <c r="U23" i="2" s="1"/>
  <c r="AS208" i="10" l="1"/>
  <c r="AR208" i="10"/>
  <c r="AQ208" i="10"/>
  <c r="AS207" i="10"/>
  <c r="AR207" i="10"/>
  <c r="AQ207" i="10"/>
  <c r="AS206" i="10"/>
  <c r="AR206" i="10"/>
  <c r="AQ206" i="10"/>
  <c r="AS205" i="10"/>
  <c r="AR205" i="10"/>
  <c r="AQ205" i="10"/>
  <c r="AS204" i="10"/>
  <c r="AR204" i="10"/>
  <c r="AQ204" i="10"/>
  <c r="AS203" i="10"/>
  <c r="AR203" i="10"/>
  <c r="AQ203" i="10"/>
  <c r="AS202" i="10"/>
  <c r="AR202" i="10"/>
  <c r="AQ202" i="10"/>
  <c r="AS201" i="10"/>
  <c r="AR201" i="10"/>
  <c r="AQ201" i="10"/>
  <c r="AS200" i="10"/>
  <c r="AR200" i="10"/>
  <c r="AQ200" i="10"/>
  <c r="AS199" i="10"/>
  <c r="AR199" i="10"/>
  <c r="AQ199" i="10"/>
  <c r="AS198" i="10"/>
  <c r="AR198" i="10"/>
  <c r="AQ198" i="10"/>
  <c r="AS197" i="10"/>
  <c r="AR197" i="10"/>
  <c r="AQ197" i="10"/>
  <c r="AS196" i="10"/>
  <c r="AR196" i="10"/>
  <c r="AQ196" i="10"/>
  <c r="AS195" i="10"/>
  <c r="AR195" i="10"/>
  <c r="AQ195" i="10"/>
  <c r="AS194" i="10"/>
  <c r="AR194" i="10"/>
  <c r="AQ194" i="10"/>
  <c r="AS193" i="10"/>
  <c r="AR193" i="10"/>
  <c r="AQ193" i="10"/>
  <c r="AS192" i="10"/>
  <c r="AR192" i="10"/>
  <c r="AQ192" i="10"/>
  <c r="AS191" i="10"/>
  <c r="AR191" i="10"/>
  <c r="AQ191" i="10"/>
  <c r="AS190" i="10"/>
  <c r="AR190" i="10"/>
  <c r="AQ190" i="10"/>
  <c r="AS189" i="10"/>
  <c r="AR189" i="10"/>
  <c r="AQ189" i="10"/>
  <c r="AS188" i="10"/>
  <c r="AR188" i="10"/>
  <c r="AQ188" i="10"/>
  <c r="AS187" i="10"/>
  <c r="AR187" i="10"/>
  <c r="AQ187" i="10"/>
  <c r="AS186" i="10"/>
  <c r="AR186" i="10"/>
  <c r="AQ186" i="10"/>
  <c r="AS185" i="10"/>
  <c r="AR185" i="10"/>
  <c r="AQ185" i="10"/>
  <c r="AS184" i="10"/>
  <c r="AR184" i="10"/>
  <c r="AQ184" i="10"/>
  <c r="AS183" i="10"/>
  <c r="AR183" i="10"/>
  <c r="AQ183" i="10"/>
  <c r="AS182" i="10"/>
  <c r="AR182" i="10"/>
  <c r="AQ182" i="10"/>
  <c r="AS181" i="10"/>
  <c r="AR181" i="10"/>
  <c r="AQ181" i="10"/>
  <c r="AS180" i="10"/>
  <c r="AR180" i="10"/>
  <c r="AQ180" i="10"/>
  <c r="AS179" i="10"/>
  <c r="AR179" i="10"/>
  <c r="AQ179" i="10"/>
  <c r="AS178" i="10"/>
  <c r="AR178" i="10"/>
  <c r="AQ178" i="10"/>
  <c r="AS177" i="10"/>
  <c r="AR177" i="10"/>
  <c r="AQ177" i="10"/>
  <c r="AS176" i="10"/>
  <c r="AR176" i="10"/>
  <c r="AQ176" i="10"/>
  <c r="AS175" i="10"/>
  <c r="AR175" i="10"/>
  <c r="AQ175" i="10"/>
  <c r="AS174" i="10"/>
  <c r="AR174" i="10"/>
  <c r="AQ174" i="10"/>
  <c r="AS173" i="10"/>
  <c r="AR173" i="10"/>
  <c r="AQ173" i="10"/>
  <c r="AS172" i="10"/>
  <c r="AR172" i="10"/>
  <c r="AQ172" i="10"/>
  <c r="AS171" i="10"/>
  <c r="AR171" i="10"/>
  <c r="AQ171" i="10"/>
  <c r="AS170" i="10"/>
  <c r="AR170" i="10"/>
  <c r="AQ170" i="10"/>
  <c r="AS169" i="10"/>
  <c r="AR169" i="10"/>
  <c r="AQ169" i="10"/>
  <c r="AS168" i="10"/>
  <c r="AR168" i="10"/>
  <c r="AQ168" i="10"/>
  <c r="AS167" i="10"/>
  <c r="AR167" i="10"/>
  <c r="AQ167" i="10"/>
  <c r="AS166" i="10"/>
  <c r="AR166" i="10"/>
  <c r="AQ166" i="10"/>
  <c r="AS165" i="10"/>
  <c r="AR165" i="10"/>
  <c r="AQ165" i="10"/>
  <c r="AS164" i="10"/>
  <c r="AR164" i="10"/>
  <c r="AQ164" i="10"/>
  <c r="AS163" i="10"/>
  <c r="AR163" i="10"/>
  <c r="AQ163" i="10"/>
  <c r="AS162" i="10"/>
  <c r="AR162" i="10"/>
  <c r="AQ162" i="10"/>
  <c r="AS161" i="10"/>
  <c r="AR161" i="10"/>
  <c r="AQ161" i="10"/>
  <c r="AS160" i="10"/>
  <c r="AR160" i="10"/>
  <c r="AQ160" i="10"/>
  <c r="AS159" i="10"/>
  <c r="AR159" i="10"/>
  <c r="AQ159" i="10"/>
  <c r="AS158" i="10"/>
  <c r="AR158" i="10"/>
  <c r="AQ158" i="10"/>
  <c r="AS157" i="10"/>
  <c r="AR157" i="10"/>
  <c r="AQ157" i="10"/>
  <c r="AS156" i="10"/>
  <c r="AR156" i="10"/>
  <c r="AQ156" i="10"/>
  <c r="AS155" i="10"/>
  <c r="AR155" i="10"/>
  <c r="AQ155" i="10"/>
  <c r="AS154" i="10"/>
  <c r="AR154" i="10"/>
  <c r="AQ154" i="10"/>
  <c r="AS153" i="10"/>
  <c r="AR153" i="10"/>
  <c r="AQ153" i="10"/>
  <c r="AS152" i="10"/>
  <c r="AR152" i="10"/>
  <c r="AQ152" i="10"/>
  <c r="AS151" i="10"/>
  <c r="AR151" i="10"/>
  <c r="AQ151" i="10"/>
  <c r="AS150" i="10"/>
  <c r="AR150" i="10"/>
  <c r="AQ150" i="10"/>
  <c r="AS149" i="10"/>
  <c r="AR149" i="10"/>
  <c r="AQ149" i="10"/>
  <c r="AS148" i="10"/>
  <c r="AR148" i="10"/>
  <c r="AQ148" i="10"/>
  <c r="AS147" i="10"/>
  <c r="AR147" i="10"/>
  <c r="AQ147" i="10"/>
  <c r="AS146" i="10"/>
  <c r="AR146" i="10"/>
  <c r="AQ146" i="10"/>
  <c r="AS145" i="10"/>
  <c r="AR145" i="10"/>
  <c r="AQ145" i="10"/>
  <c r="AS144" i="10"/>
  <c r="AR144" i="10"/>
  <c r="AQ144" i="10"/>
  <c r="AS143" i="10"/>
  <c r="AR143" i="10"/>
  <c r="AQ143" i="10"/>
  <c r="AS142" i="10"/>
  <c r="AR142" i="10"/>
  <c r="AQ142" i="10"/>
  <c r="AS141" i="10"/>
  <c r="AR141" i="10"/>
  <c r="AQ141" i="10"/>
  <c r="AS140" i="10"/>
  <c r="AR140" i="10"/>
  <c r="AQ140" i="10"/>
  <c r="AS139" i="10"/>
  <c r="AR139" i="10"/>
  <c r="AQ139" i="10"/>
  <c r="AS138" i="10"/>
  <c r="AR138" i="10"/>
  <c r="AQ138" i="10"/>
  <c r="AS137" i="10"/>
  <c r="AR137" i="10"/>
  <c r="AQ137" i="10"/>
  <c r="AS136" i="10"/>
  <c r="AR136" i="10"/>
  <c r="AQ136" i="10"/>
  <c r="AS135" i="10"/>
  <c r="AR135" i="10"/>
  <c r="AQ135" i="10"/>
  <c r="AS134" i="10"/>
  <c r="AR134" i="10"/>
  <c r="AQ134" i="10"/>
  <c r="AS133" i="10"/>
  <c r="AR133" i="10"/>
  <c r="AQ133" i="10"/>
  <c r="AS132" i="10"/>
  <c r="AR132" i="10"/>
  <c r="AQ132" i="10"/>
  <c r="AS131" i="10"/>
  <c r="AR131" i="10"/>
  <c r="AQ131" i="10"/>
  <c r="AS130" i="10"/>
  <c r="AR130" i="10"/>
  <c r="AQ130" i="10"/>
  <c r="AS129" i="10"/>
  <c r="AR129" i="10"/>
  <c r="AQ129" i="10"/>
  <c r="AS128" i="10"/>
  <c r="AR128" i="10"/>
  <c r="AQ128" i="10"/>
  <c r="AS127" i="10"/>
  <c r="AR127" i="10"/>
  <c r="AQ127" i="10"/>
  <c r="AS126" i="10"/>
  <c r="AR126" i="10"/>
  <c r="AQ126" i="10"/>
  <c r="AS125" i="10"/>
  <c r="AR125" i="10"/>
  <c r="AQ125" i="10"/>
  <c r="AS124" i="10"/>
  <c r="AR124" i="10"/>
  <c r="AQ124" i="10"/>
  <c r="AS123" i="10"/>
  <c r="AR123" i="10"/>
  <c r="AQ123" i="10"/>
  <c r="AS122" i="10"/>
  <c r="AR122" i="10"/>
  <c r="AQ122" i="10"/>
  <c r="AS121" i="10"/>
  <c r="AR121" i="10"/>
  <c r="AQ121" i="10"/>
  <c r="AS120" i="10"/>
  <c r="AR120" i="10"/>
  <c r="AQ120" i="10"/>
  <c r="AS119" i="10"/>
  <c r="AR119" i="10"/>
  <c r="AQ119" i="10"/>
  <c r="AS118" i="10"/>
  <c r="AR118" i="10"/>
  <c r="AQ118" i="10"/>
  <c r="AS117" i="10"/>
  <c r="AR117" i="10"/>
  <c r="AQ117" i="10"/>
  <c r="AS116" i="10"/>
  <c r="AR116" i="10"/>
  <c r="AQ116" i="10"/>
  <c r="AS115" i="10"/>
  <c r="AR115" i="10"/>
  <c r="AQ115" i="10"/>
  <c r="AS114" i="10"/>
  <c r="AR114" i="10"/>
  <c r="AQ114" i="10"/>
  <c r="AS113" i="10"/>
  <c r="AR113" i="10"/>
  <c r="AQ113" i="10"/>
  <c r="AS112" i="10"/>
  <c r="AR112" i="10"/>
  <c r="AQ112" i="10"/>
  <c r="AS111" i="10"/>
  <c r="AR111" i="10"/>
  <c r="AQ111" i="10"/>
  <c r="AS110" i="10"/>
  <c r="AR110" i="10"/>
  <c r="AQ110" i="10"/>
  <c r="AS109" i="10"/>
  <c r="AR109" i="10"/>
  <c r="AQ109" i="10"/>
  <c r="AS108" i="10"/>
  <c r="AR108" i="10"/>
  <c r="AQ108" i="10"/>
  <c r="AS107" i="10"/>
  <c r="AR107" i="10"/>
  <c r="AQ107" i="10"/>
  <c r="AS106" i="10"/>
  <c r="AR106" i="10"/>
  <c r="AQ106" i="10"/>
  <c r="AS105" i="10"/>
  <c r="AR105" i="10"/>
  <c r="AQ105" i="10"/>
  <c r="AS104" i="10"/>
  <c r="AR104" i="10"/>
  <c r="AQ104" i="10"/>
  <c r="AS103" i="10"/>
  <c r="AR103" i="10"/>
  <c r="AQ103" i="10"/>
  <c r="AS102" i="10"/>
  <c r="AR102" i="10"/>
  <c r="AQ102" i="10"/>
  <c r="AS101" i="10"/>
  <c r="AR101" i="10"/>
  <c r="AQ101" i="10"/>
  <c r="AS100" i="10"/>
  <c r="AR100" i="10"/>
  <c r="AQ100" i="10"/>
  <c r="AS99" i="10"/>
  <c r="AR99" i="10"/>
  <c r="AQ99" i="10"/>
  <c r="AS98" i="10"/>
  <c r="AR98" i="10"/>
  <c r="AQ98" i="10"/>
  <c r="AS97" i="10"/>
  <c r="AR97" i="10"/>
  <c r="AQ97" i="10"/>
  <c r="AS96" i="10"/>
  <c r="AR96" i="10"/>
  <c r="AQ96" i="10"/>
  <c r="AS95" i="10"/>
  <c r="AR95" i="10"/>
  <c r="AQ95" i="10"/>
  <c r="AS94" i="10"/>
  <c r="AR94" i="10"/>
  <c r="AQ94" i="10"/>
  <c r="AS93" i="10"/>
  <c r="AR93" i="10"/>
  <c r="AQ93" i="10"/>
  <c r="AS92" i="10"/>
  <c r="AR92" i="10"/>
  <c r="AQ92" i="10"/>
  <c r="AS91" i="10"/>
  <c r="AR91" i="10"/>
  <c r="AQ91" i="10"/>
  <c r="AS90" i="10"/>
  <c r="AR90" i="10"/>
  <c r="AQ90" i="10"/>
  <c r="AS89" i="10"/>
  <c r="AR89" i="10"/>
  <c r="AQ89" i="10"/>
  <c r="AS88" i="10"/>
  <c r="AR88" i="10"/>
  <c r="AQ88" i="10"/>
  <c r="AS87" i="10"/>
  <c r="AR87" i="10"/>
  <c r="AQ87" i="10"/>
  <c r="AS86" i="10"/>
  <c r="AR86" i="10"/>
  <c r="AQ86" i="10"/>
  <c r="AS85" i="10"/>
  <c r="AR85" i="10"/>
  <c r="AQ85" i="10"/>
  <c r="AS84" i="10"/>
  <c r="AR84" i="10"/>
  <c r="AQ84" i="10"/>
  <c r="AS83" i="10"/>
  <c r="AR83" i="10"/>
  <c r="AQ83" i="10"/>
  <c r="AS82" i="10"/>
  <c r="AR82" i="10"/>
  <c r="AQ82" i="10"/>
  <c r="AS81" i="10"/>
  <c r="AR81" i="10"/>
  <c r="AQ81" i="10"/>
  <c r="AS80" i="10"/>
  <c r="AR80" i="10"/>
  <c r="AQ80" i="10"/>
  <c r="AS79" i="10"/>
  <c r="AR79" i="10"/>
  <c r="AQ79" i="10"/>
  <c r="AS78" i="10"/>
  <c r="AR78" i="10"/>
  <c r="AQ78" i="10"/>
  <c r="AS77" i="10"/>
  <c r="AR77" i="10"/>
  <c r="AQ77" i="10"/>
  <c r="AS76" i="10"/>
  <c r="AR76" i="10"/>
  <c r="AQ76" i="10"/>
  <c r="AS75" i="10"/>
  <c r="AR75" i="10"/>
  <c r="AQ75" i="10"/>
  <c r="AS74" i="10"/>
  <c r="AR74" i="10"/>
  <c r="AQ74" i="10"/>
  <c r="AS73" i="10"/>
  <c r="AR73" i="10"/>
  <c r="AQ73" i="10"/>
  <c r="AS72" i="10"/>
  <c r="AR72" i="10"/>
  <c r="AQ72" i="10"/>
  <c r="AS71" i="10"/>
  <c r="AR71" i="10"/>
  <c r="AQ71" i="10"/>
  <c r="AS70" i="10"/>
  <c r="AR70" i="10"/>
  <c r="AQ70" i="10"/>
  <c r="AS69" i="10"/>
  <c r="AR69" i="10"/>
  <c r="AQ69" i="10"/>
  <c r="AS68" i="10"/>
  <c r="AR68" i="10"/>
  <c r="AQ68" i="10"/>
  <c r="AS67" i="10"/>
  <c r="AR67" i="10"/>
  <c r="AQ67" i="10"/>
  <c r="AS66" i="10"/>
  <c r="AR66" i="10"/>
  <c r="AQ66" i="10"/>
  <c r="AS65" i="10"/>
  <c r="AR65" i="10"/>
  <c r="AQ65" i="10"/>
  <c r="AS64" i="10"/>
  <c r="AR64" i="10"/>
  <c r="AQ64" i="10"/>
  <c r="AS63" i="10"/>
  <c r="AR63" i="10"/>
  <c r="AQ63" i="10"/>
  <c r="AS62" i="10"/>
  <c r="AR62" i="10"/>
  <c r="AQ62" i="10"/>
  <c r="AS61" i="10"/>
  <c r="AR61" i="10"/>
  <c r="AQ61" i="10"/>
  <c r="AS60" i="10"/>
  <c r="AR60" i="10"/>
  <c r="AQ60" i="10"/>
  <c r="AS59" i="10"/>
  <c r="AR59" i="10"/>
  <c r="AQ59" i="10"/>
  <c r="AS58" i="10"/>
  <c r="AR58" i="10"/>
  <c r="AQ58" i="10"/>
  <c r="AS57" i="10"/>
  <c r="AR57" i="10"/>
  <c r="AQ57" i="10"/>
  <c r="AS56" i="10"/>
  <c r="AR56" i="10"/>
  <c r="AQ56" i="10"/>
  <c r="AS55" i="10"/>
  <c r="AR55" i="10"/>
  <c r="AQ55" i="10"/>
  <c r="AS54" i="10"/>
  <c r="AR54" i="10"/>
  <c r="AQ54" i="10"/>
  <c r="AS53" i="10"/>
  <c r="AR53" i="10"/>
  <c r="AQ53" i="10"/>
  <c r="AS52" i="10"/>
  <c r="AR52" i="10"/>
  <c r="AQ52" i="10"/>
  <c r="AS51" i="10"/>
  <c r="AR51" i="10"/>
  <c r="AQ51" i="10"/>
  <c r="AS50" i="10"/>
  <c r="AR50" i="10"/>
  <c r="AQ50" i="10"/>
  <c r="AS49" i="10"/>
  <c r="AR49" i="10"/>
  <c r="AQ49" i="10"/>
  <c r="AS48" i="10"/>
  <c r="AR48" i="10"/>
  <c r="AQ48" i="10"/>
  <c r="AS47" i="10"/>
  <c r="AR47" i="10"/>
  <c r="AQ47" i="10"/>
  <c r="AS46" i="10"/>
  <c r="AR46" i="10"/>
  <c r="AQ46" i="10"/>
  <c r="AS45" i="10"/>
  <c r="AR45" i="10"/>
  <c r="AQ45" i="10"/>
  <c r="AS44" i="10"/>
  <c r="AR44" i="10"/>
  <c r="AQ44" i="10"/>
  <c r="AS43" i="10"/>
  <c r="AR43" i="10"/>
  <c r="AQ43" i="10"/>
  <c r="AS42" i="10"/>
  <c r="AR42" i="10"/>
  <c r="AQ42" i="10"/>
  <c r="AS41" i="10"/>
  <c r="AR41" i="10"/>
  <c r="AQ41" i="10"/>
  <c r="AS40" i="10"/>
  <c r="AR40" i="10"/>
  <c r="AQ40" i="10"/>
  <c r="AS39" i="10"/>
  <c r="AR39" i="10"/>
  <c r="AQ39" i="10"/>
  <c r="AS38" i="10"/>
  <c r="AR38" i="10"/>
  <c r="AQ38" i="10"/>
  <c r="AS37" i="10"/>
  <c r="AR37" i="10"/>
  <c r="AQ37" i="10"/>
  <c r="AS36" i="10"/>
  <c r="AR36" i="10"/>
  <c r="AQ36" i="10"/>
  <c r="AS35" i="10"/>
  <c r="AR35" i="10"/>
  <c r="AQ35" i="10"/>
  <c r="AS34" i="10"/>
  <c r="AR34" i="10"/>
  <c r="AQ34" i="10"/>
  <c r="AS33" i="10"/>
  <c r="AR33" i="10"/>
  <c r="AQ33" i="10"/>
  <c r="AS32" i="10"/>
  <c r="AR32" i="10"/>
  <c r="AQ32" i="10"/>
  <c r="AS31" i="10"/>
  <c r="AR31" i="10"/>
  <c r="AQ31" i="10"/>
  <c r="AS30" i="10"/>
  <c r="AR30" i="10"/>
  <c r="AQ30" i="10"/>
  <c r="AS29" i="10"/>
  <c r="AR29" i="10"/>
  <c r="AQ29" i="10"/>
  <c r="AS28" i="10"/>
  <c r="AR28" i="10"/>
  <c r="AQ28" i="10"/>
  <c r="AS27" i="10"/>
  <c r="AR27" i="10"/>
  <c r="AQ27" i="10"/>
  <c r="AS26" i="10"/>
  <c r="AR26" i="10"/>
  <c r="AQ26" i="10"/>
  <c r="AS25" i="10"/>
  <c r="AR25" i="10"/>
  <c r="AQ25" i="10"/>
  <c r="AS24" i="10"/>
  <c r="AR24" i="10"/>
  <c r="AQ24" i="10"/>
  <c r="AS23" i="10"/>
  <c r="AR23" i="10"/>
  <c r="AQ23" i="10"/>
  <c r="AS22" i="10"/>
  <c r="AR22" i="10"/>
  <c r="AQ22" i="10"/>
  <c r="AS21" i="10"/>
  <c r="AR21" i="10"/>
  <c r="AQ21" i="10"/>
  <c r="AS20" i="10"/>
  <c r="AR20" i="10"/>
  <c r="AQ20" i="10"/>
  <c r="AS19" i="10"/>
  <c r="AR19" i="10"/>
  <c r="AQ19" i="10"/>
  <c r="AS18" i="10"/>
  <c r="AR18" i="10"/>
  <c r="AQ18" i="10"/>
  <c r="AS17" i="10"/>
  <c r="AR17" i="10"/>
  <c r="AQ17" i="10"/>
  <c r="AS16" i="10"/>
  <c r="AR16" i="10"/>
  <c r="AQ16" i="10"/>
  <c r="AS15" i="10"/>
  <c r="AR15" i="10"/>
  <c r="AQ15" i="10"/>
  <c r="AS14" i="10"/>
  <c r="AR14" i="10"/>
  <c r="AQ14" i="10"/>
  <c r="AS13" i="10"/>
  <c r="AR13" i="10"/>
  <c r="AQ13" i="10"/>
  <c r="AS12" i="10"/>
  <c r="AR12" i="10"/>
  <c r="AQ12" i="10"/>
  <c r="AS11" i="10"/>
  <c r="AR11" i="10"/>
  <c r="AQ11" i="10"/>
  <c r="AS10" i="10"/>
  <c r="AR10" i="10"/>
  <c r="AQ10" i="10"/>
  <c r="AS9" i="10"/>
  <c r="AR9" i="10"/>
  <c r="AQ9" i="10"/>
  <c r="AS8" i="10"/>
  <c r="AR8" i="10"/>
  <c r="AQ8" i="10"/>
  <c r="AS7" i="10"/>
  <c r="AR7" i="10"/>
  <c r="AQ7" i="10"/>
  <c r="AS6" i="10"/>
  <c r="AR6" i="10"/>
  <c r="AQ6" i="10"/>
  <c r="AS5" i="10"/>
  <c r="AR5" i="10"/>
  <c r="AQ5" i="10"/>
  <c r="AN208" i="10"/>
  <c r="AN207" i="10"/>
  <c r="AN206" i="10"/>
  <c r="AN205" i="10"/>
  <c r="AN204" i="10"/>
  <c r="AN203" i="10"/>
  <c r="AN202" i="10"/>
  <c r="AN201" i="10"/>
  <c r="AN200" i="10"/>
  <c r="AN199" i="10"/>
  <c r="AN198" i="10"/>
  <c r="AN197" i="10"/>
  <c r="AN196" i="10"/>
  <c r="AN195" i="10"/>
  <c r="AN194" i="10"/>
  <c r="AN193" i="10"/>
  <c r="AN192" i="10"/>
  <c r="AN191" i="10"/>
  <c r="AN190" i="10"/>
  <c r="AN189" i="10"/>
  <c r="AN188" i="10"/>
  <c r="AN187" i="10"/>
  <c r="AN186" i="10"/>
  <c r="AN185" i="10"/>
  <c r="AN184" i="10"/>
  <c r="AN183" i="10"/>
  <c r="AN182" i="10"/>
  <c r="AN181" i="10"/>
  <c r="AN180" i="10"/>
  <c r="AN179" i="10"/>
  <c r="AN178" i="10"/>
  <c r="AN177" i="10"/>
  <c r="AN176" i="10"/>
  <c r="AN175" i="10"/>
  <c r="AN174" i="10"/>
  <c r="AN173" i="10"/>
  <c r="AN172" i="10"/>
  <c r="AN171" i="10"/>
  <c r="AN170" i="10"/>
  <c r="AN169" i="10"/>
  <c r="AN168" i="10"/>
  <c r="AN167" i="10"/>
  <c r="AN166" i="10"/>
  <c r="AN165" i="10"/>
  <c r="AN164" i="10"/>
  <c r="AN163" i="10"/>
  <c r="AN162" i="10"/>
  <c r="AN161" i="10"/>
  <c r="AN160" i="10"/>
  <c r="AN159" i="10"/>
  <c r="AN158" i="10"/>
  <c r="AN157" i="10"/>
  <c r="AN156" i="10"/>
  <c r="AN155" i="10"/>
  <c r="AN154" i="10"/>
  <c r="AN153" i="10"/>
  <c r="AN152" i="10"/>
  <c r="AN151" i="10"/>
  <c r="AN150" i="10"/>
  <c r="AN149" i="10"/>
  <c r="AN148" i="10"/>
  <c r="AN147" i="10"/>
  <c r="AN146" i="10"/>
  <c r="AN145" i="10"/>
  <c r="AN144" i="10"/>
  <c r="AN143" i="10"/>
  <c r="AN142" i="10"/>
  <c r="AN141" i="10"/>
  <c r="AN140" i="10"/>
  <c r="AN139" i="10"/>
  <c r="AN138" i="10"/>
  <c r="AN137" i="10"/>
  <c r="AN136" i="10"/>
  <c r="AN135" i="10"/>
  <c r="AN134" i="10"/>
  <c r="AN133" i="10"/>
  <c r="AN132" i="10"/>
  <c r="AN131" i="10"/>
  <c r="AN130" i="10"/>
  <c r="AN129" i="10"/>
  <c r="AN128" i="10"/>
  <c r="AN127" i="10"/>
  <c r="AN126" i="10"/>
  <c r="AN125" i="10"/>
  <c r="AN124" i="10"/>
  <c r="AN123" i="10"/>
  <c r="AN122" i="10"/>
  <c r="AN121" i="10"/>
  <c r="AN120" i="10"/>
  <c r="AN119" i="10"/>
  <c r="AN118" i="10"/>
  <c r="AN117" i="10"/>
  <c r="AN116" i="10"/>
  <c r="AN115" i="10"/>
  <c r="AN114" i="10"/>
  <c r="AN113" i="10"/>
  <c r="AN112" i="10"/>
  <c r="AN111" i="10"/>
  <c r="AN110" i="10"/>
  <c r="AN109" i="10"/>
  <c r="AN108" i="10"/>
  <c r="AN107" i="10"/>
  <c r="AN106" i="10"/>
  <c r="AN105" i="10"/>
  <c r="AN104" i="10"/>
  <c r="AN103" i="10"/>
  <c r="AN102" i="10"/>
  <c r="AN101" i="10"/>
  <c r="AN100" i="10"/>
  <c r="AN99" i="10"/>
  <c r="AN98" i="10"/>
  <c r="AN97" i="10"/>
  <c r="AN96" i="10"/>
  <c r="AN95" i="10"/>
  <c r="AN94" i="10"/>
  <c r="AN93" i="10"/>
  <c r="AN92" i="10"/>
  <c r="AN91" i="10"/>
  <c r="AN90" i="10"/>
  <c r="AN89" i="10"/>
  <c r="AN88" i="10"/>
  <c r="AN87" i="10"/>
  <c r="AN86" i="10"/>
  <c r="AN85" i="10"/>
  <c r="AN84" i="10"/>
  <c r="AN83" i="10"/>
  <c r="AN82" i="10"/>
  <c r="AN81" i="10"/>
  <c r="AN80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N67" i="10"/>
  <c r="AN66" i="10"/>
  <c r="AN65" i="10"/>
  <c r="AN64" i="10"/>
  <c r="AN63" i="10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G208" i="10"/>
  <c r="AJ208" i="10" s="1"/>
  <c r="AF208" i="10"/>
  <c r="AI208" i="10" s="1"/>
  <c r="AE208" i="10"/>
  <c r="AH208" i="10" s="1"/>
  <c r="AG207" i="10"/>
  <c r="AJ207" i="10" s="1"/>
  <c r="AF207" i="10"/>
  <c r="AI207" i="10" s="1"/>
  <c r="AE207" i="10"/>
  <c r="AH207" i="10" s="1"/>
  <c r="AG206" i="10"/>
  <c r="AJ206" i="10" s="1"/>
  <c r="AF206" i="10"/>
  <c r="AI206" i="10" s="1"/>
  <c r="AE206" i="10"/>
  <c r="AH206" i="10" s="1"/>
  <c r="AG205" i="10"/>
  <c r="AJ205" i="10" s="1"/>
  <c r="AF205" i="10"/>
  <c r="AI205" i="10" s="1"/>
  <c r="AE205" i="10"/>
  <c r="AH205" i="10" s="1"/>
  <c r="AG204" i="10"/>
  <c r="AJ204" i="10" s="1"/>
  <c r="AF204" i="10"/>
  <c r="AI204" i="10" s="1"/>
  <c r="AE204" i="10"/>
  <c r="AH204" i="10" s="1"/>
  <c r="AG203" i="10"/>
  <c r="AJ203" i="10" s="1"/>
  <c r="AF203" i="10"/>
  <c r="AI203" i="10" s="1"/>
  <c r="AE203" i="10"/>
  <c r="AH203" i="10" s="1"/>
  <c r="AG202" i="10"/>
  <c r="AJ202" i="10" s="1"/>
  <c r="AF202" i="10"/>
  <c r="AI202" i="10" s="1"/>
  <c r="AE202" i="10"/>
  <c r="AH202" i="10" s="1"/>
  <c r="AG201" i="10"/>
  <c r="AJ201" i="10" s="1"/>
  <c r="AF201" i="10"/>
  <c r="AI201" i="10" s="1"/>
  <c r="AE201" i="10"/>
  <c r="AH201" i="10" s="1"/>
  <c r="AG200" i="10"/>
  <c r="AJ200" i="10" s="1"/>
  <c r="AF200" i="10"/>
  <c r="AI200" i="10" s="1"/>
  <c r="AE200" i="10"/>
  <c r="AH200" i="10" s="1"/>
  <c r="AG199" i="10"/>
  <c r="AJ199" i="10" s="1"/>
  <c r="AF199" i="10"/>
  <c r="AI199" i="10" s="1"/>
  <c r="AE199" i="10"/>
  <c r="AH199" i="10" s="1"/>
  <c r="AG198" i="10"/>
  <c r="AJ198" i="10" s="1"/>
  <c r="AF198" i="10"/>
  <c r="AI198" i="10" s="1"/>
  <c r="AE198" i="10"/>
  <c r="AH198" i="10" s="1"/>
  <c r="AG197" i="10"/>
  <c r="AJ197" i="10" s="1"/>
  <c r="AF197" i="10"/>
  <c r="AI197" i="10" s="1"/>
  <c r="AE197" i="10"/>
  <c r="AH197" i="10" s="1"/>
  <c r="AG196" i="10"/>
  <c r="AJ196" i="10" s="1"/>
  <c r="AF196" i="10"/>
  <c r="AI196" i="10" s="1"/>
  <c r="AE196" i="10"/>
  <c r="AH196" i="10" s="1"/>
  <c r="AG195" i="10"/>
  <c r="AJ195" i="10" s="1"/>
  <c r="AF195" i="10"/>
  <c r="AI195" i="10" s="1"/>
  <c r="AE195" i="10"/>
  <c r="AH195" i="10" s="1"/>
  <c r="AG194" i="10"/>
  <c r="AJ194" i="10" s="1"/>
  <c r="AF194" i="10"/>
  <c r="AI194" i="10" s="1"/>
  <c r="AE194" i="10"/>
  <c r="AH194" i="10" s="1"/>
  <c r="AG193" i="10"/>
  <c r="AJ193" i="10" s="1"/>
  <c r="AF193" i="10"/>
  <c r="AI193" i="10" s="1"/>
  <c r="AE193" i="10"/>
  <c r="AH193" i="10" s="1"/>
  <c r="AG192" i="10"/>
  <c r="AJ192" i="10" s="1"/>
  <c r="AF192" i="10"/>
  <c r="AI192" i="10" s="1"/>
  <c r="AE192" i="10"/>
  <c r="AH192" i="10" s="1"/>
  <c r="AG191" i="10"/>
  <c r="AJ191" i="10" s="1"/>
  <c r="AF191" i="10"/>
  <c r="AI191" i="10" s="1"/>
  <c r="AE191" i="10"/>
  <c r="AH191" i="10" s="1"/>
  <c r="AG190" i="10"/>
  <c r="AJ190" i="10" s="1"/>
  <c r="AF190" i="10"/>
  <c r="AI190" i="10" s="1"/>
  <c r="AE190" i="10"/>
  <c r="AH190" i="10" s="1"/>
  <c r="AG189" i="10"/>
  <c r="AJ189" i="10" s="1"/>
  <c r="AF189" i="10"/>
  <c r="AI189" i="10" s="1"/>
  <c r="AE189" i="10"/>
  <c r="AH189" i="10" s="1"/>
  <c r="AG188" i="10"/>
  <c r="AJ188" i="10" s="1"/>
  <c r="AF188" i="10"/>
  <c r="AI188" i="10" s="1"/>
  <c r="AE188" i="10"/>
  <c r="AH188" i="10" s="1"/>
  <c r="AG187" i="10"/>
  <c r="AJ187" i="10" s="1"/>
  <c r="AF187" i="10"/>
  <c r="AI187" i="10" s="1"/>
  <c r="AE187" i="10"/>
  <c r="AH187" i="10" s="1"/>
  <c r="AG186" i="10"/>
  <c r="AJ186" i="10" s="1"/>
  <c r="AF186" i="10"/>
  <c r="AI186" i="10" s="1"/>
  <c r="AE186" i="10"/>
  <c r="AH186" i="10" s="1"/>
  <c r="AG185" i="10"/>
  <c r="AJ185" i="10" s="1"/>
  <c r="AF185" i="10"/>
  <c r="AI185" i="10" s="1"/>
  <c r="AE185" i="10"/>
  <c r="AH185" i="10" s="1"/>
  <c r="AG184" i="10"/>
  <c r="AJ184" i="10" s="1"/>
  <c r="AF184" i="10"/>
  <c r="AI184" i="10" s="1"/>
  <c r="AE184" i="10"/>
  <c r="AH184" i="10" s="1"/>
  <c r="AG183" i="10"/>
  <c r="AJ183" i="10" s="1"/>
  <c r="AF183" i="10"/>
  <c r="AI183" i="10" s="1"/>
  <c r="AE183" i="10"/>
  <c r="AH183" i="10" s="1"/>
  <c r="AG182" i="10"/>
  <c r="AJ182" i="10" s="1"/>
  <c r="AF182" i="10"/>
  <c r="AI182" i="10" s="1"/>
  <c r="AE182" i="10"/>
  <c r="AH182" i="10" s="1"/>
  <c r="AG181" i="10"/>
  <c r="AJ181" i="10" s="1"/>
  <c r="AF181" i="10"/>
  <c r="AI181" i="10" s="1"/>
  <c r="AE181" i="10"/>
  <c r="AH181" i="10" s="1"/>
  <c r="AG180" i="10"/>
  <c r="AJ180" i="10" s="1"/>
  <c r="AF180" i="10"/>
  <c r="AI180" i="10" s="1"/>
  <c r="AE180" i="10"/>
  <c r="AH180" i="10" s="1"/>
  <c r="AG179" i="10"/>
  <c r="AJ179" i="10" s="1"/>
  <c r="AF179" i="10"/>
  <c r="AI179" i="10" s="1"/>
  <c r="AE179" i="10"/>
  <c r="AH179" i="10" s="1"/>
  <c r="AG178" i="10"/>
  <c r="AJ178" i="10" s="1"/>
  <c r="AF178" i="10"/>
  <c r="AI178" i="10" s="1"/>
  <c r="AE178" i="10"/>
  <c r="AH178" i="10" s="1"/>
  <c r="AG177" i="10"/>
  <c r="AJ177" i="10" s="1"/>
  <c r="AF177" i="10"/>
  <c r="AI177" i="10" s="1"/>
  <c r="AE177" i="10"/>
  <c r="AH177" i="10" s="1"/>
  <c r="AG176" i="10"/>
  <c r="AJ176" i="10" s="1"/>
  <c r="AF176" i="10"/>
  <c r="AI176" i="10" s="1"/>
  <c r="AE176" i="10"/>
  <c r="AH176" i="10" s="1"/>
  <c r="AG175" i="10"/>
  <c r="AJ175" i="10" s="1"/>
  <c r="AF175" i="10"/>
  <c r="AI175" i="10" s="1"/>
  <c r="AE175" i="10"/>
  <c r="AH175" i="10" s="1"/>
  <c r="AG174" i="10"/>
  <c r="AJ174" i="10" s="1"/>
  <c r="AF174" i="10"/>
  <c r="AI174" i="10" s="1"/>
  <c r="AE174" i="10"/>
  <c r="AH174" i="10" s="1"/>
  <c r="AG173" i="10"/>
  <c r="AJ173" i="10" s="1"/>
  <c r="AF173" i="10"/>
  <c r="AI173" i="10" s="1"/>
  <c r="AE173" i="10"/>
  <c r="AH173" i="10" s="1"/>
  <c r="AG172" i="10"/>
  <c r="AJ172" i="10" s="1"/>
  <c r="AF172" i="10"/>
  <c r="AI172" i="10" s="1"/>
  <c r="AE172" i="10"/>
  <c r="AH172" i="10" s="1"/>
  <c r="AG171" i="10"/>
  <c r="AJ171" i="10" s="1"/>
  <c r="AF171" i="10"/>
  <c r="AI171" i="10" s="1"/>
  <c r="AE171" i="10"/>
  <c r="AH171" i="10" s="1"/>
  <c r="AG170" i="10"/>
  <c r="AJ170" i="10" s="1"/>
  <c r="AF170" i="10"/>
  <c r="AI170" i="10" s="1"/>
  <c r="AE170" i="10"/>
  <c r="AH170" i="10" s="1"/>
  <c r="AG169" i="10"/>
  <c r="AJ169" i="10" s="1"/>
  <c r="AF169" i="10"/>
  <c r="AI169" i="10" s="1"/>
  <c r="AE169" i="10"/>
  <c r="AH169" i="10" s="1"/>
  <c r="AG168" i="10"/>
  <c r="AJ168" i="10" s="1"/>
  <c r="AF168" i="10"/>
  <c r="AI168" i="10" s="1"/>
  <c r="AE168" i="10"/>
  <c r="AH168" i="10" s="1"/>
  <c r="AG167" i="10"/>
  <c r="AJ167" i="10" s="1"/>
  <c r="AF167" i="10"/>
  <c r="AI167" i="10" s="1"/>
  <c r="AE167" i="10"/>
  <c r="AH167" i="10" s="1"/>
  <c r="AG166" i="10"/>
  <c r="AJ166" i="10" s="1"/>
  <c r="AF166" i="10"/>
  <c r="AI166" i="10" s="1"/>
  <c r="AE166" i="10"/>
  <c r="AH166" i="10" s="1"/>
  <c r="AG165" i="10"/>
  <c r="AJ165" i="10" s="1"/>
  <c r="AF165" i="10"/>
  <c r="AI165" i="10" s="1"/>
  <c r="AE165" i="10"/>
  <c r="AH165" i="10" s="1"/>
  <c r="AG164" i="10"/>
  <c r="AJ164" i="10" s="1"/>
  <c r="AF164" i="10"/>
  <c r="AI164" i="10" s="1"/>
  <c r="AE164" i="10"/>
  <c r="AH164" i="10" s="1"/>
  <c r="AG163" i="10"/>
  <c r="AJ163" i="10" s="1"/>
  <c r="AF163" i="10"/>
  <c r="AI163" i="10" s="1"/>
  <c r="AE163" i="10"/>
  <c r="AH163" i="10" s="1"/>
  <c r="AG162" i="10"/>
  <c r="AJ162" i="10" s="1"/>
  <c r="AF162" i="10"/>
  <c r="AI162" i="10" s="1"/>
  <c r="AE162" i="10"/>
  <c r="AH162" i="10" s="1"/>
  <c r="AG161" i="10"/>
  <c r="AJ161" i="10" s="1"/>
  <c r="AF161" i="10"/>
  <c r="AI161" i="10" s="1"/>
  <c r="AE161" i="10"/>
  <c r="AH161" i="10" s="1"/>
  <c r="AG160" i="10"/>
  <c r="AJ160" i="10" s="1"/>
  <c r="AF160" i="10"/>
  <c r="AI160" i="10" s="1"/>
  <c r="AE160" i="10"/>
  <c r="AH160" i="10" s="1"/>
  <c r="AG159" i="10"/>
  <c r="AJ159" i="10" s="1"/>
  <c r="AF159" i="10"/>
  <c r="AI159" i="10" s="1"/>
  <c r="AE159" i="10"/>
  <c r="AH159" i="10" s="1"/>
  <c r="AG158" i="10"/>
  <c r="AJ158" i="10" s="1"/>
  <c r="AF158" i="10"/>
  <c r="AI158" i="10" s="1"/>
  <c r="AE158" i="10"/>
  <c r="AH158" i="10" s="1"/>
  <c r="AG157" i="10"/>
  <c r="AJ157" i="10" s="1"/>
  <c r="AF157" i="10"/>
  <c r="AI157" i="10" s="1"/>
  <c r="AE157" i="10"/>
  <c r="AH157" i="10" s="1"/>
  <c r="AG156" i="10"/>
  <c r="AJ156" i="10" s="1"/>
  <c r="AF156" i="10"/>
  <c r="AI156" i="10" s="1"/>
  <c r="AE156" i="10"/>
  <c r="AH156" i="10" s="1"/>
  <c r="AG155" i="10"/>
  <c r="AJ155" i="10" s="1"/>
  <c r="AF155" i="10"/>
  <c r="AI155" i="10" s="1"/>
  <c r="AE155" i="10"/>
  <c r="AH155" i="10" s="1"/>
  <c r="AG154" i="10"/>
  <c r="AJ154" i="10" s="1"/>
  <c r="AF154" i="10"/>
  <c r="AI154" i="10" s="1"/>
  <c r="AE154" i="10"/>
  <c r="AH154" i="10" s="1"/>
  <c r="AG153" i="10"/>
  <c r="AJ153" i="10" s="1"/>
  <c r="AF153" i="10"/>
  <c r="AI153" i="10" s="1"/>
  <c r="AE153" i="10"/>
  <c r="AH153" i="10" s="1"/>
  <c r="AG152" i="10"/>
  <c r="AJ152" i="10" s="1"/>
  <c r="AF152" i="10"/>
  <c r="AI152" i="10" s="1"/>
  <c r="AE152" i="10"/>
  <c r="AH152" i="10" s="1"/>
  <c r="AG151" i="10"/>
  <c r="AJ151" i="10" s="1"/>
  <c r="AF151" i="10"/>
  <c r="AI151" i="10" s="1"/>
  <c r="AE151" i="10"/>
  <c r="AH151" i="10" s="1"/>
  <c r="AG150" i="10"/>
  <c r="AJ150" i="10" s="1"/>
  <c r="AF150" i="10"/>
  <c r="AI150" i="10" s="1"/>
  <c r="AE150" i="10"/>
  <c r="AH150" i="10" s="1"/>
  <c r="AG149" i="10"/>
  <c r="AJ149" i="10" s="1"/>
  <c r="AF149" i="10"/>
  <c r="AI149" i="10" s="1"/>
  <c r="AE149" i="10"/>
  <c r="AH149" i="10" s="1"/>
  <c r="AG148" i="10"/>
  <c r="AJ148" i="10" s="1"/>
  <c r="AF148" i="10"/>
  <c r="AI148" i="10" s="1"/>
  <c r="AE148" i="10"/>
  <c r="AH148" i="10" s="1"/>
  <c r="AG147" i="10"/>
  <c r="AJ147" i="10" s="1"/>
  <c r="AF147" i="10"/>
  <c r="AI147" i="10" s="1"/>
  <c r="AE147" i="10"/>
  <c r="AH147" i="10" s="1"/>
  <c r="AG146" i="10"/>
  <c r="AJ146" i="10" s="1"/>
  <c r="AF146" i="10"/>
  <c r="AI146" i="10" s="1"/>
  <c r="AE146" i="10"/>
  <c r="AH146" i="10" s="1"/>
  <c r="AG145" i="10"/>
  <c r="AJ145" i="10" s="1"/>
  <c r="AF145" i="10"/>
  <c r="AI145" i="10" s="1"/>
  <c r="AE145" i="10"/>
  <c r="AH145" i="10" s="1"/>
  <c r="AG144" i="10"/>
  <c r="AJ144" i="10" s="1"/>
  <c r="AF144" i="10"/>
  <c r="AI144" i="10" s="1"/>
  <c r="AE144" i="10"/>
  <c r="AH144" i="10" s="1"/>
  <c r="AG143" i="10"/>
  <c r="AJ143" i="10" s="1"/>
  <c r="AF143" i="10"/>
  <c r="AI143" i="10" s="1"/>
  <c r="AE143" i="10"/>
  <c r="AH143" i="10" s="1"/>
  <c r="AG142" i="10"/>
  <c r="AJ142" i="10" s="1"/>
  <c r="AF142" i="10"/>
  <c r="AI142" i="10" s="1"/>
  <c r="AE142" i="10"/>
  <c r="AH142" i="10" s="1"/>
  <c r="AG141" i="10"/>
  <c r="AJ141" i="10" s="1"/>
  <c r="AF141" i="10"/>
  <c r="AI141" i="10" s="1"/>
  <c r="AE141" i="10"/>
  <c r="AH141" i="10" s="1"/>
  <c r="AG140" i="10"/>
  <c r="AJ140" i="10" s="1"/>
  <c r="AF140" i="10"/>
  <c r="AI140" i="10" s="1"/>
  <c r="AE140" i="10"/>
  <c r="AH140" i="10" s="1"/>
  <c r="AG139" i="10"/>
  <c r="AJ139" i="10" s="1"/>
  <c r="AF139" i="10"/>
  <c r="AI139" i="10" s="1"/>
  <c r="AE139" i="10"/>
  <c r="AH139" i="10" s="1"/>
  <c r="AG138" i="10"/>
  <c r="AJ138" i="10" s="1"/>
  <c r="AF138" i="10"/>
  <c r="AI138" i="10" s="1"/>
  <c r="AE138" i="10"/>
  <c r="AH138" i="10" s="1"/>
  <c r="AG137" i="10"/>
  <c r="AJ137" i="10" s="1"/>
  <c r="AF137" i="10"/>
  <c r="AI137" i="10" s="1"/>
  <c r="AE137" i="10"/>
  <c r="AH137" i="10" s="1"/>
  <c r="AG136" i="10"/>
  <c r="AJ136" i="10" s="1"/>
  <c r="AF136" i="10"/>
  <c r="AI136" i="10" s="1"/>
  <c r="AE136" i="10"/>
  <c r="AH136" i="10" s="1"/>
  <c r="AG135" i="10"/>
  <c r="AJ135" i="10" s="1"/>
  <c r="AF135" i="10"/>
  <c r="AI135" i="10" s="1"/>
  <c r="AE135" i="10"/>
  <c r="AH135" i="10" s="1"/>
  <c r="AG134" i="10"/>
  <c r="AJ134" i="10" s="1"/>
  <c r="AF134" i="10"/>
  <c r="AI134" i="10" s="1"/>
  <c r="AE134" i="10"/>
  <c r="AH134" i="10" s="1"/>
  <c r="AG133" i="10"/>
  <c r="AJ133" i="10" s="1"/>
  <c r="AF133" i="10"/>
  <c r="AI133" i="10" s="1"/>
  <c r="AE133" i="10"/>
  <c r="AH133" i="10" s="1"/>
  <c r="AG132" i="10"/>
  <c r="AJ132" i="10" s="1"/>
  <c r="AF132" i="10"/>
  <c r="AI132" i="10" s="1"/>
  <c r="AE132" i="10"/>
  <c r="AH132" i="10" s="1"/>
  <c r="AG131" i="10"/>
  <c r="AJ131" i="10" s="1"/>
  <c r="AF131" i="10"/>
  <c r="AI131" i="10" s="1"/>
  <c r="AE131" i="10"/>
  <c r="AH131" i="10" s="1"/>
  <c r="AG130" i="10"/>
  <c r="AJ130" i="10" s="1"/>
  <c r="AF130" i="10"/>
  <c r="AI130" i="10" s="1"/>
  <c r="AE130" i="10"/>
  <c r="AH130" i="10" s="1"/>
  <c r="AG129" i="10"/>
  <c r="AJ129" i="10" s="1"/>
  <c r="AF129" i="10"/>
  <c r="AI129" i="10" s="1"/>
  <c r="AE129" i="10"/>
  <c r="AH129" i="10" s="1"/>
  <c r="AG128" i="10"/>
  <c r="AJ128" i="10" s="1"/>
  <c r="AF128" i="10"/>
  <c r="AI128" i="10" s="1"/>
  <c r="AE128" i="10"/>
  <c r="AH128" i="10" s="1"/>
  <c r="AG127" i="10"/>
  <c r="AJ127" i="10" s="1"/>
  <c r="AF127" i="10"/>
  <c r="AI127" i="10" s="1"/>
  <c r="AE127" i="10"/>
  <c r="AH127" i="10" s="1"/>
  <c r="AG126" i="10"/>
  <c r="AJ126" i="10" s="1"/>
  <c r="AF126" i="10"/>
  <c r="AI126" i="10" s="1"/>
  <c r="AE126" i="10"/>
  <c r="AH126" i="10" s="1"/>
  <c r="AG125" i="10"/>
  <c r="AJ125" i="10" s="1"/>
  <c r="AF125" i="10"/>
  <c r="AI125" i="10" s="1"/>
  <c r="AE125" i="10"/>
  <c r="AH125" i="10" s="1"/>
  <c r="AG124" i="10"/>
  <c r="AJ124" i="10" s="1"/>
  <c r="AF124" i="10"/>
  <c r="AI124" i="10" s="1"/>
  <c r="AE124" i="10"/>
  <c r="AH124" i="10" s="1"/>
  <c r="AG123" i="10"/>
  <c r="AJ123" i="10" s="1"/>
  <c r="AF123" i="10"/>
  <c r="AI123" i="10" s="1"/>
  <c r="AE123" i="10"/>
  <c r="AH123" i="10" s="1"/>
  <c r="AG122" i="10"/>
  <c r="AJ122" i="10" s="1"/>
  <c r="AF122" i="10"/>
  <c r="AI122" i="10" s="1"/>
  <c r="AE122" i="10"/>
  <c r="AH122" i="10" s="1"/>
  <c r="AG121" i="10"/>
  <c r="AJ121" i="10" s="1"/>
  <c r="AF121" i="10"/>
  <c r="AI121" i="10" s="1"/>
  <c r="AE121" i="10"/>
  <c r="AH121" i="10" s="1"/>
  <c r="AG120" i="10"/>
  <c r="AJ120" i="10" s="1"/>
  <c r="AF120" i="10"/>
  <c r="AI120" i="10" s="1"/>
  <c r="AE120" i="10"/>
  <c r="AH120" i="10" s="1"/>
  <c r="AG119" i="10"/>
  <c r="AJ119" i="10" s="1"/>
  <c r="AF119" i="10"/>
  <c r="AI119" i="10" s="1"/>
  <c r="AE119" i="10"/>
  <c r="AH119" i="10" s="1"/>
  <c r="AG118" i="10"/>
  <c r="AJ118" i="10" s="1"/>
  <c r="AF118" i="10"/>
  <c r="AI118" i="10" s="1"/>
  <c r="AE118" i="10"/>
  <c r="AH118" i="10" s="1"/>
  <c r="AG117" i="10"/>
  <c r="AJ117" i="10" s="1"/>
  <c r="AF117" i="10"/>
  <c r="AI117" i="10" s="1"/>
  <c r="AE117" i="10"/>
  <c r="AH117" i="10" s="1"/>
  <c r="AG116" i="10"/>
  <c r="AJ116" i="10" s="1"/>
  <c r="AF116" i="10"/>
  <c r="AI116" i="10" s="1"/>
  <c r="AE116" i="10"/>
  <c r="AH116" i="10" s="1"/>
  <c r="AG115" i="10"/>
  <c r="AJ115" i="10" s="1"/>
  <c r="AF115" i="10"/>
  <c r="AI115" i="10" s="1"/>
  <c r="AE115" i="10"/>
  <c r="AH115" i="10" s="1"/>
  <c r="AG114" i="10"/>
  <c r="AJ114" i="10" s="1"/>
  <c r="AF114" i="10"/>
  <c r="AI114" i="10" s="1"/>
  <c r="AE114" i="10"/>
  <c r="AH114" i="10" s="1"/>
  <c r="AG113" i="10"/>
  <c r="AJ113" i="10" s="1"/>
  <c r="AF113" i="10"/>
  <c r="AI113" i="10" s="1"/>
  <c r="AE113" i="10"/>
  <c r="AH113" i="10" s="1"/>
  <c r="AG112" i="10"/>
  <c r="AJ112" i="10" s="1"/>
  <c r="AF112" i="10"/>
  <c r="AI112" i="10" s="1"/>
  <c r="AE112" i="10"/>
  <c r="AH112" i="10" s="1"/>
  <c r="AG111" i="10"/>
  <c r="AJ111" i="10" s="1"/>
  <c r="AF111" i="10"/>
  <c r="AI111" i="10" s="1"/>
  <c r="AE111" i="10"/>
  <c r="AH111" i="10" s="1"/>
  <c r="AG110" i="10"/>
  <c r="AJ110" i="10" s="1"/>
  <c r="AF110" i="10"/>
  <c r="AI110" i="10" s="1"/>
  <c r="AE110" i="10"/>
  <c r="AH110" i="10" s="1"/>
  <c r="AG109" i="10"/>
  <c r="AJ109" i="10" s="1"/>
  <c r="AF109" i="10"/>
  <c r="AI109" i="10" s="1"/>
  <c r="AE109" i="10"/>
  <c r="AH109" i="10" s="1"/>
  <c r="AG108" i="10"/>
  <c r="AJ108" i="10" s="1"/>
  <c r="AF108" i="10"/>
  <c r="AI108" i="10" s="1"/>
  <c r="AE108" i="10"/>
  <c r="AH108" i="10" s="1"/>
  <c r="AG107" i="10"/>
  <c r="AJ107" i="10" s="1"/>
  <c r="AF107" i="10"/>
  <c r="AI107" i="10" s="1"/>
  <c r="AE107" i="10"/>
  <c r="AH107" i="10" s="1"/>
  <c r="AG106" i="10"/>
  <c r="AJ106" i="10" s="1"/>
  <c r="AF106" i="10"/>
  <c r="AI106" i="10" s="1"/>
  <c r="AE106" i="10"/>
  <c r="AH106" i="10" s="1"/>
  <c r="AG105" i="10"/>
  <c r="AJ105" i="10" s="1"/>
  <c r="AF105" i="10"/>
  <c r="AI105" i="10" s="1"/>
  <c r="AE105" i="10"/>
  <c r="AH105" i="10" s="1"/>
  <c r="AG104" i="10"/>
  <c r="AJ104" i="10" s="1"/>
  <c r="AF104" i="10"/>
  <c r="AI104" i="10" s="1"/>
  <c r="AE104" i="10"/>
  <c r="AH104" i="10" s="1"/>
  <c r="AG103" i="10"/>
  <c r="AJ103" i="10" s="1"/>
  <c r="AF103" i="10"/>
  <c r="AI103" i="10" s="1"/>
  <c r="AE103" i="10"/>
  <c r="AH103" i="10" s="1"/>
  <c r="AG102" i="10"/>
  <c r="AJ102" i="10" s="1"/>
  <c r="AF102" i="10"/>
  <c r="AI102" i="10" s="1"/>
  <c r="AE102" i="10"/>
  <c r="AH102" i="10" s="1"/>
  <c r="AG101" i="10"/>
  <c r="AJ101" i="10" s="1"/>
  <c r="AF101" i="10"/>
  <c r="AI101" i="10" s="1"/>
  <c r="AE101" i="10"/>
  <c r="AH101" i="10" s="1"/>
  <c r="AG100" i="10"/>
  <c r="AJ100" i="10" s="1"/>
  <c r="AF100" i="10"/>
  <c r="AI100" i="10" s="1"/>
  <c r="AE100" i="10"/>
  <c r="AH100" i="10" s="1"/>
  <c r="AG99" i="10"/>
  <c r="AJ99" i="10" s="1"/>
  <c r="AF99" i="10"/>
  <c r="AI99" i="10" s="1"/>
  <c r="AE99" i="10"/>
  <c r="AH99" i="10" s="1"/>
  <c r="AG98" i="10"/>
  <c r="AJ98" i="10" s="1"/>
  <c r="AF98" i="10"/>
  <c r="AI98" i="10" s="1"/>
  <c r="AE98" i="10"/>
  <c r="AH98" i="10" s="1"/>
  <c r="AG97" i="10"/>
  <c r="AJ97" i="10" s="1"/>
  <c r="AF97" i="10"/>
  <c r="AI97" i="10" s="1"/>
  <c r="AE97" i="10"/>
  <c r="AH97" i="10" s="1"/>
  <c r="AG96" i="10"/>
  <c r="AJ96" i="10" s="1"/>
  <c r="AF96" i="10"/>
  <c r="AI96" i="10" s="1"/>
  <c r="AE96" i="10"/>
  <c r="AH96" i="10" s="1"/>
  <c r="AG95" i="10"/>
  <c r="AJ95" i="10" s="1"/>
  <c r="AF95" i="10"/>
  <c r="AI95" i="10" s="1"/>
  <c r="AE95" i="10"/>
  <c r="AH95" i="10" s="1"/>
  <c r="AG94" i="10"/>
  <c r="AJ94" i="10" s="1"/>
  <c r="AF94" i="10"/>
  <c r="AI94" i="10" s="1"/>
  <c r="AE94" i="10"/>
  <c r="AH94" i="10" s="1"/>
  <c r="AG93" i="10"/>
  <c r="AJ93" i="10" s="1"/>
  <c r="AF93" i="10"/>
  <c r="AI93" i="10" s="1"/>
  <c r="AE93" i="10"/>
  <c r="AH93" i="10" s="1"/>
  <c r="AG92" i="10"/>
  <c r="AJ92" i="10" s="1"/>
  <c r="AF92" i="10"/>
  <c r="AI92" i="10" s="1"/>
  <c r="AE92" i="10"/>
  <c r="AH92" i="10" s="1"/>
  <c r="AG91" i="10"/>
  <c r="AJ91" i="10" s="1"/>
  <c r="AF91" i="10"/>
  <c r="AI91" i="10" s="1"/>
  <c r="AE91" i="10"/>
  <c r="AH91" i="10" s="1"/>
  <c r="AG90" i="10"/>
  <c r="AJ90" i="10" s="1"/>
  <c r="AF90" i="10"/>
  <c r="AI90" i="10" s="1"/>
  <c r="AE90" i="10"/>
  <c r="AH90" i="10" s="1"/>
  <c r="AG89" i="10"/>
  <c r="AJ89" i="10" s="1"/>
  <c r="AF89" i="10"/>
  <c r="AI89" i="10" s="1"/>
  <c r="AE89" i="10"/>
  <c r="AH89" i="10" s="1"/>
  <c r="AG88" i="10"/>
  <c r="AJ88" i="10" s="1"/>
  <c r="AF88" i="10"/>
  <c r="AI88" i="10" s="1"/>
  <c r="AE88" i="10"/>
  <c r="AH88" i="10" s="1"/>
  <c r="AG87" i="10"/>
  <c r="AJ87" i="10" s="1"/>
  <c r="AF87" i="10"/>
  <c r="AI87" i="10" s="1"/>
  <c r="AE87" i="10"/>
  <c r="AH87" i="10" s="1"/>
  <c r="AG86" i="10"/>
  <c r="AJ86" i="10" s="1"/>
  <c r="AF86" i="10"/>
  <c r="AI86" i="10" s="1"/>
  <c r="AE86" i="10"/>
  <c r="AH86" i="10" s="1"/>
  <c r="AG85" i="10"/>
  <c r="AJ85" i="10" s="1"/>
  <c r="AF85" i="10"/>
  <c r="AI85" i="10" s="1"/>
  <c r="AE85" i="10"/>
  <c r="AH85" i="10" s="1"/>
  <c r="AG84" i="10"/>
  <c r="AJ84" i="10" s="1"/>
  <c r="AF84" i="10"/>
  <c r="AI84" i="10" s="1"/>
  <c r="AE84" i="10"/>
  <c r="AH84" i="10" s="1"/>
  <c r="AG83" i="10"/>
  <c r="AJ83" i="10" s="1"/>
  <c r="AF83" i="10"/>
  <c r="AI83" i="10" s="1"/>
  <c r="AE83" i="10"/>
  <c r="AH83" i="10" s="1"/>
  <c r="AG82" i="10"/>
  <c r="AJ82" i="10" s="1"/>
  <c r="AF82" i="10"/>
  <c r="AI82" i="10" s="1"/>
  <c r="AE82" i="10"/>
  <c r="AH82" i="10" s="1"/>
  <c r="AG81" i="10"/>
  <c r="AJ81" i="10" s="1"/>
  <c r="AF81" i="10"/>
  <c r="AI81" i="10" s="1"/>
  <c r="AE81" i="10"/>
  <c r="AH81" i="10" s="1"/>
  <c r="AG80" i="10"/>
  <c r="AJ80" i="10" s="1"/>
  <c r="AF80" i="10"/>
  <c r="AI80" i="10" s="1"/>
  <c r="AE80" i="10"/>
  <c r="AH80" i="10" s="1"/>
  <c r="AG79" i="10"/>
  <c r="AJ79" i="10" s="1"/>
  <c r="AF79" i="10"/>
  <c r="AI79" i="10" s="1"/>
  <c r="AE79" i="10"/>
  <c r="AH79" i="10" s="1"/>
  <c r="AG78" i="10"/>
  <c r="AJ78" i="10" s="1"/>
  <c r="AF78" i="10"/>
  <c r="AI78" i="10" s="1"/>
  <c r="AE78" i="10"/>
  <c r="AH78" i="10" s="1"/>
  <c r="AG77" i="10"/>
  <c r="AJ77" i="10" s="1"/>
  <c r="AF77" i="10"/>
  <c r="AI77" i="10" s="1"/>
  <c r="AE77" i="10"/>
  <c r="AH77" i="10" s="1"/>
  <c r="AG76" i="10"/>
  <c r="AJ76" i="10" s="1"/>
  <c r="AF76" i="10"/>
  <c r="AI76" i="10" s="1"/>
  <c r="AE76" i="10"/>
  <c r="AH76" i="10" s="1"/>
  <c r="AG75" i="10"/>
  <c r="AJ75" i="10" s="1"/>
  <c r="AF75" i="10"/>
  <c r="AI75" i="10" s="1"/>
  <c r="AE75" i="10"/>
  <c r="AH75" i="10" s="1"/>
  <c r="AG74" i="10"/>
  <c r="AJ74" i="10" s="1"/>
  <c r="AF74" i="10"/>
  <c r="AI74" i="10" s="1"/>
  <c r="AE74" i="10"/>
  <c r="AH74" i="10" s="1"/>
  <c r="AG73" i="10"/>
  <c r="AJ73" i="10" s="1"/>
  <c r="AF73" i="10"/>
  <c r="AI73" i="10" s="1"/>
  <c r="AE73" i="10"/>
  <c r="AH73" i="10" s="1"/>
  <c r="AG72" i="10"/>
  <c r="AJ72" i="10" s="1"/>
  <c r="AF72" i="10"/>
  <c r="AI72" i="10" s="1"/>
  <c r="AE72" i="10"/>
  <c r="AH72" i="10" s="1"/>
  <c r="AG71" i="10"/>
  <c r="AJ71" i="10" s="1"/>
  <c r="AF71" i="10"/>
  <c r="AI71" i="10" s="1"/>
  <c r="AE71" i="10"/>
  <c r="AH71" i="10" s="1"/>
  <c r="AG70" i="10"/>
  <c r="AJ70" i="10" s="1"/>
  <c r="AF70" i="10"/>
  <c r="AI70" i="10" s="1"/>
  <c r="AE70" i="10"/>
  <c r="AH70" i="10" s="1"/>
  <c r="AG69" i="10"/>
  <c r="AJ69" i="10" s="1"/>
  <c r="AF69" i="10"/>
  <c r="AI69" i="10" s="1"/>
  <c r="AE69" i="10"/>
  <c r="AH69" i="10" s="1"/>
  <c r="AG68" i="10"/>
  <c r="AJ68" i="10" s="1"/>
  <c r="AF68" i="10"/>
  <c r="AI68" i="10" s="1"/>
  <c r="AE68" i="10"/>
  <c r="AH68" i="10" s="1"/>
  <c r="AG67" i="10"/>
  <c r="AJ67" i="10" s="1"/>
  <c r="AF67" i="10"/>
  <c r="AI67" i="10" s="1"/>
  <c r="AE67" i="10"/>
  <c r="AH67" i="10" s="1"/>
  <c r="AG66" i="10"/>
  <c r="AJ66" i="10" s="1"/>
  <c r="AF66" i="10"/>
  <c r="AI66" i="10" s="1"/>
  <c r="AE66" i="10"/>
  <c r="AH66" i="10" s="1"/>
  <c r="AG65" i="10"/>
  <c r="AJ65" i="10" s="1"/>
  <c r="AF65" i="10"/>
  <c r="AI65" i="10" s="1"/>
  <c r="AE65" i="10"/>
  <c r="AH65" i="10" s="1"/>
  <c r="AG64" i="10"/>
  <c r="AJ64" i="10" s="1"/>
  <c r="AF64" i="10"/>
  <c r="AI64" i="10" s="1"/>
  <c r="AE64" i="10"/>
  <c r="AH64" i="10" s="1"/>
  <c r="AG63" i="10"/>
  <c r="AJ63" i="10" s="1"/>
  <c r="AF63" i="10"/>
  <c r="AI63" i="10" s="1"/>
  <c r="AE63" i="10"/>
  <c r="AH63" i="10" s="1"/>
  <c r="AG62" i="10"/>
  <c r="AJ62" i="10" s="1"/>
  <c r="AF62" i="10"/>
  <c r="AI62" i="10" s="1"/>
  <c r="AE62" i="10"/>
  <c r="AH62" i="10" s="1"/>
  <c r="AG61" i="10"/>
  <c r="AJ61" i="10" s="1"/>
  <c r="AF61" i="10"/>
  <c r="AI61" i="10" s="1"/>
  <c r="AE61" i="10"/>
  <c r="AH61" i="10" s="1"/>
  <c r="AG60" i="10"/>
  <c r="AJ60" i="10" s="1"/>
  <c r="AF60" i="10"/>
  <c r="AI60" i="10" s="1"/>
  <c r="AE60" i="10"/>
  <c r="AH60" i="10" s="1"/>
  <c r="AG59" i="10"/>
  <c r="AJ59" i="10" s="1"/>
  <c r="AF59" i="10"/>
  <c r="AI59" i="10" s="1"/>
  <c r="AE59" i="10"/>
  <c r="AH59" i="10" s="1"/>
  <c r="AG58" i="10"/>
  <c r="AJ58" i="10" s="1"/>
  <c r="AF58" i="10"/>
  <c r="AI58" i="10" s="1"/>
  <c r="AE58" i="10"/>
  <c r="AH58" i="10" s="1"/>
  <c r="AG57" i="10"/>
  <c r="AJ57" i="10" s="1"/>
  <c r="AF57" i="10"/>
  <c r="AI57" i="10" s="1"/>
  <c r="AE57" i="10"/>
  <c r="AH57" i="10" s="1"/>
  <c r="AG56" i="10"/>
  <c r="AJ56" i="10" s="1"/>
  <c r="AF56" i="10"/>
  <c r="AI56" i="10" s="1"/>
  <c r="AE56" i="10"/>
  <c r="AH56" i="10" s="1"/>
  <c r="AG55" i="10"/>
  <c r="AJ55" i="10" s="1"/>
  <c r="AF55" i="10"/>
  <c r="AI55" i="10" s="1"/>
  <c r="AE55" i="10"/>
  <c r="AH55" i="10" s="1"/>
  <c r="AG54" i="10"/>
  <c r="AJ54" i="10" s="1"/>
  <c r="AF54" i="10"/>
  <c r="AI54" i="10" s="1"/>
  <c r="AE54" i="10"/>
  <c r="AH54" i="10" s="1"/>
  <c r="AG53" i="10"/>
  <c r="AJ53" i="10" s="1"/>
  <c r="AF53" i="10"/>
  <c r="AI53" i="10" s="1"/>
  <c r="AE53" i="10"/>
  <c r="AH53" i="10" s="1"/>
  <c r="AG52" i="10"/>
  <c r="AJ52" i="10" s="1"/>
  <c r="AF52" i="10"/>
  <c r="AI52" i="10" s="1"/>
  <c r="AE52" i="10"/>
  <c r="AH52" i="10" s="1"/>
  <c r="AG51" i="10"/>
  <c r="AJ51" i="10" s="1"/>
  <c r="AF51" i="10"/>
  <c r="AI51" i="10" s="1"/>
  <c r="AE51" i="10"/>
  <c r="AH51" i="10" s="1"/>
  <c r="AG50" i="10"/>
  <c r="AJ50" i="10" s="1"/>
  <c r="AF50" i="10"/>
  <c r="AI50" i="10" s="1"/>
  <c r="AE50" i="10"/>
  <c r="AH50" i="10" s="1"/>
  <c r="AG49" i="10"/>
  <c r="AJ49" i="10" s="1"/>
  <c r="AF49" i="10"/>
  <c r="AI49" i="10" s="1"/>
  <c r="AE49" i="10"/>
  <c r="AH49" i="10" s="1"/>
  <c r="AG48" i="10"/>
  <c r="AJ48" i="10" s="1"/>
  <c r="AF48" i="10"/>
  <c r="AI48" i="10" s="1"/>
  <c r="AE48" i="10"/>
  <c r="AH48" i="10" s="1"/>
  <c r="AG47" i="10"/>
  <c r="AJ47" i="10" s="1"/>
  <c r="AF47" i="10"/>
  <c r="AI47" i="10" s="1"/>
  <c r="AE47" i="10"/>
  <c r="AH47" i="10" s="1"/>
  <c r="AG46" i="10"/>
  <c r="AJ46" i="10" s="1"/>
  <c r="AF46" i="10"/>
  <c r="AI46" i="10" s="1"/>
  <c r="AE46" i="10"/>
  <c r="AH46" i="10" s="1"/>
  <c r="AG45" i="10"/>
  <c r="AJ45" i="10" s="1"/>
  <c r="AF45" i="10"/>
  <c r="AI45" i="10" s="1"/>
  <c r="AE45" i="10"/>
  <c r="AH45" i="10" s="1"/>
  <c r="AG44" i="10"/>
  <c r="AJ44" i="10" s="1"/>
  <c r="AF44" i="10"/>
  <c r="AI44" i="10" s="1"/>
  <c r="AE44" i="10"/>
  <c r="AH44" i="10" s="1"/>
  <c r="AG43" i="10"/>
  <c r="AJ43" i="10" s="1"/>
  <c r="AF43" i="10"/>
  <c r="AI43" i="10" s="1"/>
  <c r="AE43" i="10"/>
  <c r="AH43" i="10" s="1"/>
  <c r="AG42" i="10"/>
  <c r="AJ42" i="10" s="1"/>
  <c r="AF42" i="10"/>
  <c r="AI42" i="10" s="1"/>
  <c r="AE42" i="10"/>
  <c r="AH42" i="10" s="1"/>
  <c r="AG41" i="10"/>
  <c r="AJ41" i="10" s="1"/>
  <c r="AF41" i="10"/>
  <c r="AI41" i="10" s="1"/>
  <c r="AE41" i="10"/>
  <c r="AH41" i="10" s="1"/>
  <c r="AG40" i="10"/>
  <c r="AJ40" i="10" s="1"/>
  <c r="AF40" i="10"/>
  <c r="AI40" i="10" s="1"/>
  <c r="AE40" i="10"/>
  <c r="AH40" i="10" s="1"/>
  <c r="AG39" i="10"/>
  <c r="AJ39" i="10" s="1"/>
  <c r="AF39" i="10"/>
  <c r="AI39" i="10" s="1"/>
  <c r="AE39" i="10"/>
  <c r="AH39" i="10" s="1"/>
  <c r="AG38" i="10"/>
  <c r="AJ38" i="10" s="1"/>
  <c r="AF38" i="10"/>
  <c r="AI38" i="10" s="1"/>
  <c r="AE38" i="10"/>
  <c r="AH38" i="10" s="1"/>
  <c r="AG37" i="10"/>
  <c r="AJ37" i="10" s="1"/>
  <c r="AF37" i="10"/>
  <c r="AI37" i="10" s="1"/>
  <c r="AE37" i="10"/>
  <c r="AH37" i="10" s="1"/>
  <c r="AG36" i="10"/>
  <c r="AJ36" i="10" s="1"/>
  <c r="AF36" i="10"/>
  <c r="AI36" i="10" s="1"/>
  <c r="AE36" i="10"/>
  <c r="AH36" i="10" s="1"/>
  <c r="AG35" i="10"/>
  <c r="AJ35" i="10" s="1"/>
  <c r="AF35" i="10"/>
  <c r="AI35" i="10" s="1"/>
  <c r="AE35" i="10"/>
  <c r="AH35" i="10" s="1"/>
  <c r="AG34" i="10"/>
  <c r="AJ34" i="10" s="1"/>
  <c r="AF34" i="10"/>
  <c r="AI34" i="10" s="1"/>
  <c r="AE34" i="10"/>
  <c r="AH34" i="10" s="1"/>
  <c r="AG33" i="10"/>
  <c r="AJ33" i="10" s="1"/>
  <c r="AF33" i="10"/>
  <c r="AI33" i="10" s="1"/>
  <c r="AE33" i="10"/>
  <c r="AH33" i="10" s="1"/>
  <c r="AG32" i="10"/>
  <c r="AJ32" i="10" s="1"/>
  <c r="AF32" i="10"/>
  <c r="AI32" i="10" s="1"/>
  <c r="AE32" i="10"/>
  <c r="AH32" i="10" s="1"/>
  <c r="AG31" i="10"/>
  <c r="AJ31" i="10" s="1"/>
  <c r="AF31" i="10"/>
  <c r="AI31" i="10" s="1"/>
  <c r="AE31" i="10"/>
  <c r="AH31" i="10" s="1"/>
  <c r="AG30" i="10"/>
  <c r="AJ30" i="10" s="1"/>
  <c r="AF30" i="10"/>
  <c r="AI30" i="10" s="1"/>
  <c r="AE30" i="10"/>
  <c r="AH30" i="10" s="1"/>
  <c r="AG29" i="10"/>
  <c r="AJ29" i="10" s="1"/>
  <c r="AF29" i="10"/>
  <c r="AI29" i="10" s="1"/>
  <c r="AE29" i="10"/>
  <c r="AH29" i="10" s="1"/>
  <c r="AG28" i="10"/>
  <c r="AJ28" i="10" s="1"/>
  <c r="AF28" i="10"/>
  <c r="AI28" i="10" s="1"/>
  <c r="AE28" i="10"/>
  <c r="AH28" i="10" s="1"/>
  <c r="AG27" i="10"/>
  <c r="AJ27" i="10" s="1"/>
  <c r="AF27" i="10"/>
  <c r="AI27" i="10" s="1"/>
  <c r="AE27" i="10"/>
  <c r="AH27" i="10" s="1"/>
  <c r="AG26" i="10"/>
  <c r="AJ26" i="10" s="1"/>
  <c r="AF26" i="10"/>
  <c r="AI26" i="10" s="1"/>
  <c r="AE26" i="10"/>
  <c r="AH26" i="10" s="1"/>
  <c r="AG25" i="10"/>
  <c r="AJ25" i="10" s="1"/>
  <c r="AF25" i="10"/>
  <c r="AI25" i="10" s="1"/>
  <c r="AE25" i="10"/>
  <c r="AH25" i="10" s="1"/>
  <c r="AG24" i="10"/>
  <c r="AJ24" i="10" s="1"/>
  <c r="AF24" i="10"/>
  <c r="AI24" i="10" s="1"/>
  <c r="AE24" i="10"/>
  <c r="AH24" i="10" s="1"/>
  <c r="AG23" i="10"/>
  <c r="AJ23" i="10" s="1"/>
  <c r="AF23" i="10"/>
  <c r="AI23" i="10" s="1"/>
  <c r="AE23" i="10"/>
  <c r="AH23" i="10" s="1"/>
  <c r="AG22" i="10"/>
  <c r="AJ22" i="10" s="1"/>
  <c r="AF22" i="10"/>
  <c r="AI22" i="10" s="1"/>
  <c r="AE22" i="10"/>
  <c r="AH22" i="10" s="1"/>
  <c r="AG21" i="10"/>
  <c r="AJ21" i="10" s="1"/>
  <c r="AF21" i="10"/>
  <c r="AI21" i="10" s="1"/>
  <c r="AE21" i="10"/>
  <c r="AH21" i="10" s="1"/>
  <c r="AG20" i="10"/>
  <c r="AJ20" i="10" s="1"/>
  <c r="AF20" i="10"/>
  <c r="AI20" i="10" s="1"/>
  <c r="AE20" i="10"/>
  <c r="AH20" i="10" s="1"/>
  <c r="AG19" i="10"/>
  <c r="AJ19" i="10" s="1"/>
  <c r="AF19" i="10"/>
  <c r="AI19" i="10" s="1"/>
  <c r="AE19" i="10"/>
  <c r="AH19" i="10" s="1"/>
  <c r="AG18" i="10"/>
  <c r="AJ18" i="10" s="1"/>
  <c r="AF18" i="10"/>
  <c r="AI18" i="10" s="1"/>
  <c r="AE18" i="10"/>
  <c r="AH18" i="10" s="1"/>
  <c r="AG17" i="10"/>
  <c r="AJ17" i="10" s="1"/>
  <c r="AF17" i="10"/>
  <c r="AI17" i="10" s="1"/>
  <c r="AE17" i="10"/>
  <c r="AH17" i="10" s="1"/>
  <c r="AG16" i="10"/>
  <c r="AJ16" i="10" s="1"/>
  <c r="AF16" i="10"/>
  <c r="AI16" i="10" s="1"/>
  <c r="AE16" i="10"/>
  <c r="AH16" i="10" s="1"/>
  <c r="AG15" i="10"/>
  <c r="AJ15" i="10" s="1"/>
  <c r="AF15" i="10"/>
  <c r="AI15" i="10" s="1"/>
  <c r="AE15" i="10"/>
  <c r="AH15" i="10" s="1"/>
  <c r="AG14" i="10"/>
  <c r="AJ14" i="10" s="1"/>
  <c r="AF14" i="10"/>
  <c r="AI14" i="10" s="1"/>
  <c r="AE14" i="10"/>
  <c r="AH14" i="10" s="1"/>
  <c r="AG13" i="10"/>
  <c r="AJ13" i="10" s="1"/>
  <c r="AF13" i="10"/>
  <c r="AI13" i="10" s="1"/>
  <c r="AE13" i="10"/>
  <c r="AH13" i="10" s="1"/>
  <c r="AG12" i="10"/>
  <c r="AJ12" i="10" s="1"/>
  <c r="AF12" i="10"/>
  <c r="AI12" i="10" s="1"/>
  <c r="AE12" i="10"/>
  <c r="AH12" i="10" s="1"/>
  <c r="AG11" i="10"/>
  <c r="AJ11" i="10" s="1"/>
  <c r="AF11" i="10"/>
  <c r="AI11" i="10" s="1"/>
  <c r="AE11" i="10"/>
  <c r="AH11" i="10" s="1"/>
  <c r="AG10" i="10"/>
  <c r="AJ10" i="10" s="1"/>
  <c r="AF10" i="10"/>
  <c r="AI10" i="10" s="1"/>
  <c r="AE10" i="10"/>
  <c r="AH10" i="10" s="1"/>
  <c r="AG9" i="10"/>
  <c r="AJ9" i="10" s="1"/>
  <c r="AF9" i="10"/>
  <c r="AI9" i="10" s="1"/>
  <c r="AE9" i="10"/>
  <c r="AH9" i="10" s="1"/>
  <c r="AG8" i="10"/>
  <c r="AJ8" i="10" s="1"/>
  <c r="AF8" i="10"/>
  <c r="AI8" i="10" s="1"/>
  <c r="AE8" i="10"/>
  <c r="AH8" i="10" s="1"/>
  <c r="AG7" i="10"/>
  <c r="AJ7" i="10" s="1"/>
  <c r="AF7" i="10"/>
  <c r="AI7" i="10" s="1"/>
  <c r="AE7" i="10"/>
  <c r="AH7" i="10" s="1"/>
  <c r="AG6" i="10"/>
  <c r="AJ6" i="10" s="1"/>
  <c r="AF6" i="10"/>
  <c r="AI6" i="10" s="1"/>
  <c r="AE6" i="10"/>
  <c r="AG5" i="10"/>
  <c r="AJ5" i="10" s="1"/>
  <c r="AF5" i="10"/>
  <c r="AI5" i="10" s="1"/>
  <c r="AH5" i="10"/>
  <c r="V60" i="2"/>
  <c r="U60" i="2"/>
  <c r="W60" i="2"/>
  <c r="W46" i="2"/>
  <c r="V46" i="2"/>
  <c r="U46" i="2"/>
  <c r="AC208" i="10"/>
  <c r="AB208" i="10"/>
  <c r="AA208" i="10"/>
  <c r="Z208" i="10"/>
  <c r="Y208" i="10"/>
  <c r="X208" i="10"/>
  <c r="W208" i="10"/>
  <c r="V208" i="10"/>
  <c r="U208" i="10"/>
  <c r="AC207" i="10"/>
  <c r="AB207" i="10"/>
  <c r="AA207" i="10"/>
  <c r="Z207" i="10"/>
  <c r="Y207" i="10"/>
  <c r="X207" i="10"/>
  <c r="W207" i="10"/>
  <c r="V207" i="10"/>
  <c r="U207" i="10"/>
  <c r="AC206" i="10"/>
  <c r="AB206" i="10"/>
  <c r="AA206" i="10"/>
  <c r="Z206" i="10"/>
  <c r="Y206" i="10"/>
  <c r="X206" i="10"/>
  <c r="W206" i="10"/>
  <c r="V206" i="10"/>
  <c r="U206" i="10"/>
  <c r="AC205" i="10"/>
  <c r="AB205" i="10"/>
  <c r="AA205" i="10"/>
  <c r="Z205" i="10"/>
  <c r="Y205" i="10"/>
  <c r="X205" i="10"/>
  <c r="W205" i="10"/>
  <c r="V205" i="10"/>
  <c r="U205" i="10"/>
  <c r="AC204" i="10"/>
  <c r="AB204" i="10"/>
  <c r="AA204" i="10"/>
  <c r="Z204" i="10"/>
  <c r="Y204" i="10"/>
  <c r="X204" i="10"/>
  <c r="W204" i="10"/>
  <c r="V204" i="10"/>
  <c r="U204" i="10"/>
  <c r="AC203" i="10"/>
  <c r="AB203" i="10"/>
  <c r="AA203" i="10"/>
  <c r="Z203" i="10"/>
  <c r="Y203" i="10"/>
  <c r="X203" i="10"/>
  <c r="W203" i="10"/>
  <c r="V203" i="10"/>
  <c r="U203" i="10"/>
  <c r="AC202" i="10"/>
  <c r="AB202" i="10"/>
  <c r="AA202" i="10"/>
  <c r="Z202" i="10"/>
  <c r="Y202" i="10"/>
  <c r="X202" i="10"/>
  <c r="W202" i="10"/>
  <c r="V202" i="10"/>
  <c r="U202" i="10"/>
  <c r="AC201" i="10"/>
  <c r="AB201" i="10"/>
  <c r="AA201" i="10"/>
  <c r="Z201" i="10"/>
  <c r="Y201" i="10"/>
  <c r="X201" i="10"/>
  <c r="W201" i="10"/>
  <c r="V201" i="10"/>
  <c r="U201" i="10"/>
  <c r="AC200" i="10"/>
  <c r="AB200" i="10"/>
  <c r="AA200" i="10"/>
  <c r="Z200" i="10"/>
  <c r="Y200" i="10"/>
  <c r="X200" i="10"/>
  <c r="W200" i="10"/>
  <c r="V200" i="10"/>
  <c r="U200" i="10"/>
  <c r="AC199" i="10"/>
  <c r="AB199" i="10"/>
  <c r="AA199" i="10"/>
  <c r="Z199" i="10"/>
  <c r="Y199" i="10"/>
  <c r="X199" i="10"/>
  <c r="W199" i="10"/>
  <c r="V199" i="10"/>
  <c r="U199" i="10"/>
  <c r="AC198" i="10"/>
  <c r="AB198" i="10"/>
  <c r="AA198" i="10"/>
  <c r="Z198" i="10"/>
  <c r="Y198" i="10"/>
  <c r="X198" i="10"/>
  <c r="W198" i="10"/>
  <c r="V198" i="10"/>
  <c r="U198" i="10"/>
  <c r="AC197" i="10"/>
  <c r="AB197" i="10"/>
  <c r="AA197" i="10"/>
  <c r="Z197" i="10"/>
  <c r="Y197" i="10"/>
  <c r="X197" i="10"/>
  <c r="W197" i="10"/>
  <c r="V197" i="10"/>
  <c r="U197" i="10"/>
  <c r="AC196" i="10"/>
  <c r="AB196" i="10"/>
  <c r="AA196" i="10"/>
  <c r="Z196" i="10"/>
  <c r="Y196" i="10"/>
  <c r="X196" i="10"/>
  <c r="W196" i="10"/>
  <c r="V196" i="10"/>
  <c r="U196" i="10"/>
  <c r="AC195" i="10"/>
  <c r="AB195" i="10"/>
  <c r="AA195" i="10"/>
  <c r="Z195" i="10"/>
  <c r="Y195" i="10"/>
  <c r="X195" i="10"/>
  <c r="W195" i="10"/>
  <c r="V195" i="10"/>
  <c r="U195" i="10"/>
  <c r="AC194" i="10"/>
  <c r="AB194" i="10"/>
  <c r="AA194" i="10"/>
  <c r="Z194" i="10"/>
  <c r="Y194" i="10"/>
  <c r="X194" i="10"/>
  <c r="W194" i="10"/>
  <c r="V194" i="10"/>
  <c r="U194" i="10"/>
  <c r="AC193" i="10"/>
  <c r="AB193" i="10"/>
  <c r="AA193" i="10"/>
  <c r="Z193" i="10"/>
  <c r="Y193" i="10"/>
  <c r="X193" i="10"/>
  <c r="W193" i="10"/>
  <c r="V193" i="10"/>
  <c r="U193" i="10"/>
  <c r="AC192" i="10"/>
  <c r="AB192" i="10"/>
  <c r="AA192" i="10"/>
  <c r="Z192" i="10"/>
  <c r="Y192" i="10"/>
  <c r="X192" i="10"/>
  <c r="W192" i="10"/>
  <c r="V192" i="10"/>
  <c r="U192" i="10"/>
  <c r="AC191" i="10"/>
  <c r="AB191" i="10"/>
  <c r="AA191" i="10"/>
  <c r="Z191" i="10"/>
  <c r="Y191" i="10"/>
  <c r="X191" i="10"/>
  <c r="W191" i="10"/>
  <c r="V191" i="10"/>
  <c r="U191" i="10"/>
  <c r="AC190" i="10"/>
  <c r="AB190" i="10"/>
  <c r="AA190" i="10"/>
  <c r="Z190" i="10"/>
  <c r="Y190" i="10"/>
  <c r="X190" i="10"/>
  <c r="W190" i="10"/>
  <c r="V190" i="10"/>
  <c r="U190" i="10"/>
  <c r="AC189" i="10"/>
  <c r="AB189" i="10"/>
  <c r="AA189" i="10"/>
  <c r="Z189" i="10"/>
  <c r="Y189" i="10"/>
  <c r="X189" i="10"/>
  <c r="W189" i="10"/>
  <c r="V189" i="10"/>
  <c r="U189" i="10"/>
  <c r="AC188" i="10"/>
  <c r="AB188" i="10"/>
  <c r="AA188" i="10"/>
  <c r="Z188" i="10"/>
  <c r="Y188" i="10"/>
  <c r="X188" i="10"/>
  <c r="W188" i="10"/>
  <c r="V188" i="10"/>
  <c r="U188" i="10"/>
  <c r="AC187" i="10"/>
  <c r="AB187" i="10"/>
  <c r="AA187" i="10"/>
  <c r="Z187" i="10"/>
  <c r="Y187" i="10"/>
  <c r="X187" i="10"/>
  <c r="W187" i="10"/>
  <c r="V187" i="10"/>
  <c r="U187" i="10"/>
  <c r="AC186" i="10"/>
  <c r="AB186" i="10"/>
  <c r="AA186" i="10"/>
  <c r="Z186" i="10"/>
  <c r="Y186" i="10"/>
  <c r="X186" i="10"/>
  <c r="W186" i="10"/>
  <c r="V186" i="10"/>
  <c r="U186" i="10"/>
  <c r="AC185" i="10"/>
  <c r="AB185" i="10"/>
  <c r="AA185" i="10"/>
  <c r="Z185" i="10"/>
  <c r="Y185" i="10"/>
  <c r="X185" i="10"/>
  <c r="W185" i="10"/>
  <c r="V185" i="10"/>
  <c r="U185" i="10"/>
  <c r="AC184" i="10"/>
  <c r="AB184" i="10"/>
  <c r="AA184" i="10"/>
  <c r="Z184" i="10"/>
  <c r="Y184" i="10"/>
  <c r="X184" i="10"/>
  <c r="W184" i="10"/>
  <c r="V184" i="10"/>
  <c r="U184" i="10"/>
  <c r="AC183" i="10"/>
  <c r="AB183" i="10"/>
  <c r="AA183" i="10"/>
  <c r="Z183" i="10"/>
  <c r="Y183" i="10"/>
  <c r="X183" i="10"/>
  <c r="W183" i="10"/>
  <c r="V183" i="10"/>
  <c r="U183" i="10"/>
  <c r="AC182" i="10"/>
  <c r="AB182" i="10"/>
  <c r="AA182" i="10"/>
  <c r="Z182" i="10"/>
  <c r="Y182" i="10"/>
  <c r="X182" i="10"/>
  <c r="W182" i="10"/>
  <c r="V182" i="10"/>
  <c r="U182" i="10"/>
  <c r="AC181" i="10"/>
  <c r="AB181" i="10"/>
  <c r="AA181" i="10"/>
  <c r="Z181" i="10"/>
  <c r="Y181" i="10"/>
  <c r="X181" i="10"/>
  <c r="W181" i="10"/>
  <c r="V181" i="10"/>
  <c r="U181" i="10"/>
  <c r="AC180" i="10"/>
  <c r="AB180" i="10"/>
  <c r="AA180" i="10"/>
  <c r="Z180" i="10"/>
  <c r="Y180" i="10"/>
  <c r="X180" i="10"/>
  <c r="W180" i="10"/>
  <c r="V180" i="10"/>
  <c r="U180" i="10"/>
  <c r="AC179" i="10"/>
  <c r="AB179" i="10"/>
  <c r="AA179" i="10"/>
  <c r="Z179" i="10"/>
  <c r="Y179" i="10"/>
  <c r="X179" i="10"/>
  <c r="W179" i="10"/>
  <c r="V179" i="10"/>
  <c r="U179" i="10"/>
  <c r="AC178" i="10"/>
  <c r="AB178" i="10"/>
  <c r="AA178" i="10"/>
  <c r="Z178" i="10"/>
  <c r="Y178" i="10"/>
  <c r="X178" i="10"/>
  <c r="W178" i="10"/>
  <c r="V178" i="10"/>
  <c r="U178" i="10"/>
  <c r="AC177" i="10"/>
  <c r="AB177" i="10"/>
  <c r="AA177" i="10"/>
  <c r="Z177" i="10"/>
  <c r="Y177" i="10"/>
  <c r="X177" i="10"/>
  <c r="W177" i="10"/>
  <c r="V177" i="10"/>
  <c r="U177" i="10"/>
  <c r="AC176" i="10"/>
  <c r="AB176" i="10"/>
  <c r="AA176" i="10"/>
  <c r="Z176" i="10"/>
  <c r="Y176" i="10"/>
  <c r="X176" i="10"/>
  <c r="W176" i="10"/>
  <c r="V176" i="10"/>
  <c r="U176" i="10"/>
  <c r="AC175" i="10"/>
  <c r="AB175" i="10"/>
  <c r="AA175" i="10"/>
  <c r="Z175" i="10"/>
  <c r="Y175" i="10"/>
  <c r="X175" i="10"/>
  <c r="W175" i="10"/>
  <c r="V175" i="10"/>
  <c r="U175" i="10"/>
  <c r="AC174" i="10"/>
  <c r="AB174" i="10"/>
  <c r="AA174" i="10"/>
  <c r="Z174" i="10"/>
  <c r="Y174" i="10"/>
  <c r="X174" i="10"/>
  <c r="W174" i="10"/>
  <c r="V174" i="10"/>
  <c r="U174" i="10"/>
  <c r="AC173" i="10"/>
  <c r="AB173" i="10"/>
  <c r="AA173" i="10"/>
  <c r="Z173" i="10"/>
  <c r="Y173" i="10"/>
  <c r="X173" i="10"/>
  <c r="W173" i="10"/>
  <c r="V173" i="10"/>
  <c r="U173" i="10"/>
  <c r="AC172" i="10"/>
  <c r="AB172" i="10"/>
  <c r="AA172" i="10"/>
  <c r="Z172" i="10"/>
  <c r="Y172" i="10"/>
  <c r="X172" i="10"/>
  <c r="W172" i="10"/>
  <c r="V172" i="10"/>
  <c r="U172" i="10"/>
  <c r="AC171" i="10"/>
  <c r="AB171" i="10"/>
  <c r="AA171" i="10"/>
  <c r="Z171" i="10"/>
  <c r="Y171" i="10"/>
  <c r="X171" i="10"/>
  <c r="W171" i="10"/>
  <c r="V171" i="10"/>
  <c r="U171" i="10"/>
  <c r="AC170" i="10"/>
  <c r="AB170" i="10"/>
  <c r="AA170" i="10"/>
  <c r="Z170" i="10"/>
  <c r="Y170" i="10"/>
  <c r="X170" i="10"/>
  <c r="W170" i="10"/>
  <c r="V170" i="10"/>
  <c r="U170" i="10"/>
  <c r="AC169" i="10"/>
  <c r="AB169" i="10"/>
  <c r="AA169" i="10"/>
  <c r="Z169" i="10"/>
  <c r="Y169" i="10"/>
  <c r="X169" i="10"/>
  <c r="W169" i="10"/>
  <c r="V169" i="10"/>
  <c r="U169" i="10"/>
  <c r="AC168" i="10"/>
  <c r="AB168" i="10"/>
  <c r="AA168" i="10"/>
  <c r="Z168" i="10"/>
  <c r="Y168" i="10"/>
  <c r="X168" i="10"/>
  <c r="W168" i="10"/>
  <c r="V168" i="10"/>
  <c r="U168" i="10"/>
  <c r="AC167" i="10"/>
  <c r="AB167" i="10"/>
  <c r="AA167" i="10"/>
  <c r="Z167" i="10"/>
  <c r="Y167" i="10"/>
  <c r="X167" i="10"/>
  <c r="W167" i="10"/>
  <c r="V167" i="10"/>
  <c r="U167" i="10"/>
  <c r="AC166" i="10"/>
  <c r="AB166" i="10"/>
  <c r="AA166" i="10"/>
  <c r="Z166" i="10"/>
  <c r="Y166" i="10"/>
  <c r="X166" i="10"/>
  <c r="W166" i="10"/>
  <c r="V166" i="10"/>
  <c r="U166" i="10"/>
  <c r="AC165" i="10"/>
  <c r="AB165" i="10"/>
  <c r="AA165" i="10"/>
  <c r="Z165" i="10"/>
  <c r="Y165" i="10"/>
  <c r="X165" i="10"/>
  <c r="W165" i="10"/>
  <c r="V165" i="10"/>
  <c r="U165" i="10"/>
  <c r="AC164" i="10"/>
  <c r="AB164" i="10"/>
  <c r="AA164" i="10"/>
  <c r="Z164" i="10"/>
  <c r="Y164" i="10"/>
  <c r="X164" i="10"/>
  <c r="W164" i="10"/>
  <c r="V164" i="10"/>
  <c r="U164" i="10"/>
  <c r="AC163" i="10"/>
  <c r="AB163" i="10"/>
  <c r="AA163" i="10"/>
  <c r="Z163" i="10"/>
  <c r="Y163" i="10"/>
  <c r="X163" i="10"/>
  <c r="W163" i="10"/>
  <c r="V163" i="10"/>
  <c r="U163" i="10"/>
  <c r="AC162" i="10"/>
  <c r="AB162" i="10"/>
  <c r="AA162" i="10"/>
  <c r="Z162" i="10"/>
  <c r="Y162" i="10"/>
  <c r="X162" i="10"/>
  <c r="W162" i="10"/>
  <c r="V162" i="10"/>
  <c r="U162" i="10"/>
  <c r="AC161" i="10"/>
  <c r="AB161" i="10"/>
  <c r="AA161" i="10"/>
  <c r="Z161" i="10"/>
  <c r="Y161" i="10"/>
  <c r="X161" i="10"/>
  <c r="W161" i="10"/>
  <c r="V161" i="10"/>
  <c r="U161" i="10"/>
  <c r="AC160" i="10"/>
  <c r="AB160" i="10"/>
  <c r="AA160" i="10"/>
  <c r="Z160" i="10"/>
  <c r="Y160" i="10"/>
  <c r="X160" i="10"/>
  <c r="W160" i="10"/>
  <c r="V160" i="10"/>
  <c r="U160" i="10"/>
  <c r="AC159" i="10"/>
  <c r="AB159" i="10"/>
  <c r="AA159" i="10"/>
  <c r="Z159" i="10"/>
  <c r="Y159" i="10"/>
  <c r="X159" i="10"/>
  <c r="W159" i="10"/>
  <c r="V159" i="10"/>
  <c r="U159" i="10"/>
  <c r="AC158" i="10"/>
  <c r="AB158" i="10"/>
  <c r="AA158" i="10"/>
  <c r="Z158" i="10"/>
  <c r="Y158" i="10"/>
  <c r="X158" i="10"/>
  <c r="W158" i="10"/>
  <c r="V158" i="10"/>
  <c r="U158" i="10"/>
  <c r="AC157" i="10"/>
  <c r="AB157" i="10"/>
  <c r="AA157" i="10"/>
  <c r="Z157" i="10"/>
  <c r="Y157" i="10"/>
  <c r="X157" i="10"/>
  <c r="W157" i="10"/>
  <c r="V157" i="10"/>
  <c r="U157" i="10"/>
  <c r="AC156" i="10"/>
  <c r="AB156" i="10"/>
  <c r="AA156" i="10"/>
  <c r="Z156" i="10"/>
  <c r="Y156" i="10"/>
  <c r="X156" i="10"/>
  <c r="W156" i="10"/>
  <c r="V156" i="10"/>
  <c r="U156" i="10"/>
  <c r="AC155" i="10"/>
  <c r="AB155" i="10"/>
  <c r="AA155" i="10"/>
  <c r="Z155" i="10"/>
  <c r="Y155" i="10"/>
  <c r="X155" i="10"/>
  <c r="W155" i="10"/>
  <c r="V155" i="10"/>
  <c r="U155" i="10"/>
  <c r="AC154" i="10"/>
  <c r="AB154" i="10"/>
  <c r="AA154" i="10"/>
  <c r="Z154" i="10"/>
  <c r="Y154" i="10"/>
  <c r="X154" i="10"/>
  <c r="W154" i="10"/>
  <c r="V154" i="10"/>
  <c r="U154" i="10"/>
  <c r="AC153" i="10"/>
  <c r="AB153" i="10"/>
  <c r="AA153" i="10"/>
  <c r="Z153" i="10"/>
  <c r="Y153" i="10"/>
  <c r="X153" i="10"/>
  <c r="W153" i="10"/>
  <c r="V153" i="10"/>
  <c r="U153" i="10"/>
  <c r="AC152" i="10"/>
  <c r="AB152" i="10"/>
  <c r="AA152" i="10"/>
  <c r="Z152" i="10"/>
  <c r="Y152" i="10"/>
  <c r="X152" i="10"/>
  <c r="W152" i="10"/>
  <c r="V152" i="10"/>
  <c r="U152" i="10"/>
  <c r="AC151" i="10"/>
  <c r="AB151" i="10"/>
  <c r="AA151" i="10"/>
  <c r="Z151" i="10"/>
  <c r="Y151" i="10"/>
  <c r="X151" i="10"/>
  <c r="W151" i="10"/>
  <c r="V151" i="10"/>
  <c r="U151" i="10"/>
  <c r="AC150" i="10"/>
  <c r="AB150" i="10"/>
  <c r="AA150" i="10"/>
  <c r="Z150" i="10"/>
  <c r="Y150" i="10"/>
  <c r="X150" i="10"/>
  <c r="W150" i="10"/>
  <c r="V150" i="10"/>
  <c r="U150" i="10"/>
  <c r="AC149" i="10"/>
  <c r="AB149" i="10"/>
  <c r="AA149" i="10"/>
  <c r="Z149" i="10"/>
  <c r="Y149" i="10"/>
  <c r="X149" i="10"/>
  <c r="W149" i="10"/>
  <c r="V149" i="10"/>
  <c r="U149" i="10"/>
  <c r="AC148" i="10"/>
  <c r="AB148" i="10"/>
  <c r="AA148" i="10"/>
  <c r="Z148" i="10"/>
  <c r="Y148" i="10"/>
  <c r="X148" i="10"/>
  <c r="W148" i="10"/>
  <c r="V148" i="10"/>
  <c r="U148" i="10"/>
  <c r="AC147" i="10"/>
  <c r="AB147" i="10"/>
  <c r="AA147" i="10"/>
  <c r="Z147" i="10"/>
  <c r="Y147" i="10"/>
  <c r="X147" i="10"/>
  <c r="W147" i="10"/>
  <c r="V147" i="10"/>
  <c r="U147" i="10"/>
  <c r="AC146" i="10"/>
  <c r="AB146" i="10"/>
  <c r="AA146" i="10"/>
  <c r="Z146" i="10"/>
  <c r="Y146" i="10"/>
  <c r="X146" i="10"/>
  <c r="W146" i="10"/>
  <c r="V146" i="10"/>
  <c r="U146" i="10"/>
  <c r="AC145" i="10"/>
  <c r="AB145" i="10"/>
  <c r="AA145" i="10"/>
  <c r="Z145" i="10"/>
  <c r="Y145" i="10"/>
  <c r="X145" i="10"/>
  <c r="W145" i="10"/>
  <c r="V145" i="10"/>
  <c r="U145" i="10"/>
  <c r="AC144" i="10"/>
  <c r="AB144" i="10"/>
  <c r="AA144" i="10"/>
  <c r="Z144" i="10"/>
  <c r="Y144" i="10"/>
  <c r="X144" i="10"/>
  <c r="W144" i="10"/>
  <c r="V144" i="10"/>
  <c r="U144" i="10"/>
  <c r="AC143" i="10"/>
  <c r="AB143" i="10"/>
  <c r="AA143" i="10"/>
  <c r="Z143" i="10"/>
  <c r="Y143" i="10"/>
  <c r="X143" i="10"/>
  <c r="W143" i="10"/>
  <c r="V143" i="10"/>
  <c r="U143" i="10"/>
  <c r="AC142" i="10"/>
  <c r="AB142" i="10"/>
  <c r="AA142" i="10"/>
  <c r="Z142" i="10"/>
  <c r="Y142" i="10"/>
  <c r="X142" i="10"/>
  <c r="W142" i="10"/>
  <c r="V142" i="10"/>
  <c r="U142" i="10"/>
  <c r="AC141" i="10"/>
  <c r="AB141" i="10"/>
  <c r="AA141" i="10"/>
  <c r="Z141" i="10"/>
  <c r="Y141" i="10"/>
  <c r="X141" i="10"/>
  <c r="W141" i="10"/>
  <c r="V141" i="10"/>
  <c r="U141" i="10"/>
  <c r="AC140" i="10"/>
  <c r="AB140" i="10"/>
  <c r="AA140" i="10"/>
  <c r="Z140" i="10"/>
  <c r="Y140" i="10"/>
  <c r="X140" i="10"/>
  <c r="W140" i="10"/>
  <c r="V140" i="10"/>
  <c r="U140" i="10"/>
  <c r="AC139" i="10"/>
  <c r="AB139" i="10"/>
  <c r="AA139" i="10"/>
  <c r="Z139" i="10"/>
  <c r="Y139" i="10"/>
  <c r="X139" i="10"/>
  <c r="W139" i="10"/>
  <c r="V139" i="10"/>
  <c r="U139" i="10"/>
  <c r="AC138" i="10"/>
  <c r="AB138" i="10"/>
  <c r="AA138" i="10"/>
  <c r="Z138" i="10"/>
  <c r="Y138" i="10"/>
  <c r="X138" i="10"/>
  <c r="W138" i="10"/>
  <c r="V138" i="10"/>
  <c r="U138" i="10"/>
  <c r="AC137" i="10"/>
  <c r="AB137" i="10"/>
  <c r="AA137" i="10"/>
  <c r="Z137" i="10"/>
  <c r="Y137" i="10"/>
  <c r="X137" i="10"/>
  <c r="W137" i="10"/>
  <c r="V137" i="10"/>
  <c r="U137" i="10"/>
  <c r="AC136" i="10"/>
  <c r="AB136" i="10"/>
  <c r="AA136" i="10"/>
  <c r="Z136" i="10"/>
  <c r="Y136" i="10"/>
  <c r="X136" i="10"/>
  <c r="W136" i="10"/>
  <c r="V136" i="10"/>
  <c r="U136" i="10"/>
  <c r="AC135" i="10"/>
  <c r="AB135" i="10"/>
  <c r="AA135" i="10"/>
  <c r="Z135" i="10"/>
  <c r="Y135" i="10"/>
  <c r="X135" i="10"/>
  <c r="W135" i="10"/>
  <c r="V135" i="10"/>
  <c r="U135" i="10"/>
  <c r="AC134" i="10"/>
  <c r="AB134" i="10"/>
  <c r="AA134" i="10"/>
  <c r="Z134" i="10"/>
  <c r="Y134" i="10"/>
  <c r="X134" i="10"/>
  <c r="W134" i="10"/>
  <c r="V134" i="10"/>
  <c r="U134" i="10"/>
  <c r="AC133" i="10"/>
  <c r="AB133" i="10"/>
  <c r="AA133" i="10"/>
  <c r="Z133" i="10"/>
  <c r="Y133" i="10"/>
  <c r="X133" i="10"/>
  <c r="W133" i="10"/>
  <c r="V133" i="10"/>
  <c r="U133" i="10"/>
  <c r="AC132" i="10"/>
  <c r="AB132" i="10"/>
  <c r="AA132" i="10"/>
  <c r="Z132" i="10"/>
  <c r="Y132" i="10"/>
  <c r="X132" i="10"/>
  <c r="W132" i="10"/>
  <c r="V132" i="10"/>
  <c r="U132" i="10"/>
  <c r="AC131" i="10"/>
  <c r="AB131" i="10"/>
  <c r="AA131" i="10"/>
  <c r="Z131" i="10"/>
  <c r="Y131" i="10"/>
  <c r="X131" i="10"/>
  <c r="W131" i="10"/>
  <c r="V131" i="10"/>
  <c r="U131" i="10"/>
  <c r="AC130" i="10"/>
  <c r="AB130" i="10"/>
  <c r="AA130" i="10"/>
  <c r="Z130" i="10"/>
  <c r="Y130" i="10"/>
  <c r="X130" i="10"/>
  <c r="W130" i="10"/>
  <c r="V130" i="10"/>
  <c r="U130" i="10"/>
  <c r="AC129" i="10"/>
  <c r="AB129" i="10"/>
  <c r="AA129" i="10"/>
  <c r="Z129" i="10"/>
  <c r="Y129" i="10"/>
  <c r="X129" i="10"/>
  <c r="W129" i="10"/>
  <c r="V129" i="10"/>
  <c r="U129" i="10"/>
  <c r="AC128" i="10"/>
  <c r="AB128" i="10"/>
  <c r="AA128" i="10"/>
  <c r="Z128" i="10"/>
  <c r="Y128" i="10"/>
  <c r="X128" i="10"/>
  <c r="W128" i="10"/>
  <c r="V128" i="10"/>
  <c r="U128" i="10"/>
  <c r="AC127" i="10"/>
  <c r="AB127" i="10"/>
  <c r="AA127" i="10"/>
  <c r="Z127" i="10"/>
  <c r="Y127" i="10"/>
  <c r="X127" i="10"/>
  <c r="W127" i="10"/>
  <c r="V127" i="10"/>
  <c r="U127" i="10"/>
  <c r="AC126" i="10"/>
  <c r="AB126" i="10"/>
  <c r="AA126" i="10"/>
  <c r="Z126" i="10"/>
  <c r="Y126" i="10"/>
  <c r="X126" i="10"/>
  <c r="W126" i="10"/>
  <c r="V126" i="10"/>
  <c r="U126" i="10"/>
  <c r="AC125" i="10"/>
  <c r="AB125" i="10"/>
  <c r="AA125" i="10"/>
  <c r="Z125" i="10"/>
  <c r="Y125" i="10"/>
  <c r="X125" i="10"/>
  <c r="W125" i="10"/>
  <c r="V125" i="10"/>
  <c r="U125" i="10"/>
  <c r="AC124" i="10"/>
  <c r="AB124" i="10"/>
  <c r="AA124" i="10"/>
  <c r="Z124" i="10"/>
  <c r="Y124" i="10"/>
  <c r="X124" i="10"/>
  <c r="W124" i="10"/>
  <c r="V124" i="10"/>
  <c r="U124" i="10"/>
  <c r="AC123" i="10"/>
  <c r="AB123" i="10"/>
  <c r="AA123" i="10"/>
  <c r="Z123" i="10"/>
  <c r="Y123" i="10"/>
  <c r="X123" i="10"/>
  <c r="W123" i="10"/>
  <c r="V123" i="10"/>
  <c r="U123" i="10"/>
  <c r="AC122" i="10"/>
  <c r="AB122" i="10"/>
  <c r="AA122" i="10"/>
  <c r="Z122" i="10"/>
  <c r="Y122" i="10"/>
  <c r="X122" i="10"/>
  <c r="W122" i="10"/>
  <c r="V122" i="10"/>
  <c r="U122" i="10"/>
  <c r="AC121" i="10"/>
  <c r="AB121" i="10"/>
  <c r="AA121" i="10"/>
  <c r="Z121" i="10"/>
  <c r="Y121" i="10"/>
  <c r="X121" i="10"/>
  <c r="W121" i="10"/>
  <c r="V121" i="10"/>
  <c r="U121" i="10"/>
  <c r="AC120" i="10"/>
  <c r="AB120" i="10"/>
  <c r="AA120" i="10"/>
  <c r="Z120" i="10"/>
  <c r="Y120" i="10"/>
  <c r="X120" i="10"/>
  <c r="W120" i="10"/>
  <c r="V120" i="10"/>
  <c r="U120" i="10"/>
  <c r="AC119" i="10"/>
  <c r="AB119" i="10"/>
  <c r="AA119" i="10"/>
  <c r="Z119" i="10"/>
  <c r="Y119" i="10"/>
  <c r="X119" i="10"/>
  <c r="W119" i="10"/>
  <c r="V119" i="10"/>
  <c r="U119" i="10"/>
  <c r="AC118" i="10"/>
  <c r="AB118" i="10"/>
  <c r="AA118" i="10"/>
  <c r="Z118" i="10"/>
  <c r="Y118" i="10"/>
  <c r="X118" i="10"/>
  <c r="W118" i="10"/>
  <c r="V118" i="10"/>
  <c r="U118" i="10"/>
  <c r="AC117" i="10"/>
  <c r="AB117" i="10"/>
  <c r="AA117" i="10"/>
  <c r="Z117" i="10"/>
  <c r="Y117" i="10"/>
  <c r="X117" i="10"/>
  <c r="W117" i="10"/>
  <c r="V117" i="10"/>
  <c r="U117" i="10"/>
  <c r="AC116" i="10"/>
  <c r="AB116" i="10"/>
  <c r="AA116" i="10"/>
  <c r="Z116" i="10"/>
  <c r="Y116" i="10"/>
  <c r="X116" i="10"/>
  <c r="W116" i="10"/>
  <c r="V116" i="10"/>
  <c r="U116" i="10"/>
  <c r="AC115" i="10"/>
  <c r="AB115" i="10"/>
  <c r="AA115" i="10"/>
  <c r="Z115" i="10"/>
  <c r="Y115" i="10"/>
  <c r="X115" i="10"/>
  <c r="W115" i="10"/>
  <c r="V115" i="10"/>
  <c r="U115" i="10"/>
  <c r="AC114" i="10"/>
  <c r="AB114" i="10"/>
  <c r="AA114" i="10"/>
  <c r="Z114" i="10"/>
  <c r="Y114" i="10"/>
  <c r="X114" i="10"/>
  <c r="W114" i="10"/>
  <c r="V114" i="10"/>
  <c r="U114" i="10"/>
  <c r="AC113" i="10"/>
  <c r="AB113" i="10"/>
  <c r="AA113" i="10"/>
  <c r="Z113" i="10"/>
  <c r="Y113" i="10"/>
  <c r="X113" i="10"/>
  <c r="W113" i="10"/>
  <c r="V113" i="10"/>
  <c r="U113" i="10"/>
  <c r="AC112" i="10"/>
  <c r="AB112" i="10"/>
  <c r="AA112" i="10"/>
  <c r="Z112" i="10"/>
  <c r="Y112" i="10"/>
  <c r="X112" i="10"/>
  <c r="W112" i="10"/>
  <c r="V112" i="10"/>
  <c r="U112" i="10"/>
  <c r="AC111" i="10"/>
  <c r="AB111" i="10"/>
  <c r="AA111" i="10"/>
  <c r="Z111" i="10"/>
  <c r="Y111" i="10"/>
  <c r="X111" i="10"/>
  <c r="W111" i="10"/>
  <c r="V111" i="10"/>
  <c r="U111" i="10"/>
  <c r="AC110" i="10"/>
  <c r="AB110" i="10"/>
  <c r="AA110" i="10"/>
  <c r="Z110" i="10"/>
  <c r="Y110" i="10"/>
  <c r="X110" i="10"/>
  <c r="W110" i="10"/>
  <c r="V110" i="10"/>
  <c r="U110" i="10"/>
  <c r="AC109" i="10"/>
  <c r="AB109" i="10"/>
  <c r="AA109" i="10"/>
  <c r="Z109" i="10"/>
  <c r="Y109" i="10"/>
  <c r="X109" i="10"/>
  <c r="W109" i="10"/>
  <c r="V109" i="10"/>
  <c r="U109" i="10"/>
  <c r="AC108" i="10"/>
  <c r="AB108" i="10"/>
  <c r="AA108" i="10"/>
  <c r="Z108" i="10"/>
  <c r="Y108" i="10"/>
  <c r="X108" i="10"/>
  <c r="W108" i="10"/>
  <c r="V108" i="10"/>
  <c r="U108" i="10"/>
  <c r="AC107" i="10"/>
  <c r="AB107" i="10"/>
  <c r="AA107" i="10"/>
  <c r="Z107" i="10"/>
  <c r="Y107" i="10"/>
  <c r="X107" i="10"/>
  <c r="W107" i="10"/>
  <c r="V107" i="10"/>
  <c r="U107" i="10"/>
  <c r="AC106" i="10"/>
  <c r="AB106" i="10"/>
  <c r="AA106" i="10"/>
  <c r="Z106" i="10"/>
  <c r="Y106" i="10"/>
  <c r="X106" i="10"/>
  <c r="W106" i="10"/>
  <c r="V106" i="10"/>
  <c r="U106" i="10"/>
  <c r="AC105" i="10"/>
  <c r="AB105" i="10"/>
  <c r="AA105" i="10"/>
  <c r="Z105" i="10"/>
  <c r="Y105" i="10"/>
  <c r="X105" i="10"/>
  <c r="W105" i="10"/>
  <c r="V105" i="10"/>
  <c r="U105" i="10"/>
  <c r="AC104" i="10"/>
  <c r="AB104" i="10"/>
  <c r="AA104" i="10"/>
  <c r="Z104" i="10"/>
  <c r="Y104" i="10"/>
  <c r="X104" i="10"/>
  <c r="W104" i="10"/>
  <c r="V104" i="10"/>
  <c r="U104" i="10"/>
  <c r="AC103" i="10"/>
  <c r="AB103" i="10"/>
  <c r="AA103" i="10"/>
  <c r="Z103" i="10"/>
  <c r="Y103" i="10"/>
  <c r="X103" i="10"/>
  <c r="W103" i="10"/>
  <c r="V103" i="10"/>
  <c r="U103" i="10"/>
  <c r="AC102" i="10"/>
  <c r="AB102" i="10"/>
  <c r="AA102" i="10"/>
  <c r="Z102" i="10"/>
  <c r="Y102" i="10"/>
  <c r="X102" i="10"/>
  <c r="W102" i="10"/>
  <c r="V102" i="10"/>
  <c r="U102" i="10"/>
  <c r="AC101" i="10"/>
  <c r="AB101" i="10"/>
  <c r="AA101" i="10"/>
  <c r="Z101" i="10"/>
  <c r="Y101" i="10"/>
  <c r="X101" i="10"/>
  <c r="W101" i="10"/>
  <c r="V101" i="10"/>
  <c r="U101" i="10"/>
  <c r="AC100" i="10"/>
  <c r="AB100" i="10"/>
  <c r="AA100" i="10"/>
  <c r="Z100" i="10"/>
  <c r="Y100" i="10"/>
  <c r="X100" i="10"/>
  <c r="W100" i="10"/>
  <c r="V100" i="10"/>
  <c r="U100" i="10"/>
  <c r="AC99" i="10"/>
  <c r="AB99" i="10"/>
  <c r="AA99" i="10"/>
  <c r="Z99" i="10"/>
  <c r="Y99" i="10"/>
  <c r="X99" i="10"/>
  <c r="W99" i="10"/>
  <c r="V99" i="10"/>
  <c r="U99" i="10"/>
  <c r="AC98" i="10"/>
  <c r="AB98" i="10"/>
  <c r="AA98" i="10"/>
  <c r="Z98" i="10"/>
  <c r="Y98" i="10"/>
  <c r="X98" i="10"/>
  <c r="W98" i="10"/>
  <c r="V98" i="10"/>
  <c r="U98" i="10"/>
  <c r="AC97" i="10"/>
  <c r="AB97" i="10"/>
  <c r="AA97" i="10"/>
  <c r="Z97" i="10"/>
  <c r="Y97" i="10"/>
  <c r="X97" i="10"/>
  <c r="W97" i="10"/>
  <c r="V97" i="10"/>
  <c r="U97" i="10"/>
  <c r="AC96" i="10"/>
  <c r="AB96" i="10"/>
  <c r="AA96" i="10"/>
  <c r="Z96" i="10"/>
  <c r="Y96" i="10"/>
  <c r="X96" i="10"/>
  <c r="W96" i="10"/>
  <c r="V96" i="10"/>
  <c r="U96" i="10"/>
  <c r="AC95" i="10"/>
  <c r="AB95" i="10"/>
  <c r="AA95" i="10"/>
  <c r="Z95" i="10"/>
  <c r="Y95" i="10"/>
  <c r="X95" i="10"/>
  <c r="W95" i="10"/>
  <c r="V95" i="10"/>
  <c r="U95" i="10"/>
  <c r="AC94" i="10"/>
  <c r="AB94" i="10"/>
  <c r="AA94" i="10"/>
  <c r="Z94" i="10"/>
  <c r="Y94" i="10"/>
  <c r="X94" i="10"/>
  <c r="W94" i="10"/>
  <c r="V94" i="10"/>
  <c r="U94" i="10"/>
  <c r="AC93" i="10"/>
  <c r="AB93" i="10"/>
  <c r="AA93" i="10"/>
  <c r="Z93" i="10"/>
  <c r="Y93" i="10"/>
  <c r="X93" i="10"/>
  <c r="W93" i="10"/>
  <c r="V93" i="10"/>
  <c r="U93" i="10"/>
  <c r="AC92" i="10"/>
  <c r="AB92" i="10"/>
  <c r="AA92" i="10"/>
  <c r="Z92" i="10"/>
  <c r="Y92" i="10"/>
  <c r="X92" i="10"/>
  <c r="W92" i="10"/>
  <c r="V92" i="10"/>
  <c r="U92" i="10"/>
  <c r="AC91" i="10"/>
  <c r="AB91" i="10"/>
  <c r="AA91" i="10"/>
  <c r="Z91" i="10"/>
  <c r="Y91" i="10"/>
  <c r="X91" i="10"/>
  <c r="W91" i="10"/>
  <c r="V91" i="10"/>
  <c r="U91" i="10"/>
  <c r="AC90" i="10"/>
  <c r="AB90" i="10"/>
  <c r="AA90" i="10"/>
  <c r="Z90" i="10"/>
  <c r="Y90" i="10"/>
  <c r="X90" i="10"/>
  <c r="W90" i="10"/>
  <c r="V90" i="10"/>
  <c r="U90" i="10"/>
  <c r="AC89" i="10"/>
  <c r="AB89" i="10"/>
  <c r="AA89" i="10"/>
  <c r="Z89" i="10"/>
  <c r="Y89" i="10"/>
  <c r="X89" i="10"/>
  <c r="W89" i="10"/>
  <c r="V89" i="10"/>
  <c r="U89" i="10"/>
  <c r="AC88" i="10"/>
  <c r="AB88" i="10"/>
  <c r="AA88" i="10"/>
  <c r="Z88" i="10"/>
  <c r="Y88" i="10"/>
  <c r="X88" i="10"/>
  <c r="W88" i="10"/>
  <c r="V88" i="10"/>
  <c r="U88" i="10"/>
  <c r="AC87" i="10"/>
  <c r="AB87" i="10"/>
  <c r="AA87" i="10"/>
  <c r="Z87" i="10"/>
  <c r="Y87" i="10"/>
  <c r="X87" i="10"/>
  <c r="W87" i="10"/>
  <c r="V87" i="10"/>
  <c r="U87" i="10"/>
  <c r="AC86" i="10"/>
  <c r="AB86" i="10"/>
  <c r="AA86" i="10"/>
  <c r="Z86" i="10"/>
  <c r="Y86" i="10"/>
  <c r="X86" i="10"/>
  <c r="W86" i="10"/>
  <c r="V86" i="10"/>
  <c r="U86" i="10"/>
  <c r="AC85" i="10"/>
  <c r="AB85" i="10"/>
  <c r="AA85" i="10"/>
  <c r="Z85" i="10"/>
  <c r="Y85" i="10"/>
  <c r="X85" i="10"/>
  <c r="W85" i="10"/>
  <c r="V85" i="10"/>
  <c r="U85" i="10"/>
  <c r="AC84" i="10"/>
  <c r="AB84" i="10"/>
  <c r="AA84" i="10"/>
  <c r="Z84" i="10"/>
  <c r="Y84" i="10"/>
  <c r="X84" i="10"/>
  <c r="W84" i="10"/>
  <c r="V84" i="10"/>
  <c r="U84" i="10"/>
  <c r="AC83" i="10"/>
  <c r="AB83" i="10"/>
  <c r="AA83" i="10"/>
  <c r="Z83" i="10"/>
  <c r="Y83" i="10"/>
  <c r="X83" i="10"/>
  <c r="W83" i="10"/>
  <c r="V83" i="10"/>
  <c r="U83" i="10"/>
  <c r="AC82" i="10"/>
  <c r="AB82" i="10"/>
  <c r="AA82" i="10"/>
  <c r="Z82" i="10"/>
  <c r="Y82" i="10"/>
  <c r="X82" i="10"/>
  <c r="W82" i="10"/>
  <c r="V82" i="10"/>
  <c r="U82" i="10"/>
  <c r="AC81" i="10"/>
  <c r="AB81" i="10"/>
  <c r="AA81" i="10"/>
  <c r="Z81" i="10"/>
  <c r="Y81" i="10"/>
  <c r="X81" i="10"/>
  <c r="W81" i="10"/>
  <c r="V81" i="10"/>
  <c r="U81" i="10"/>
  <c r="AC80" i="10"/>
  <c r="AB80" i="10"/>
  <c r="AA80" i="10"/>
  <c r="Z80" i="10"/>
  <c r="Y80" i="10"/>
  <c r="X80" i="10"/>
  <c r="W80" i="10"/>
  <c r="V80" i="10"/>
  <c r="U80" i="10"/>
  <c r="AC79" i="10"/>
  <c r="AB79" i="10"/>
  <c r="AA79" i="10"/>
  <c r="Z79" i="10"/>
  <c r="Y79" i="10"/>
  <c r="X79" i="10"/>
  <c r="W79" i="10"/>
  <c r="V79" i="10"/>
  <c r="U79" i="10"/>
  <c r="AC78" i="10"/>
  <c r="AB78" i="10"/>
  <c r="AA78" i="10"/>
  <c r="Z78" i="10"/>
  <c r="Y78" i="10"/>
  <c r="X78" i="10"/>
  <c r="W78" i="10"/>
  <c r="V78" i="10"/>
  <c r="U78" i="10"/>
  <c r="AC77" i="10"/>
  <c r="AB77" i="10"/>
  <c r="AA77" i="10"/>
  <c r="Z77" i="10"/>
  <c r="Y77" i="10"/>
  <c r="X77" i="10"/>
  <c r="W77" i="10"/>
  <c r="V77" i="10"/>
  <c r="U77" i="10"/>
  <c r="AC76" i="10"/>
  <c r="AB76" i="10"/>
  <c r="AA76" i="10"/>
  <c r="Z76" i="10"/>
  <c r="Y76" i="10"/>
  <c r="X76" i="10"/>
  <c r="W76" i="10"/>
  <c r="V76" i="10"/>
  <c r="U76" i="10"/>
  <c r="AC75" i="10"/>
  <c r="AB75" i="10"/>
  <c r="AA75" i="10"/>
  <c r="Z75" i="10"/>
  <c r="Y75" i="10"/>
  <c r="X75" i="10"/>
  <c r="W75" i="10"/>
  <c r="V75" i="10"/>
  <c r="U75" i="10"/>
  <c r="AC74" i="10"/>
  <c r="AB74" i="10"/>
  <c r="AA74" i="10"/>
  <c r="Z74" i="10"/>
  <c r="Y74" i="10"/>
  <c r="X74" i="10"/>
  <c r="W74" i="10"/>
  <c r="V74" i="10"/>
  <c r="U74" i="10"/>
  <c r="AC73" i="10"/>
  <c r="AB73" i="10"/>
  <c r="AA73" i="10"/>
  <c r="Z73" i="10"/>
  <c r="Y73" i="10"/>
  <c r="X73" i="10"/>
  <c r="W73" i="10"/>
  <c r="V73" i="10"/>
  <c r="U73" i="10"/>
  <c r="AC72" i="10"/>
  <c r="AB72" i="10"/>
  <c r="AA72" i="10"/>
  <c r="Z72" i="10"/>
  <c r="Y72" i="10"/>
  <c r="X72" i="10"/>
  <c r="W72" i="10"/>
  <c r="V72" i="10"/>
  <c r="U72" i="10"/>
  <c r="AC71" i="10"/>
  <c r="AB71" i="10"/>
  <c r="AA71" i="10"/>
  <c r="Z71" i="10"/>
  <c r="Y71" i="10"/>
  <c r="X71" i="10"/>
  <c r="W71" i="10"/>
  <c r="V71" i="10"/>
  <c r="U71" i="10"/>
  <c r="AC70" i="10"/>
  <c r="AB70" i="10"/>
  <c r="AA70" i="10"/>
  <c r="Z70" i="10"/>
  <c r="Y70" i="10"/>
  <c r="X70" i="10"/>
  <c r="W70" i="10"/>
  <c r="V70" i="10"/>
  <c r="U70" i="10"/>
  <c r="AC69" i="10"/>
  <c r="AB69" i="10"/>
  <c r="AA69" i="10"/>
  <c r="Z69" i="10"/>
  <c r="Y69" i="10"/>
  <c r="X69" i="10"/>
  <c r="W69" i="10"/>
  <c r="V69" i="10"/>
  <c r="U69" i="10"/>
  <c r="AC68" i="10"/>
  <c r="AB68" i="10"/>
  <c r="AA68" i="10"/>
  <c r="Z68" i="10"/>
  <c r="Y68" i="10"/>
  <c r="X68" i="10"/>
  <c r="W68" i="10"/>
  <c r="V68" i="10"/>
  <c r="U68" i="10"/>
  <c r="AC67" i="10"/>
  <c r="AB67" i="10"/>
  <c r="AA67" i="10"/>
  <c r="Z67" i="10"/>
  <c r="Y67" i="10"/>
  <c r="X67" i="10"/>
  <c r="W67" i="10"/>
  <c r="V67" i="10"/>
  <c r="U67" i="10"/>
  <c r="AC66" i="10"/>
  <c r="AB66" i="10"/>
  <c r="AA66" i="10"/>
  <c r="Z66" i="10"/>
  <c r="Y66" i="10"/>
  <c r="X66" i="10"/>
  <c r="W66" i="10"/>
  <c r="V66" i="10"/>
  <c r="U66" i="10"/>
  <c r="AC65" i="10"/>
  <c r="AB65" i="10"/>
  <c r="AA65" i="10"/>
  <c r="Z65" i="10"/>
  <c r="Y65" i="10"/>
  <c r="X65" i="10"/>
  <c r="W65" i="10"/>
  <c r="V65" i="10"/>
  <c r="U65" i="10"/>
  <c r="AC64" i="10"/>
  <c r="AB64" i="10"/>
  <c r="AA64" i="10"/>
  <c r="Z64" i="10"/>
  <c r="Y64" i="10"/>
  <c r="X64" i="10"/>
  <c r="W64" i="10"/>
  <c r="V64" i="10"/>
  <c r="U64" i="10"/>
  <c r="AC63" i="10"/>
  <c r="AB63" i="10"/>
  <c r="AA63" i="10"/>
  <c r="Z63" i="10"/>
  <c r="Y63" i="10"/>
  <c r="X63" i="10"/>
  <c r="W63" i="10"/>
  <c r="V63" i="10"/>
  <c r="U63" i="10"/>
  <c r="AC62" i="10"/>
  <c r="AB62" i="10"/>
  <c r="AA62" i="10"/>
  <c r="Z62" i="10"/>
  <c r="Y62" i="10"/>
  <c r="X62" i="10"/>
  <c r="W62" i="10"/>
  <c r="V62" i="10"/>
  <c r="U62" i="10"/>
  <c r="AC61" i="10"/>
  <c r="AB61" i="10"/>
  <c r="AA61" i="10"/>
  <c r="Z61" i="10"/>
  <c r="Y61" i="10"/>
  <c r="X61" i="10"/>
  <c r="W61" i="10"/>
  <c r="V61" i="10"/>
  <c r="U61" i="10"/>
  <c r="AC60" i="10"/>
  <c r="AB60" i="10"/>
  <c r="AA60" i="10"/>
  <c r="Z60" i="10"/>
  <c r="Y60" i="10"/>
  <c r="X60" i="10"/>
  <c r="W60" i="10"/>
  <c r="V60" i="10"/>
  <c r="U60" i="10"/>
  <c r="AC59" i="10"/>
  <c r="AB59" i="10"/>
  <c r="AA59" i="10"/>
  <c r="Z59" i="10"/>
  <c r="Y59" i="10"/>
  <c r="X59" i="10"/>
  <c r="W59" i="10"/>
  <c r="V59" i="10"/>
  <c r="U59" i="10"/>
  <c r="AC58" i="10"/>
  <c r="AB58" i="10"/>
  <c r="AA58" i="10"/>
  <c r="Z58" i="10"/>
  <c r="Y58" i="10"/>
  <c r="X58" i="10"/>
  <c r="W58" i="10"/>
  <c r="V58" i="10"/>
  <c r="U58" i="10"/>
  <c r="AC57" i="10"/>
  <c r="AB57" i="10"/>
  <c r="AA57" i="10"/>
  <c r="Z57" i="10"/>
  <c r="Y57" i="10"/>
  <c r="X57" i="10"/>
  <c r="W57" i="10"/>
  <c r="V57" i="10"/>
  <c r="U57" i="10"/>
  <c r="AC56" i="10"/>
  <c r="AB56" i="10"/>
  <c r="AA56" i="10"/>
  <c r="Z56" i="10"/>
  <c r="Y56" i="10"/>
  <c r="X56" i="10"/>
  <c r="W56" i="10"/>
  <c r="V56" i="10"/>
  <c r="U56" i="10"/>
  <c r="AC55" i="10"/>
  <c r="AB55" i="10"/>
  <c r="AA55" i="10"/>
  <c r="Z55" i="10"/>
  <c r="Y55" i="10"/>
  <c r="X55" i="10"/>
  <c r="W55" i="10"/>
  <c r="V55" i="10"/>
  <c r="U55" i="10"/>
  <c r="AC54" i="10"/>
  <c r="AB54" i="10"/>
  <c r="AA54" i="10"/>
  <c r="Z54" i="10"/>
  <c r="Y54" i="10"/>
  <c r="X54" i="10"/>
  <c r="W54" i="10"/>
  <c r="V54" i="10"/>
  <c r="U54" i="10"/>
  <c r="AC53" i="10"/>
  <c r="AB53" i="10"/>
  <c r="AA53" i="10"/>
  <c r="Z53" i="10"/>
  <c r="Y53" i="10"/>
  <c r="X53" i="10"/>
  <c r="W53" i="10"/>
  <c r="V53" i="10"/>
  <c r="U53" i="10"/>
  <c r="AC52" i="10"/>
  <c r="AB52" i="10"/>
  <c r="AA52" i="10"/>
  <c r="Z52" i="10"/>
  <c r="Y52" i="10"/>
  <c r="X52" i="10"/>
  <c r="W52" i="10"/>
  <c r="V52" i="10"/>
  <c r="U52" i="10"/>
  <c r="AC51" i="10"/>
  <c r="AB51" i="10"/>
  <c r="AA51" i="10"/>
  <c r="Z51" i="10"/>
  <c r="Y51" i="10"/>
  <c r="X51" i="10"/>
  <c r="W51" i="10"/>
  <c r="V51" i="10"/>
  <c r="U51" i="10"/>
  <c r="AC50" i="10"/>
  <c r="AB50" i="10"/>
  <c r="AA50" i="10"/>
  <c r="Z50" i="10"/>
  <c r="Y50" i="10"/>
  <c r="X50" i="10"/>
  <c r="W50" i="10"/>
  <c r="V50" i="10"/>
  <c r="U50" i="10"/>
  <c r="AC49" i="10"/>
  <c r="AB49" i="10"/>
  <c r="AA49" i="10"/>
  <c r="Z49" i="10"/>
  <c r="Y49" i="10"/>
  <c r="X49" i="10"/>
  <c r="W49" i="10"/>
  <c r="V49" i="10"/>
  <c r="U49" i="10"/>
  <c r="AC48" i="10"/>
  <c r="AB48" i="10"/>
  <c r="AA48" i="10"/>
  <c r="Z48" i="10"/>
  <c r="Y48" i="10"/>
  <c r="X48" i="10"/>
  <c r="W48" i="10"/>
  <c r="V48" i="10"/>
  <c r="U48" i="10"/>
  <c r="AC47" i="10"/>
  <c r="AB47" i="10"/>
  <c r="AA47" i="10"/>
  <c r="Z47" i="10"/>
  <c r="Y47" i="10"/>
  <c r="X47" i="10"/>
  <c r="W47" i="10"/>
  <c r="V47" i="10"/>
  <c r="U47" i="10"/>
  <c r="AC46" i="10"/>
  <c r="AB46" i="10"/>
  <c r="AA46" i="10"/>
  <c r="Z46" i="10"/>
  <c r="Y46" i="10"/>
  <c r="X46" i="10"/>
  <c r="W46" i="10"/>
  <c r="V46" i="10"/>
  <c r="U46" i="10"/>
  <c r="AC45" i="10"/>
  <c r="AB45" i="10"/>
  <c r="AA45" i="10"/>
  <c r="Z45" i="10"/>
  <c r="Y45" i="10"/>
  <c r="X45" i="10"/>
  <c r="W45" i="10"/>
  <c r="V45" i="10"/>
  <c r="U45" i="10"/>
  <c r="AC44" i="10"/>
  <c r="AB44" i="10"/>
  <c r="AA44" i="10"/>
  <c r="Z44" i="10"/>
  <c r="Y44" i="10"/>
  <c r="X44" i="10"/>
  <c r="W44" i="10"/>
  <c r="V44" i="10"/>
  <c r="U44" i="10"/>
  <c r="AC43" i="10"/>
  <c r="AB43" i="10"/>
  <c r="AA43" i="10"/>
  <c r="Z43" i="10"/>
  <c r="Y43" i="10"/>
  <c r="X43" i="10"/>
  <c r="W43" i="10"/>
  <c r="V43" i="10"/>
  <c r="U43" i="10"/>
  <c r="AC42" i="10"/>
  <c r="AB42" i="10"/>
  <c r="AA42" i="10"/>
  <c r="Z42" i="10"/>
  <c r="Y42" i="10"/>
  <c r="X42" i="10"/>
  <c r="W42" i="10"/>
  <c r="V42" i="10"/>
  <c r="U42" i="10"/>
  <c r="AC41" i="10"/>
  <c r="AB41" i="10"/>
  <c r="AA41" i="10"/>
  <c r="Z41" i="10"/>
  <c r="Y41" i="10"/>
  <c r="X41" i="10"/>
  <c r="W41" i="10"/>
  <c r="V41" i="10"/>
  <c r="U41" i="10"/>
  <c r="AC40" i="10"/>
  <c r="AB40" i="10"/>
  <c r="AA40" i="10"/>
  <c r="Z40" i="10"/>
  <c r="Y40" i="10"/>
  <c r="X40" i="10"/>
  <c r="W40" i="10"/>
  <c r="V40" i="10"/>
  <c r="U40" i="10"/>
  <c r="AC39" i="10"/>
  <c r="AB39" i="10"/>
  <c r="AA39" i="10"/>
  <c r="Z39" i="10"/>
  <c r="Y39" i="10"/>
  <c r="X39" i="10"/>
  <c r="W39" i="10"/>
  <c r="V39" i="10"/>
  <c r="U39" i="10"/>
  <c r="AC38" i="10"/>
  <c r="AB38" i="10"/>
  <c r="AA38" i="10"/>
  <c r="Z38" i="10"/>
  <c r="Y38" i="10"/>
  <c r="X38" i="10"/>
  <c r="W38" i="10"/>
  <c r="V38" i="10"/>
  <c r="U38" i="10"/>
  <c r="AC37" i="10"/>
  <c r="AB37" i="10"/>
  <c r="AA37" i="10"/>
  <c r="Z37" i="10"/>
  <c r="Y37" i="10"/>
  <c r="X37" i="10"/>
  <c r="W37" i="10"/>
  <c r="V37" i="10"/>
  <c r="U37" i="10"/>
  <c r="AC36" i="10"/>
  <c r="AB36" i="10"/>
  <c r="AA36" i="10"/>
  <c r="Z36" i="10"/>
  <c r="Y36" i="10"/>
  <c r="X36" i="10"/>
  <c r="W36" i="10"/>
  <c r="V36" i="10"/>
  <c r="U36" i="10"/>
  <c r="AC35" i="10"/>
  <c r="AB35" i="10"/>
  <c r="AA35" i="10"/>
  <c r="Z35" i="10"/>
  <c r="Y35" i="10"/>
  <c r="X35" i="10"/>
  <c r="W35" i="10"/>
  <c r="V35" i="10"/>
  <c r="U35" i="10"/>
  <c r="AC34" i="10"/>
  <c r="AB34" i="10"/>
  <c r="AA34" i="10"/>
  <c r="Z34" i="10"/>
  <c r="Y34" i="10"/>
  <c r="X34" i="10"/>
  <c r="W34" i="10"/>
  <c r="V34" i="10"/>
  <c r="U34" i="10"/>
  <c r="AC33" i="10"/>
  <c r="AB33" i="10"/>
  <c r="AA33" i="10"/>
  <c r="Z33" i="10"/>
  <c r="Y33" i="10"/>
  <c r="X33" i="10"/>
  <c r="W33" i="10"/>
  <c r="V33" i="10"/>
  <c r="U33" i="10"/>
  <c r="AC32" i="10"/>
  <c r="AB32" i="10"/>
  <c r="AA32" i="10"/>
  <c r="Z32" i="10"/>
  <c r="Y32" i="10"/>
  <c r="X32" i="10"/>
  <c r="W32" i="10"/>
  <c r="V32" i="10"/>
  <c r="U32" i="10"/>
  <c r="AC31" i="10"/>
  <c r="AB31" i="10"/>
  <c r="AA31" i="10"/>
  <c r="Z31" i="10"/>
  <c r="Y31" i="10"/>
  <c r="X31" i="10"/>
  <c r="W31" i="10"/>
  <c r="V31" i="10"/>
  <c r="U31" i="10"/>
  <c r="AC30" i="10"/>
  <c r="AB30" i="10"/>
  <c r="AA30" i="10"/>
  <c r="Z30" i="10"/>
  <c r="Y30" i="10"/>
  <c r="X30" i="10"/>
  <c r="W30" i="10"/>
  <c r="V30" i="10"/>
  <c r="U30" i="10"/>
  <c r="AC29" i="10"/>
  <c r="AB29" i="10"/>
  <c r="AA29" i="10"/>
  <c r="Z29" i="10"/>
  <c r="Y29" i="10"/>
  <c r="X29" i="10"/>
  <c r="W29" i="10"/>
  <c r="V29" i="10"/>
  <c r="U29" i="10"/>
  <c r="AC28" i="10"/>
  <c r="AB28" i="10"/>
  <c r="AA28" i="10"/>
  <c r="Z28" i="10"/>
  <c r="Y28" i="10"/>
  <c r="X28" i="10"/>
  <c r="W28" i="10"/>
  <c r="V28" i="10"/>
  <c r="U28" i="10"/>
  <c r="AC27" i="10"/>
  <c r="AB27" i="10"/>
  <c r="AA27" i="10"/>
  <c r="Z27" i="10"/>
  <c r="Y27" i="10"/>
  <c r="X27" i="10"/>
  <c r="W27" i="10"/>
  <c r="V27" i="10"/>
  <c r="U27" i="10"/>
  <c r="AC26" i="10"/>
  <c r="AB26" i="10"/>
  <c r="AA26" i="10"/>
  <c r="Z26" i="10"/>
  <c r="Y26" i="10"/>
  <c r="X26" i="10"/>
  <c r="W26" i="10"/>
  <c r="V26" i="10"/>
  <c r="U26" i="10"/>
  <c r="AC25" i="10"/>
  <c r="AB25" i="10"/>
  <c r="AA25" i="10"/>
  <c r="Z25" i="10"/>
  <c r="Y25" i="10"/>
  <c r="X25" i="10"/>
  <c r="W25" i="10"/>
  <c r="V25" i="10"/>
  <c r="U25" i="10"/>
  <c r="AC24" i="10"/>
  <c r="AB24" i="10"/>
  <c r="AA24" i="10"/>
  <c r="Z24" i="10"/>
  <c r="Y24" i="10"/>
  <c r="X24" i="10"/>
  <c r="W24" i="10"/>
  <c r="V24" i="10"/>
  <c r="U24" i="10"/>
  <c r="AC23" i="10"/>
  <c r="AB23" i="10"/>
  <c r="AA23" i="10"/>
  <c r="Z23" i="10"/>
  <c r="Y23" i="10"/>
  <c r="X23" i="10"/>
  <c r="W23" i="10"/>
  <c r="V23" i="10"/>
  <c r="U23" i="10"/>
  <c r="AC22" i="10"/>
  <c r="AB22" i="10"/>
  <c r="AA22" i="10"/>
  <c r="Z22" i="10"/>
  <c r="Y22" i="10"/>
  <c r="X22" i="10"/>
  <c r="W22" i="10"/>
  <c r="V22" i="10"/>
  <c r="U22" i="10"/>
  <c r="AC21" i="10"/>
  <c r="AB21" i="10"/>
  <c r="AA21" i="10"/>
  <c r="Z21" i="10"/>
  <c r="Y21" i="10"/>
  <c r="X21" i="10"/>
  <c r="W21" i="10"/>
  <c r="V21" i="10"/>
  <c r="U21" i="10"/>
  <c r="AC20" i="10"/>
  <c r="AB20" i="10"/>
  <c r="AA20" i="10"/>
  <c r="Z20" i="10"/>
  <c r="Y20" i="10"/>
  <c r="X20" i="10"/>
  <c r="W20" i="10"/>
  <c r="V20" i="10"/>
  <c r="U20" i="10"/>
  <c r="AC19" i="10"/>
  <c r="AB19" i="10"/>
  <c r="AA19" i="10"/>
  <c r="Z19" i="10"/>
  <c r="Y19" i="10"/>
  <c r="X19" i="10"/>
  <c r="W19" i="10"/>
  <c r="V19" i="10"/>
  <c r="U19" i="10"/>
  <c r="AC18" i="10"/>
  <c r="AB18" i="10"/>
  <c r="AA18" i="10"/>
  <c r="Z18" i="10"/>
  <c r="Y18" i="10"/>
  <c r="X18" i="10"/>
  <c r="W18" i="10"/>
  <c r="V18" i="10"/>
  <c r="U18" i="10"/>
  <c r="AC17" i="10"/>
  <c r="AB17" i="10"/>
  <c r="AA17" i="10"/>
  <c r="Z17" i="10"/>
  <c r="Y17" i="10"/>
  <c r="X17" i="10"/>
  <c r="W17" i="10"/>
  <c r="V17" i="10"/>
  <c r="U17" i="10"/>
  <c r="AC16" i="10"/>
  <c r="AB16" i="10"/>
  <c r="AA16" i="10"/>
  <c r="Z16" i="10"/>
  <c r="Y16" i="10"/>
  <c r="X16" i="10"/>
  <c r="W16" i="10"/>
  <c r="V16" i="10"/>
  <c r="U16" i="10"/>
  <c r="AC15" i="10"/>
  <c r="AB15" i="10"/>
  <c r="AA15" i="10"/>
  <c r="Z15" i="10"/>
  <c r="Y15" i="10"/>
  <c r="X15" i="10"/>
  <c r="W15" i="10"/>
  <c r="V15" i="10"/>
  <c r="U15" i="10"/>
  <c r="AC14" i="10"/>
  <c r="AB14" i="10"/>
  <c r="AA14" i="10"/>
  <c r="Z14" i="10"/>
  <c r="Y14" i="10"/>
  <c r="X14" i="10"/>
  <c r="W14" i="10"/>
  <c r="V14" i="10"/>
  <c r="U14" i="10"/>
  <c r="AC13" i="10"/>
  <c r="AB13" i="10"/>
  <c r="AA13" i="10"/>
  <c r="Z13" i="10"/>
  <c r="Y13" i="10"/>
  <c r="X13" i="10"/>
  <c r="W13" i="10"/>
  <c r="V13" i="10"/>
  <c r="U13" i="10"/>
  <c r="AC12" i="10"/>
  <c r="AB12" i="10"/>
  <c r="AA12" i="10"/>
  <c r="Z12" i="10"/>
  <c r="Y12" i="10"/>
  <c r="X12" i="10"/>
  <c r="W12" i="10"/>
  <c r="V12" i="10"/>
  <c r="U12" i="10"/>
  <c r="AC11" i="10"/>
  <c r="AB11" i="10"/>
  <c r="AA11" i="10"/>
  <c r="Z11" i="10"/>
  <c r="Y11" i="10"/>
  <c r="X11" i="10"/>
  <c r="W11" i="10"/>
  <c r="V11" i="10"/>
  <c r="U11" i="10"/>
  <c r="AC10" i="10"/>
  <c r="AB10" i="10"/>
  <c r="AA10" i="10"/>
  <c r="Z10" i="10"/>
  <c r="Y10" i="10"/>
  <c r="X10" i="10"/>
  <c r="W10" i="10"/>
  <c r="V10" i="10"/>
  <c r="U10" i="10"/>
  <c r="AC9" i="10"/>
  <c r="AB9" i="10"/>
  <c r="AA9" i="10"/>
  <c r="Z9" i="10"/>
  <c r="Y9" i="10"/>
  <c r="X9" i="10"/>
  <c r="W9" i="10"/>
  <c r="V9" i="10"/>
  <c r="U9" i="10"/>
  <c r="AC8" i="10"/>
  <c r="AB8" i="10"/>
  <c r="AA8" i="10"/>
  <c r="Z8" i="10"/>
  <c r="Y8" i="10"/>
  <c r="X8" i="10"/>
  <c r="W8" i="10"/>
  <c r="V8" i="10"/>
  <c r="U8" i="10"/>
  <c r="AC7" i="10"/>
  <c r="AB7" i="10"/>
  <c r="AA7" i="10"/>
  <c r="Z7" i="10"/>
  <c r="Y7" i="10"/>
  <c r="X7" i="10"/>
  <c r="W7" i="10"/>
  <c r="V7" i="10"/>
  <c r="U7" i="10"/>
  <c r="AC6" i="10"/>
  <c r="AB6" i="10"/>
  <c r="AA6" i="10"/>
  <c r="Z6" i="10"/>
  <c r="Y6" i="10"/>
  <c r="X6" i="10"/>
  <c r="W6" i="10"/>
  <c r="V6" i="10"/>
  <c r="U6" i="10"/>
  <c r="AC5" i="10"/>
  <c r="AA5" i="10"/>
  <c r="AB5" i="10"/>
  <c r="Z5" i="10"/>
  <c r="Y5" i="10"/>
  <c r="X5" i="10"/>
  <c r="W5" i="10"/>
  <c r="V5" i="10"/>
  <c r="U5" i="10"/>
  <c r="G57" i="2"/>
  <c r="B1" i="10"/>
  <c r="C1" i="10" s="1"/>
  <c r="D1" i="10" s="1"/>
  <c r="E1" i="10" s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Q208" i="10"/>
  <c r="P208" i="10"/>
  <c r="O208" i="10"/>
  <c r="Q207" i="10"/>
  <c r="P207" i="10"/>
  <c r="O207" i="10"/>
  <c r="Q206" i="10"/>
  <c r="P206" i="10"/>
  <c r="O206" i="10"/>
  <c r="Q205" i="10"/>
  <c r="P205" i="10"/>
  <c r="O205" i="10"/>
  <c r="Q204" i="10"/>
  <c r="P204" i="10"/>
  <c r="O204" i="10"/>
  <c r="Q203" i="10"/>
  <c r="P203" i="10"/>
  <c r="O203" i="10"/>
  <c r="Q202" i="10"/>
  <c r="P202" i="10"/>
  <c r="O202" i="10"/>
  <c r="Q201" i="10"/>
  <c r="P201" i="10"/>
  <c r="O201" i="10"/>
  <c r="Q200" i="10"/>
  <c r="P200" i="10"/>
  <c r="O200" i="10"/>
  <c r="Q199" i="10"/>
  <c r="P199" i="10"/>
  <c r="O199" i="10"/>
  <c r="Q198" i="10"/>
  <c r="P198" i="10"/>
  <c r="O198" i="10"/>
  <c r="Q197" i="10"/>
  <c r="P197" i="10"/>
  <c r="O197" i="10"/>
  <c r="Q196" i="10"/>
  <c r="P196" i="10"/>
  <c r="O196" i="10"/>
  <c r="Q195" i="10"/>
  <c r="P195" i="10"/>
  <c r="O195" i="10"/>
  <c r="Q194" i="10"/>
  <c r="P194" i="10"/>
  <c r="O194" i="10"/>
  <c r="Q193" i="10"/>
  <c r="P193" i="10"/>
  <c r="O193" i="10"/>
  <c r="Q192" i="10"/>
  <c r="P192" i="10"/>
  <c r="O192" i="10"/>
  <c r="Q191" i="10"/>
  <c r="P191" i="10"/>
  <c r="O191" i="10"/>
  <c r="Q190" i="10"/>
  <c r="P190" i="10"/>
  <c r="O190" i="10"/>
  <c r="Q189" i="10"/>
  <c r="P189" i="10"/>
  <c r="O189" i="10"/>
  <c r="Q188" i="10"/>
  <c r="P188" i="10"/>
  <c r="O188" i="10"/>
  <c r="Q187" i="10"/>
  <c r="P187" i="10"/>
  <c r="O187" i="10"/>
  <c r="Q186" i="10"/>
  <c r="P186" i="10"/>
  <c r="O186" i="10"/>
  <c r="Q185" i="10"/>
  <c r="P185" i="10"/>
  <c r="O185" i="10"/>
  <c r="Q184" i="10"/>
  <c r="P184" i="10"/>
  <c r="O184" i="10"/>
  <c r="Q183" i="10"/>
  <c r="P183" i="10"/>
  <c r="O183" i="10"/>
  <c r="Q182" i="10"/>
  <c r="P182" i="10"/>
  <c r="O182" i="10"/>
  <c r="Q181" i="10"/>
  <c r="P181" i="10"/>
  <c r="O181" i="10"/>
  <c r="Q180" i="10"/>
  <c r="P180" i="10"/>
  <c r="O180" i="10"/>
  <c r="Q179" i="10"/>
  <c r="P179" i="10"/>
  <c r="O179" i="10"/>
  <c r="Q178" i="10"/>
  <c r="P178" i="10"/>
  <c r="O178" i="10"/>
  <c r="Q177" i="10"/>
  <c r="P177" i="10"/>
  <c r="O177" i="10"/>
  <c r="Q176" i="10"/>
  <c r="P176" i="10"/>
  <c r="O176" i="10"/>
  <c r="Q175" i="10"/>
  <c r="P175" i="10"/>
  <c r="O175" i="10"/>
  <c r="Q174" i="10"/>
  <c r="P174" i="10"/>
  <c r="O174" i="10"/>
  <c r="Q173" i="10"/>
  <c r="P173" i="10"/>
  <c r="O173" i="10"/>
  <c r="Q172" i="10"/>
  <c r="P172" i="10"/>
  <c r="O172" i="10"/>
  <c r="Q171" i="10"/>
  <c r="P171" i="10"/>
  <c r="O171" i="10"/>
  <c r="Q170" i="10"/>
  <c r="P170" i="10"/>
  <c r="O170" i="10"/>
  <c r="Q169" i="10"/>
  <c r="P169" i="10"/>
  <c r="O169" i="10"/>
  <c r="Q168" i="10"/>
  <c r="P168" i="10"/>
  <c r="O168" i="10"/>
  <c r="Q167" i="10"/>
  <c r="P167" i="10"/>
  <c r="O167" i="10"/>
  <c r="Q166" i="10"/>
  <c r="P166" i="10"/>
  <c r="O166" i="10"/>
  <c r="Q165" i="10"/>
  <c r="P165" i="10"/>
  <c r="O165" i="10"/>
  <c r="Q164" i="10"/>
  <c r="P164" i="10"/>
  <c r="O164" i="10"/>
  <c r="Q163" i="10"/>
  <c r="P163" i="10"/>
  <c r="O163" i="10"/>
  <c r="Q162" i="10"/>
  <c r="P162" i="10"/>
  <c r="O162" i="10"/>
  <c r="Q161" i="10"/>
  <c r="P161" i="10"/>
  <c r="O161" i="10"/>
  <c r="Q160" i="10"/>
  <c r="P160" i="10"/>
  <c r="O160" i="10"/>
  <c r="Q159" i="10"/>
  <c r="P159" i="10"/>
  <c r="O159" i="10"/>
  <c r="Q158" i="10"/>
  <c r="P158" i="10"/>
  <c r="O158" i="10"/>
  <c r="Q157" i="10"/>
  <c r="P157" i="10"/>
  <c r="O157" i="10"/>
  <c r="Q156" i="10"/>
  <c r="P156" i="10"/>
  <c r="O156" i="10"/>
  <c r="Q155" i="10"/>
  <c r="P155" i="10"/>
  <c r="O155" i="10"/>
  <c r="Q154" i="10"/>
  <c r="P154" i="10"/>
  <c r="O154" i="10"/>
  <c r="Q153" i="10"/>
  <c r="P153" i="10"/>
  <c r="O153" i="10"/>
  <c r="Q152" i="10"/>
  <c r="P152" i="10"/>
  <c r="O152" i="10"/>
  <c r="Q151" i="10"/>
  <c r="P151" i="10"/>
  <c r="O151" i="10"/>
  <c r="Q150" i="10"/>
  <c r="P150" i="10"/>
  <c r="O150" i="10"/>
  <c r="Q149" i="10"/>
  <c r="P149" i="10"/>
  <c r="O149" i="10"/>
  <c r="Q148" i="10"/>
  <c r="P148" i="10"/>
  <c r="O148" i="10"/>
  <c r="Q147" i="10"/>
  <c r="P147" i="10"/>
  <c r="O147" i="10"/>
  <c r="Q146" i="10"/>
  <c r="P146" i="10"/>
  <c r="O146" i="10"/>
  <c r="Q145" i="10"/>
  <c r="P145" i="10"/>
  <c r="O145" i="10"/>
  <c r="Q144" i="10"/>
  <c r="P144" i="10"/>
  <c r="O144" i="10"/>
  <c r="Q143" i="10"/>
  <c r="P143" i="10"/>
  <c r="O143" i="10"/>
  <c r="Q142" i="10"/>
  <c r="P142" i="10"/>
  <c r="O142" i="10"/>
  <c r="Q141" i="10"/>
  <c r="P141" i="10"/>
  <c r="O141" i="10"/>
  <c r="Q140" i="10"/>
  <c r="P140" i="10"/>
  <c r="O140" i="10"/>
  <c r="Q139" i="10"/>
  <c r="P139" i="10"/>
  <c r="O139" i="10"/>
  <c r="Q138" i="10"/>
  <c r="P138" i="10"/>
  <c r="O138" i="10"/>
  <c r="Q137" i="10"/>
  <c r="P137" i="10"/>
  <c r="O137" i="10"/>
  <c r="Q136" i="10"/>
  <c r="P136" i="10"/>
  <c r="O136" i="10"/>
  <c r="Q135" i="10"/>
  <c r="P135" i="10"/>
  <c r="O135" i="10"/>
  <c r="Q134" i="10"/>
  <c r="P134" i="10"/>
  <c r="O134" i="10"/>
  <c r="Q133" i="10"/>
  <c r="P133" i="10"/>
  <c r="O133" i="10"/>
  <c r="Q132" i="10"/>
  <c r="P132" i="10"/>
  <c r="O132" i="10"/>
  <c r="Q131" i="10"/>
  <c r="P131" i="10"/>
  <c r="O131" i="10"/>
  <c r="Q130" i="10"/>
  <c r="P130" i="10"/>
  <c r="O130" i="10"/>
  <c r="Q129" i="10"/>
  <c r="P129" i="10"/>
  <c r="O129" i="10"/>
  <c r="Q128" i="10"/>
  <c r="P128" i="10"/>
  <c r="O128" i="10"/>
  <c r="Q127" i="10"/>
  <c r="P127" i="10"/>
  <c r="O127" i="10"/>
  <c r="Q126" i="10"/>
  <c r="P126" i="10"/>
  <c r="O126" i="10"/>
  <c r="Q125" i="10"/>
  <c r="P125" i="10"/>
  <c r="O125" i="10"/>
  <c r="Q124" i="10"/>
  <c r="P124" i="10"/>
  <c r="O124" i="10"/>
  <c r="Q123" i="10"/>
  <c r="P123" i="10"/>
  <c r="O123" i="10"/>
  <c r="Q122" i="10"/>
  <c r="P122" i="10"/>
  <c r="O122" i="10"/>
  <c r="Q121" i="10"/>
  <c r="P121" i="10"/>
  <c r="O121" i="10"/>
  <c r="Q120" i="10"/>
  <c r="P120" i="10"/>
  <c r="O120" i="10"/>
  <c r="Q119" i="10"/>
  <c r="P119" i="10"/>
  <c r="O119" i="10"/>
  <c r="Q118" i="10"/>
  <c r="P118" i="10"/>
  <c r="O118" i="10"/>
  <c r="Q117" i="10"/>
  <c r="P117" i="10"/>
  <c r="O117" i="10"/>
  <c r="Q116" i="10"/>
  <c r="P116" i="10"/>
  <c r="O116" i="10"/>
  <c r="Q115" i="10"/>
  <c r="P115" i="10"/>
  <c r="O115" i="10"/>
  <c r="Q114" i="10"/>
  <c r="P114" i="10"/>
  <c r="O114" i="10"/>
  <c r="Q113" i="10"/>
  <c r="P113" i="10"/>
  <c r="O113" i="10"/>
  <c r="Q112" i="10"/>
  <c r="P112" i="10"/>
  <c r="O112" i="10"/>
  <c r="Q111" i="10"/>
  <c r="P111" i="10"/>
  <c r="O111" i="10"/>
  <c r="Q110" i="10"/>
  <c r="P110" i="10"/>
  <c r="O110" i="10"/>
  <c r="Q109" i="10"/>
  <c r="P109" i="10"/>
  <c r="O109" i="10"/>
  <c r="Q108" i="10"/>
  <c r="P108" i="10"/>
  <c r="O108" i="10"/>
  <c r="Q107" i="10"/>
  <c r="P107" i="10"/>
  <c r="O107" i="10"/>
  <c r="Q106" i="10"/>
  <c r="P106" i="10"/>
  <c r="O106" i="10"/>
  <c r="Q105" i="10"/>
  <c r="P105" i="10"/>
  <c r="O105" i="10"/>
  <c r="Q104" i="10"/>
  <c r="P104" i="10"/>
  <c r="O104" i="10"/>
  <c r="Q103" i="10"/>
  <c r="P103" i="10"/>
  <c r="O103" i="10"/>
  <c r="Q102" i="10"/>
  <c r="P102" i="10"/>
  <c r="O102" i="10"/>
  <c r="Q101" i="10"/>
  <c r="P101" i="10"/>
  <c r="O101" i="10"/>
  <c r="Q100" i="10"/>
  <c r="P100" i="10"/>
  <c r="O100" i="10"/>
  <c r="Q99" i="10"/>
  <c r="P99" i="10"/>
  <c r="O99" i="10"/>
  <c r="Q98" i="10"/>
  <c r="P98" i="10"/>
  <c r="O98" i="10"/>
  <c r="Q97" i="10"/>
  <c r="P97" i="10"/>
  <c r="O97" i="10"/>
  <c r="Q96" i="10"/>
  <c r="P96" i="10"/>
  <c r="O96" i="10"/>
  <c r="Q95" i="10"/>
  <c r="P95" i="10"/>
  <c r="O95" i="10"/>
  <c r="Q94" i="10"/>
  <c r="P94" i="10"/>
  <c r="O94" i="10"/>
  <c r="Q93" i="10"/>
  <c r="P93" i="10"/>
  <c r="O93" i="10"/>
  <c r="Q92" i="10"/>
  <c r="P92" i="10"/>
  <c r="O92" i="10"/>
  <c r="Q91" i="10"/>
  <c r="P91" i="10"/>
  <c r="O91" i="10"/>
  <c r="Q90" i="10"/>
  <c r="P90" i="10"/>
  <c r="O90" i="10"/>
  <c r="Q89" i="10"/>
  <c r="P89" i="10"/>
  <c r="O89" i="10"/>
  <c r="Q88" i="10"/>
  <c r="P88" i="10"/>
  <c r="O88" i="10"/>
  <c r="Q87" i="10"/>
  <c r="P87" i="10"/>
  <c r="O87" i="10"/>
  <c r="Q86" i="10"/>
  <c r="P86" i="10"/>
  <c r="O86" i="10"/>
  <c r="Q85" i="10"/>
  <c r="P85" i="10"/>
  <c r="O85" i="10"/>
  <c r="Q84" i="10"/>
  <c r="P84" i="10"/>
  <c r="O84" i="10"/>
  <c r="Q83" i="10"/>
  <c r="P83" i="10"/>
  <c r="O83" i="10"/>
  <c r="Q82" i="10"/>
  <c r="P82" i="10"/>
  <c r="O82" i="10"/>
  <c r="Q81" i="10"/>
  <c r="P81" i="10"/>
  <c r="O81" i="10"/>
  <c r="Q80" i="10"/>
  <c r="P80" i="10"/>
  <c r="O80" i="10"/>
  <c r="Q79" i="10"/>
  <c r="P79" i="10"/>
  <c r="O79" i="10"/>
  <c r="Q78" i="10"/>
  <c r="P78" i="10"/>
  <c r="O78" i="10"/>
  <c r="Q77" i="10"/>
  <c r="P77" i="10"/>
  <c r="O77" i="10"/>
  <c r="Q76" i="10"/>
  <c r="P76" i="10"/>
  <c r="O76" i="10"/>
  <c r="Q75" i="10"/>
  <c r="P75" i="10"/>
  <c r="O75" i="10"/>
  <c r="Q74" i="10"/>
  <c r="P74" i="10"/>
  <c r="O74" i="10"/>
  <c r="Q73" i="10"/>
  <c r="P73" i="10"/>
  <c r="O73" i="10"/>
  <c r="Q72" i="10"/>
  <c r="P72" i="10"/>
  <c r="O72" i="10"/>
  <c r="Q71" i="10"/>
  <c r="P71" i="10"/>
  <c r="O71" i="10"/>
  <c r="Q70" i="10"/>
  <c r="P70" i="10"/>
  <c r="O70" i="10"/>
  <c r="Q69" i="10"/>
  <c r="P69" i="10"/>
  <c r="O69" i="10"/>
  <c r="Q68" i="10"/>
  <c r="P68" i="10"/>
  <c r="O68" i="10"/>
  <c r="Q67" i="10"/>
  <c r="P67" i="10"/>
  <c r="O67" i="10"/>
  <c r="Q66" i="10"/>
  <c r="P66" i="10"/>
  <c r="O66" i="10"/>
  <c r="Q65" i="10"/>
  <c r="P65" i="10"/>
  <c r="O65" i="10"/>
  <c r="Q64" i="10"/>
  <c r="P64" i="10"/>
  <c r="O64" i="10"/>
  <c r="Q63" i="10"/>
  <c r="P63" i="10"/>
  <c r="O63" i="10"/>
  <c r="Q62" i="10"/>
  <c r="P62" i="10"/>
  <c r="O62" i="10"/>
  <c r="Q61" i="10"/>
  <c r="P61" i="10"/>
  <c r="O61" i="10"/>
  <c r="Q60" i="10"/>
  <c r="P60" i="10"/>
  <c r="O60" i="10"/>
  <c r="Q59" i="10"/>
  <c r="P59" i="10"/>
  <c r="O59" i="10"/>
  <c r="Q58" i="10"/>
  <c r="P58" i="10"/>
  <c r="O58" i="10"/>
  <c r="Q57" i="10"/>
  <c r="P57" i="10"/>
  <c r="O57" i="10"/>
  <c r="Q56" i="10"/>
  <c r="P56" i="10"/>
  <c r="O56" i="10"/>
  <c r="Q55" i="10"/>
  <c r="P55" i="10"/>
  <c r="O55" i="10"/>
  <c r="Q54" i="10"/>
  <c r="P54" i="10"/>
  <c r="O54" i="10"/>
  <c r="Q53" i="10"/>
  <c r="P53" i="10"/>
  <c r="O53" i="10"/>
  <c r="Q52" i="10"/>
  <c r="P52" i="10"/>
  <c r="O52" i="10"/>
  <c r="Q51" i="10"/>
  <c r="P51" i="10"/>
  <c r="O51" i="10"/>
  <c r="Q50" i="10"/>
  <c r="P50" i="10"/>
  <c r="O50" i="10"/>
  <c r="Q49" i="10"/>
  <c r="P49" i="10"/>
  <c r="O49" i="10"/>
  <c r="Q48" i="10"/>
  <c r="P48" i="10"/>
  <c r="O48" i="10"/>
  <c r="Q47" i="10"/>
  <c r="P47" i="10"/>
  <c r="O47" i="10"/>
  <c r="Q46" i="10"/>
  <c r="P46" i="10"/>
  <c r="O46" i="10"/>
  <c r="Q45" i="10"/>
  <c r="P45" i="10"/>
  <c r="O45" i="10"/>
  <c r="Q44" i="10"/>
  <c r="P44" i="10"/>
  <c r="O44" i="10"/>
  <c r="Q43" i="10"/>
  <c r="P43" i="10"/>
  <c r="O43" i="10"/>
  <c r="Q42" i="10"/>
  <c r="P42" i="10"/>
  <c r="O42" i="10"/>
  <c r="Q41" i="10"/>
  <c r="P41" i="10"/>
  <c r="O41" i="10"/>
  <c r="Q40" i="10"/>
  <c r="P40" i="10"/>
  <c r="O40" i="10"/>
  <c r="Q39" i="10"/>
  <c r="P39" i="10"/>
  <c r="O39" i="10"/>
  <c r="Q38" i="10"/>
  <c r="P38" i="10"/>
  <c r="O38" i="10"/>
  <c r="Q37" i="10"/>
  <c r="P37" i="10"/>
  <c r="O37" i="10"/>
  <c r="Q36" i="10"/>
  <c r="P36" i="10"/>
  <c r="O36" i="10"/>
  <c r="Q35" i="10"/>
  <c r="P35" i="10"/>
  <c r="O35" i="10"/>
  <c r="Q34" i="10"/>
  <c r="P34" i="10"/>
  <c r="O34" i="10"/>
  <c r="Q33" i="10"/>
  <c r="P33" i="10"/>
  <c r="O33" i="10"/>
  <c r="Q32" i="10"/>
  <c r="P32" i="10"/>
  <c r="O32" i="10"/>
  <c r="Q31" i="10"/>
  <c r="P31" i="10"/>
  <c r="O31" i="10"/>
  <c r="Q30" i="10"/>
  <c r="P30" i="10"/>
  <c r="O30" i="10"/>
  <c r="Q29" i="10"/>
  <c r="P29" i="10"/>
  <c r="O29" i="10"/>
  <c r="Q28" i="10"/>
  <c r="P28" i="10"/>
  <c r="O28" i="10"/>
  <c r="Q27" i="10"/>
  <c r="P27" i="10"/>
  <c r="O27" i="10"/>
  <c r="Q26" i="10"/>
  <c r="P26" i="10"/>
  <c r="O26" i="10"/>
  <c r="Q25" i="10"/>
  <c r="P25" i="10"/>
  <c r="O25" i="10"/>
  <c r="Q24" i="10"/>
  <c r="P24" i="10"/>
  <c r="O24" i="10"/>
  <c r="Q23" i="10"/>
  <c r="P23" i="10"/>
  <c r="O23" i="10"/>
  <c r="Q22" i="10"/>
  <c r="P22" i="10"/>
  <c r="O22" i="10"/>
  <c r="Q21" i="10"/>
  <c r="P21" i="10"/>
  <c r="O21" i="10"/>
  <c r="Q20" i="10"/>
  <c r="P20" i="10"/>
  <c r="O20" i="10"/>
  <c r="Q19" i="10"/>
  <c r="P19" i="10"/>
  <c r="O19" i="10"/>
  <c r="Q18" i="10"/>
  <c r="P18" i="10"/>
  <c r="O18" i="10"/>
  <c r="Q17" i="10"/>
  <c r="P17" i="10"/>
  <c r="O17" i="10"/>
  <c r="Q16" i="10"/>
  <c r="P16" i="10"/>
  <c r="O16" i="10"/>
  <c r="Q15" i="10"/>
  <c r="P15" i="10"/>
  <c r="O15" i="10"/>
  <c r="Q14" i="10"/>
  <c r="P14" i="10"/>
  <c r="O14" i="10"/>
  <c r="Q13" i="10"/>
  <c r="P13" i="10"/>
  <c r="O13" i="10"/>
  <c r="Q12" i="10"/>
  <c r="P12" i="10"/>
  <c r="O12" i="10"/>
  <c r="Q11" i="10"/>
  <c r="P11" i="10"/>
  <c r="O11" i="10"/>
  <c r="Q10" i="10"/>
  <c r="P10" i="10"/>
  <c r="O10" i="10"/>
  <c r="Q9" i="10"/>
  <c r="P9" i="10"/>
  <c r="O9" i="10"/>
  <c r="Q8" i="10"/>
  <c r="P8" i="10"/>
  <c r="O8" i="10"/>
  <c r="Q7" i="10"/>
  <c r="P7" i="10"/>
  <c r="O7" i="10"/>
  <c r="Q6" i="10"/>
  <c r="P6" i="10"/>
  <c r="O6" i="10"/>
  <c r="Q5" i="10"/>
  <c r="P5" i="10"/>
  <c r="O5" i="10"/>
  <c r="G43" i="2" s="1"/>
  <c r="T208" i="10"/>
  <c r="S208" i="10"/>
  <c r="R208" i="10"/>
  <c r="T207" i="10"/>
  <c r="S207" i="10"/>
  <c r="R207" i="10"/>
  <c r="T206" i="10"/>
  <c r="S206" i="10"/>
  <c r="R206" i="10"/>
  <c r="T205" i="10"/>
  <c r="S205" i="10"/>
  <c r="R205" i="10"/>
  <c r="T204" i="10"/>
  <c r="S204" i="10"/>
  <c r="R204" i="10"/>
  <c r="T203" i="10"/>
  <c r="S203" i="10"/>
  <c r="R203" i="10"/>
  <c r="T202" i="10"/>
  <c r="S202" i="10"/>
  <c r="R202" i="10"/>
  <c r="T201" i="10"/>
  <c r="S201" i="10"/>
  <c r="R201" i="10"/>
  <c r="T200" i="10"/>
  <c r="S200" i="10"/>
  <c r="R200" i="10"/>
  <c r="T199" i="10"/>
  <c r="S199" i="10"/>
  <c r="R199" i="10"/>
  <c r="T198" i="10"/>
  <c r="S198" i="10"/>
  <c r="R198" i="10"/>
  <c r="T197" i="10"/>
  <c r="S197" i="10"/>
  <c r="R197" i="10"/>
  <c r="T196" i="10"/>
  <c r="S196" i="10"/>
  <c r="R196" i="10"/>
  <c r="T195" i="10"/>
  <c r="S195" i="10"/>
  <c r="R195" i="10"/>
  <c r="T194" i="10"/>
  <c r="S194" i="10"/>
  <c r="R194" i="10"/>
  <c r="T193" i="10"/>
  <c r="S193" i="10"/>
  <c r="R193" i="10"/>
  <c r="T192" i="10"/>
  <c r="S192" i="10"/>
  <c r="R192" i="10"/>
  <c r="T191" i="10"/>
  <c r="S191" i="10"/>
  <c r="R191" i="10"/>
  <c r="T190" i="10"/>
  <c r="S190" i="10"/>
  <c r="R190" i="10"/>
  <c r="T189" i="10"/>
  <c r="S189" i="10"/>
  <c r="R189" i="10"/>
  <c r="T188" i="10"/>
  <c r="S188" i="10"/>
  <c r="R188" i="10"/>
  <c r="T187" i="10"/>
  <c r="S187" i="10"/>
  <c r="R187" i="10"/>
  <c r="T186" i="10"/>
  <c r="S186" i="10"/>
  <c r="R186" i="10"/>
  <c r="T185" i="10"/>
  <c r="S185" i="10"/>
  <c r="R185" i="10"/>
  <c r="T184" i="10"/>
  <c r="S184" i="10"/>
  <c r="R184" i="10"/>
  <c r="T183" i="10"/>
  <c r="S183" i="10"/>
  <c r="R183" i="10"/>
  <c r="T182" i="10"/>
  <c r="S182" i="10"/>
  <c r="R182" i="10"/>
  <c r="T181" i="10"/>
  <c r="S181" i="10"/>
  <c r="R181" i="10"/>
  <c r="T180" i="10"/>
  <c r="S180" i="10"/>
  <c r="R180" i="10"/>
  <c r="T179" i="10"/>
  <c r="S179" i="10"/>
  <c r="R179" i="10"/>
  <c r="T178" i="10"/>
  <c r="S178" i="10"/>
  <c r="R178" i="10"/>
  <c r="T177" i="10"/>
  <c r="S177" i="10"/>
  <c r="R177" i="10"/>
  <c r="T176" i="10"/>
  <c r="S176" i="10"/>
  <c r="R176" i="10"/>
  <c r="T175" i="10"/>
  <c r="S175" i="10"/>
  <c r="R175" i="10"/>
  <c r="T174" i="10"/>
  <c r="S174" i="10"/>
  <c r="R174" i="10"/>
  <c r="T173" i="10"/>
  <c r="S173" i="10"/>
  <c r="R173" i="10"/>
  <c r="T172" i="10"/>
  <c r="S172" i="10"/>
  <c r="R172" i="10"/>
  <c r="T171" i="10"/>
  <c r="S171" i="10"/>
  <c r="R171" i="10"/>
  <c r="T170" i="10"/>
  <c r="S170" i="10"/>
  <c r="R170" i="10"/>
  <c r="T169" i="10"/>
  <c r="S169" i="10"/>
  <c r="R169" i="10"/>
  <c r="T168" i="10"/>
  <c r="S168" i="10"/>
  <c r="R168" i="10"/>
  <c r="T167" i="10"/>
  <c r="S167" i="10"/>
  <c r="R167" i="10"/>
  <c r="T166" i="10"/>
  <c r="S166" i="10"/>
  <c r="R166" i="10"/>
  <c r="T165" i="10"/>
  <c r="S165" i="10"/>
  <c r="R165" i="10"/>
  <c r="T164" i="10"/>
  <c r="S164" i="10"/>
  <c r="R164" i="10"/>
  <c r="T163" i="10"/>
  <c r="S163" i="10"/>
  <c r="R163" i="10"/>
  <c r="T162" i="10"/>
  <c r="S162" i="10"/>
  <c r="R162" i="10"/>
  <c r="T161" i="10"/>
  <c r="S161" i="10"/>
  <c r="R161" i="10"/>
  <c r="T160" i="10"/>
  <c r="S160" i="10"/>
  <c r="R160" i="10"/>
  <c r="T159" i="10"/>
  <c r="S159" i="10"/>
  <c r="R159" i="10"/>
  <c r="T158" i="10"/>
  <c r="S158" i="10"/>
  <c r="R158" i="10"/>
  <c r="T157" i="10"/>
  <c r="S157" i="10"/>
  <c r="R157" i="10"/>
  <c r="T156" i="10"/>
  <c r="S156" i="10"/>
  <c r="R156" i="10"/>
  <c r="T155" i="10"/>
  <c r="S155" i="10"/>
  <c r="R155" i="10"/>
  <c r="T154" i="10"/>
  <c r="S154" i="10"/>
  <c r="R154" i="10"/>
  <c r="T153" i="10"/>
  <c r="S153" i="10"/>
  <c r="R153" i="10"/>
  <c r="T152" i="10"/>
  <c r="S152" i="10"/>
  <c r="R152" i="10"/>
  <c r="T151" i="10"/>
  <c r="S151" i="10"/>
  <c r="R151" i="10"/>
  <c r="T150" i="10"/>
  <c r="S150" i="10"/>
  <c r="R150" i="10"/>
  <c r="T149" i="10"/>
  <c r="S149" i="10"/>
  <c r="R149" i="10"/>
  <c r="T148" i="10"/>
  <c r="S148" i="10"/>
  <c r="R148" i="10"/>
  <c r="T147" i="10"/>
  <c r="S147" i="10"/>
  <c r="R147" i="10"/>
  <c r="T146" i="10"/>
  <c r="S146" i="10"/>
  <c r="R146" i="10"/>
  <c r="T145" i="10"/>
  <c r="S145" i="10"/>
  <c r="R145" i="10"/>
  <c r="T144" i="10"/>
  <c r="S144" i="10"/>
  <c r="R144" i="10"/>
  <c r="T143" i="10"/>
  <c r="S143" i="10"/>
  <c r="R143" i="10"/>
  <c r="T142" i="10"/>
  <c r="S142" i="10"/>
  <c r="R142" i="10"/>
  <c r="T141" i="10"/>
  <c r="S141" i="10"/>
  <c r="R141" i="10"/>
  <c r="T140" i="10"/>
  <c r="S140" i="10"/>
  <c r="R140" i="10"/>
  <c r="T139" i="10"/>
  <c r="S139" i="10"/>
  <c r="R139" i="10"/>
  <c r="T138" i="10"/>
  <c r="S138" i="10"/>
  <c r="R138" i="10"/>
  <c r="T137" i="10"/>
  <c r="S137" i="10"/>
  <c r="R137" i="10"/>
  <c r="T136" i="10"/>
  <c r="S136" i="10"/>
  <c r="R136" i="10"/>
  <c r="T135" i="10"/>
  <c r="S135" i="10"/>
  <c r="R135" i="10"/>
  <c r="T134" i="10"/>
  <c r="S134" i="10"/>
  <c r="R134" i="10"/>
  <c r="T133" i="10"/>
  <c r="S133" i="10"/>
  <c r="R133" i="10"/>
  <c r="T132" i="10"/>
  <c r="S132" i="10"/>
  <c r="R132" i="10"/>
  <c r="T131" i="10"/>
  <c r="S131" i="10"/>
  <c r="R131" i="10"/>
  <c r="T130" i="10"/>
  <c r="S130" i="10"/>
  <c r="R130" i="10"/>
  <c r="T129" i="10"/>
  <c r="S129" i="10"/>
  <c r="R129" i="10"/>
  <c r="T128" i="10"/>
  <c r="S128" i="10"/>
  <c r="R128" i="10"/>
  <c r="T127" i="10"/>
  <c r="S127" i="10"/>
  <c r="R127" i="10"/>
  <c r="T126" i="10"/>
  <c r="S126" i="10"/>
  <c r="R126" i="10"/>
  <c r="T125" i="10"/>
  <c r="S125" i="10"/>
  <c r="R125" i="10"/>
  <c r="T124" i="10"/>
  <c r="S124" i="10"/>
  <c r="R124" i="10"/>
  <c r="T123" i="10"/>
  <c r="S123" i="10"/>
  <c r="R123" i="10"/>
  <c r="T122" i="10"/>
  <c r="S122" i="10"/>
  <c r="R122" i="10"/>
  <c r="T121" i="10"/>
  <c r="S121" i="10"/>
  <c r="R121" i="10"/>
  <c r="T120" i="10"/>
  <c r="S120" i="10"/>
  <c r="R120" i="10"/>
  <c r="T119" i="10"/>
  <c r="S119" i="10"/>
  <c r="R119" i="10"/>
  <c r="T118" i="10"/>
  <c r="S118" i="10"/>
  <c r="R118" i="10"/>
  <c r="T117" i="10"/>
  <c r="S117" i="10"/>
  <c r="R117" i="10"/>
  <c r="T116" i="10"/>
  <c r="S116" i="10"/>
  <c r="R116" i="10"/>
  <c r="T115" i="10"/>
  <c r="S115" i="10"/>
  <c r="R115" i="10"/>
  <c r="T114" i="10"/>
  <c r="S114" i="10"/>
  <c r="R114" i="10"/>
  <c r="T113" i="10"/>
  <c r="S113" i="10"/>
  <c r="R113" i="10"/>
  <c r="T112" i="10"/>
  <c r="S112" i="10"/>
  <c r="R112" i="10"/>
  <c r="T111" i="10"/>
  <c r="S111" i="10"/>
  <c r="R111" i="10"/>
  <c r="T110" i="10"/>
  <c r="S110" i="10"/>
  <c r="R110" i="10"/>
  <c r="T109" i="10"/>
  <c r="S109" i="10"/>
  <c r="R109" i="10"/>
  <c r="T108" i="10"/>
  <c r="S108" i="10"/>
  <c r="R108" i="10"/>
  <c r="T107" i="10"/>
  <c r="S107" i="10"/>
  <c r="R107" i="10"/>
  <c r="T106" i="10"/>
  <c r="S106" i="10"/>
  <c r="R106" i="10"/>
  <c r="T105" i="10"/>
  <c r="S105" i="10"/>
  <c r="R105" i="10"/>
  <c r="T104" i="10"/>
  <c r="S104" i="10"/>
  <c r="R104" i="10"/>
  <c r="T103" i="10"/>
  <c r="S103" i="10"/>
  <c r="R103" i="10"/>
  <c r="T102" i="10"/>
  <c r="S102" i="10"/>
  <c r="R102" i="10"/>
  <c r="T101" i="10"/>
  <c r="S101" i="10"/>
  <c r="R101" i="10"/>
  <c r="T100" i="10"/>
  <c r="S100" i="10"/>
  <c r="R100" i="10"/>
  <c r="T99" i="10"/>
  <c r="S99" i="10"/>
  <c r="R99" i="10"/>
  <c r="T98" i="10"/>
  <c r="S98" i="10"/>
  <c r="R98" i="10"/>
  <c r="T97" i="10"/>
  <c r="S97" i="10"/>
  <c r="R97" i="10"/>
  <c r="T96" i="10"/>
  <c r="S96" i="10"/>
  <c r="R96" i="10"/>
  <c r="T95" i="10"/>
  <c r="S95" i="10"/>
  <c r="R95" i="10"/>
  <c r="T94" i="10"/>
  <c r="S94" i="10"/>
  <c r="R94" i="10"/>
  <c r="T93" i="10"/>
  <c r="S93" i="10"/>
  <c r="R93" i="10"/>
  <c r="T92" i="10"/>
  <c r="S92" i="10"/>
  <c r="R92" i="10"/>
  <c r="T91" i="10"/>
  <c r="S91" i="10"/>
  <c r="R91" i="10"/>
  <c r="T90" i="10"/>
  <c r="S90" i="10"/>
  <c r="R90" i="10"/>
  <c r="T89" i="10"/>
  <c r="S89" i="10"/>
  <c r="R89" i="10"/>
  <c r="T88" i="10"/>
  <c r="S88" i="10"/>
  <c r="R88" i="10"/>
  <c r="T87" i="10"/>
  <c r="S87" i="10"/>
  <c r="R87" i="10"/>
  <c r="T86" i="10"/>
  <c r="S86" i="10"/>
  <c r="R86" i="10"/>
  <c r="T85" i="10"/>
  <c r="S85" i="10"/>
  <c r="R85" i="10"/>
  <c r="T84" i="10"/>
  <c r="S84" i="10"/>
  <c r="R84" i="10"/>
  <c r="T83" i="10"/>
  <c r="S83" i="10"/>
  <c r="R83" i="10"/>
  <c r="T82" i="10"/>
  <c r="S82" i="10"/>
  <c r="R82" i="10"/>
  <c r="T81" i="10"/>
  <c r="S81" i="10"/>
  <c r="R81" i="10"/>
  <c r="T80" i="10"/>
  <c r="S80" i="10"/>
  <c r="R80" i="10"/>
  <c r="T79" i="10"/>
  <c r="S79" i="10"/>
  <c r="R79" i="10"/>
  <c r="T78" i="10"/>
  <c r="S78" i="10"/>
  <c r="R78" i="10"/>
  <c r="T77" i="10"/>
  <c r="S77" i="10"/>
  <c r="R77" i="10"/>
  <c r="T76" i="10"/>
  <c r="S76" i="10"/>
  <c r="R76" i="10"/>
  <c r="T75" i="10"/>
  <c r="S75" i="10"/>
  <c r="R75" i="10"/>
  <c r="T74" i="10"/>
  <c r="S74" i="10"/>
  <c r="R74" i="10"/>
  <c r="T73" i="10"/>
  <c r="S73" i="10"/>
  <c r="R73" i="10"/>
  <c r="T72" i="10"/>
  <c r="S72" i="10"/>
  <c r="R72" i="10"/>
  <c r="T71" i="10"/>
  <c r="S71" i="10"/>
  <c r="R71" i="10"/>
  <c r="T70" i="10"/>
  <c r="S70" i="10"/>
  <c r="R70" i="10"/>
  <c r="T69" i="10"/>
  <c r="S69" i="10"/>
  <c r="R69" i="10"/>
  <c r="T68" i="10"/>
  <c r="S68" i="10"/>
  <c r="R68" i="10"/>
  <c r="T67" i="10"/>
  <c r="S67" i="10"/>
  <c r="R67" i="10"/>
  <c r="T66" i="10"/>
  <c r="S66" i="10"/>
  <c r="R66" i="10"/>
  <c r="T65" i="10"/>
  <c r="S65" i="10"/>
  <c r="R65" i="10"/>
  <c r="T64" i="10"/>
  <c r="S64" i="10"/>
  <c r="R64" i="10"/>
  <c r="T63" i="10"/>
  <c r="S63" i="10"/>
  <c r="R63" i="10"/>
  <c r="T62" i="10"/>
  <c r="S62" i="10"/>
  <c r="R62" i="10"/>
  <c r="T61" i="10"/>
  <c r="S61" i="10"/>
  <c r="R61" i="10"/>
  <c r="T60" i="10"/>
  <c r="S60" i="10"/>
  <c r="R60" i="10"/>
  <c r="T59" i="10"/>
  <c r="S59" i="10"/>
  <c r="R59" i="10"/>
  <c r="T58" i="10"/>
  <c r="S58" i="10"/>
  <c r="R58" i="10"/>
  <c r="T57" i="10"/>
  <c r="S57" i="10"/>
  <c r="R57" i="10"/>
  <c r="T56" i="10"/>
  <c r="S56" i="10"/>
  <c r="R56" i="10"/>
  <c r="T55" i="10"/>
  <c r="S55" i="10"/>
  <c r="R55" i="10"/>
  <c r="T54" i="10"/>
  <c r="S54" i="10"/>
  <c r="R54" i="10"/>
  <c r="T53" i="10"/>
  <c r="S53" i="10"/>
  <c r="R53" i="10"/>
  <c r="T52" i="10"/>
  <c r="S52" i="10"/>
  <c r="R52" i="10"/>
  <c r="T51" i="10"/>
  <c r="S51" i="10"/>
  <c r="R51" i="10"/>
  <c r="T50" i="10"/>
  <c r="S50" i="10"/>
  <c r="R50" i="10"/>
  <c r="T49" i="10"/>
  <c r="S49" i="10"/>
  <c r="R49" i="10"/>
  <c r="T48" i="10"/>
  <c r="S48" i="10"/>
  <c r="R48" i="10"/>
  <c r="T47" i="10"/>
  <c r="S47" i="10"/>
  <c r="R47" i="10"/>
  <c r="T46" i="10"/>
  <c r="S46" i="10"/>
  <c r="R46" i="10"/>
  <c r="T45" i="10"/>
  <c r="S45" i="10"/>
  <c r="R45" i="10"/>
  <c r="T44" i="10"/>
  <c r="S44" i="10"/>
  <c r="R44" i="10"/>
  <c r="T43" i="10"/>
  <c r="S43" i="10"/>
  <c r="R43" i="10"/>
  <c r="T42" i="10"/>
  <c r="S42" i="10"/>
  <c r="R42" i="10"/>
  <c r="T41" i="10"/>
  <c r="S41" i="10"/>
  <c r="R41" i="10"/>
  <c r="T40" i="10"/>
  <c r="S40" i="10"/>
  <c r="R40" i="10"/>
  <c r="T39" i="10"/>
  <c r="S39" i="10"/>
  <c r="R39" i="10"/>
  <c r="T38" i="10"/>
  <c r="S38" i="10"/>
  <c r="R38" i="10"/>
  <c r="T37" i="10"/>
  <c r="S37" i="10"/>
  <c r="R37" i="10"/>
  <c r="T36" i="10"/>
  <c r="S36" i="10"/>
  <c r="R36" i="10"/>
  <c r="T35" i="10"/>
  <c r="S35" i="10"/>
  <c r="R35" i="10"/>
  <c r="T34" i="10"/>
  <c r="S34" i="10"/>
  <c r="R34" i="10"/>
  <c r="T33" i="10"/>
  <c r="S33" i="10"/>
  <c r="R33" i="10"/>
  <c r="T32" i="10"/>
  <c r="S32" i="10"/>
  <c r="R32" i="10"/>
  <c r="T31" i="10"/>
  <c r="S31" i="10"/>
  <c r="R31" i="10"/>
  <c r="T30" i="10"/>
  <c r="S30" i="10"/>
  <c r="R30" i="10"/>
  <c r="T29" i="10"/>
  <c r="S29" i="10"/>
  <c r="R29" i="10"/>
  <c r="T28" i="10"/>
  <c r="S28" i="10"/>
  <c r="R28" i="10"/>
  <c r="T27" i="10"/>
  <c r="S27" i="10"/>
  <c r="R27" i="10"/>
  <c r="T26" i="10"/>
  <c r="S26" i="10"/>
  <c r="R26" i="10"/>
  <c r="T25" i="10"/>
  <c r="S25" i="10"/>
  <c r="R25" i="10"/>
  <c r="T24" i="10"/>
  <c r="S24" i="10"/>
  <c r="R24" i="10"/>
  <c r="T23" i="10"/>
  <c r="S23" i="10"/>
  <c r="R23" i="10"/>
  <c r="T22" i="10"/>
  <c r="S22" i="10"/>
  <c r="R22" i="10"/>
  <c r="T21" i="10"/>
  <c r="S21" i="10"/>
  <c r="R21" i="10"/>
  <c r="T20" i="10"/>
  <c r="S20" i="10"/>
  <c r="R20" i="10"/>
  <c r="T19" i="10"/>
  <c r="S19" i="10"/>
  <c r="R19" i="10"/>
  <c r="T18" i="10"/>
  <c r="S18" i="10"/>
  <c r="R18" i="10"/>
  <c r="T17" i="10"/>
  <c r="S17" i="10"/>
  <c r="R17" i="10"/>
  <c r="T16" i="10"/>
  <c r="S16" i="10"/>
  <c r="R16" i="10"/>
  <c r="T15" i="10"/>
  <c r="S15" i="10"/>
  <c r="R15" i="10"/>
  <c r="T14" i="10"/>
  <c r="S14" i="10"/>
  <c r="R14" i="10"/>
  <c r="T13" i="10"/>
  <c r="S13" i="10"/>
  <c r="R13" i="10"/>
  <c r="T12" i="10"/>
  <c r="S12" i="10"/>
  <c r="R12" i="10"/>
  <c r="T11" i="10"/>
  <c r="S11" i="10"/>
  <c r="R11" i="10"/>
  <c r="T10" i="10"/>
  <c r="S10" i="10"/>
  <c r="R10" i="10"/>
  <c r="T9" i="10"/>
  <c r="S9" i="10"/>
  <c r="R9" i="10"/>
  <c r="T8" i="10"/>
  <c r="S8" i="10"/>
  <c r="R8" i="10"/>
  <c r="T7" i="10"/>
  <c r="S7" i="10"/>
  <c r="R7" i="10"/>
  <c r="T6" i="10"/>
  <c r="S6" i="10"/>
  <c r="R6" i="10"/>
  <c r="T5" i="10"/>
  <c r="S5" i="10"/>
  <c r="R5" i="10"/>
  <c r="W32" i="2"/>
  <c r="V32" i="2"/>
  <c r="U32" i="2"/>
  <c r="W37" i="2"/>
  <c r="AT111" i="10" l="1"/>
  <c r="AT119" i="10"/>
  <c r="AT127" i="10"/>
  <c r="AT135" i="10"/>
  <c r="AT143" i="10"/>
  <c r="AT151" i="10"/>
  <c r="AT159" i="10"/>
  <c r="AT167" i="10"/>
  <c r="AT175" i="10"/>
  <c r="AT183" i="10"/>
  <c r="AT191" i="10"/>
  <c r="AT199" i="10"/>
  <c r="AT207" i="10"/>
  <c r="AO9" i="10"/>
  <c r="AO17" i="10"/>
  <c r="AO25" i="10"/>
  <c r="AO33" i="10"/>
  <c r="AO41" i="10"/>
  <c r="AO49" i="10"/>
  <c r="AO57" i="10"/>
  <c r="AO65" i="10"/>
  <c r="AO73" i="10"/>
  <c r="AO81" i="10"/>
  <c r="AO89" i="10"/>
  <c r="AO97" i="10"/>
  <c r="AO105" i="10"/>
  <c r="AO113" i="10"/>
  <c r="AO121" i="10"/>
  <c r="AO129" i="10"/>
  <c r="AO137" i="10"/>
  <c r="AO145" i="10"/>
  <c r="AO153" i="10"/>
  <c r="AO161" i="10"/>
  <c r="AO169" i="10"/>
  <c r="AO177" i="10"/>
  <c r="AO185" i="10"/>
  <c r="AO193" i="10"/>
  <c r="AO201" i="10"/>
  <c r="AT71" i="10"/>
  <c r="AT79" i="10"/>
  <c r="AT87" i="10"/>
  <c r="AT95" i="10"/>
  <c r="AT103" i="10"/>
  <c r="AT149" i="10"/>
  <c r="AT157" i="10"/>
  <c r="AT184" i="10"/>
  <c r="AT192" i="10"/>
  <c r="AT200" i="10"/>
  <c r="AT208" i="10"/>
  <c r="AO13" i="10"/>
  <c r="AO21" i="10"/>
  <c r="AO29" i="10"/>
  <c r="AO37" i="10"/>
  <c r="AO45" i="10"/>
  <c r="AO53" i="10"/>
  <c r="AO61" i="10"/>
  <c r="AO69" i="10"/>
  <c r="AO77" i="10"/>
  <c r="AO85" i="10"/>
  <c r="AO93" i="10"/>
  <c r="AO101" i="10"/>
  <c r="AO109" i="10"/>
  <c r="AO117" i="10"/>
  <c r="AO125" i="10"/>
  <c r="AO133" i="10"/>
  <c r="AO141" i="10"/>
  <c r="AO149" i="10"/>
  <c r="AO157" i="10"/>
  <c r="AO165" i="10"/>
  <c r="AO173" i="10"/>
  <c r="AO181" i="10"/>
  <c r="AO189" i="10"/>
  <c r="AO197" i="10"/>
  <c r="AO205" i="10"/>
  <c r="AO12" i="10"/>
  <c r="AO20" i="10"/>
  <c r="AO36" i="10"/>
  <c r="AO60" i="10"/>
  <c r="AO76" i="10"/>
  <c r="AO92" i="10"/>
  <c r="AO124" i="10"/>
  <c r="AO140" i="10"/>
  <c r="AO156" i="10"/>
  <c r="AO164" i="10"/>
  <c r="AO172" i="10"/>
  <c r="AO188" i="10"/>
  <c r="AO196" i="10"/>
  <c r="AT7" i="10"/>
  <c r="AT15" i="10"/>
  <c r="AT23" i="10"/>
  <c r="AT31" i="10"/>
  <c r="AT39" i="10"/>
  <c r="AT47" i="10"/>
  <c r="AT55" i="10"/>
  <c r="AT63" i="10"/>
  <c r="AO28" i="10"/>
  <c r="AO44" i="10"/>
  <c r="AO52" i="10"/>
  <c r="AO68" i="10"/>
  <c r="AO84" i="10"/>
  <c r="AO100" i="10"/>
  <c r="AO108" i="10"/>
  <c r="AO116" i="10"/>
  <c r="AO132" i="10"/>
  <c r="AO148" i="10"/>
  <c r="AO180" i="10"/>
  <c r="AO204" i="10"/>
  <c r="AO24" i="10"/>
  <c r="AO32" i="10"/>
  <c r="AO40" i="10"/>
  <c r="AO48" i="10"/>
  <c r="AO56" i="10"/>
  <c r="AO64" i="10"/>
  <c r="AO72" i="10"/>
  <c r="AO80" i="10"/>
  <c r="AO88" i="10"/>
  <c r="AO96" i="10"/>
  <c r="AO104" i="10"/>
  <c r="AO112" i="10"/>
  <c r="AO120" i="10"/>
  <c r="AO128" i="10"/>
  <c r="AO136" i="10"/>
  <c r="AO144" i="10"/>
  <c r="AO152" i="10"/>
  <c r="AO160" i="10"/>
  <c r="AO168" i="10"/>
  <c r="AO176" i="10"/>
  <c r="AO184" i="10"/>
  <c r="AO192" i="10"/>
  <c r="AO200" i="10"/>
  <c r="AO208" i="10"/>
  <c r="X2" i="10"/>
  <c r="AT179" i="10"/>
  <c r="AO16" i="10"/>
  <c r="AT165" i="10"/>
  <c r="AT118" i="10"/>
  <c r="AT126" i="10"/>
  <c r="AT134" i="10"/>
  <c r="AT142" i="10"/>
  <c r="AT150" i="10"/>
  <c r="AT158" i="10"/>
  <c r="AT166" i="10"/>
  <c r="AT174" i="10"/>
  <c r="AT182" i="10"/>
  <c r="AT190" i="10"/>
  <c r="AT198" i="10"/>
  <c r="AT206" i="10"/>
  <c r="AT173" i="10"/>
  <c r="AT11" i="10"/>
  <c r="AT19" i="10"/>
  <c r="AT27" i="10"/>
  <c r="AT35" i="10"/>
  <c r="AT43" i="10"/>
  <c r="AT51" i="10"/>
  <c r="AT59" i="10"/>
  <c r="AT67" i="10"/>
  <c r="AT75" i="10"/>
  <c r="AT83" i="10"/>
  <c r="AT91" i="10"/>
  <c r="AT99" i="10"/>
  <c r="AT123" i="10"/>
  <c r="AT139" i="10"/>
  <c r="AT147" i="10"/>
  <c r="AT155" i="10"/>
  <c r="AT163" i="10"/>
  <c r="AT171" i="10"/>
  <c r="AT187" i="10"/>
  <c r="AT133" i="10"/>
  <c r="AT141" i="10"/>
  <c r="AT181" i="10"/>
  <c r="AT5" i="10"/>
  <c r="AT13" i="10"/>
  <c r="AT21" i="10"/>
  <c r="AT29" i="10"/>
  <c r="AT37" i="10"/>
  <c r="AT45" i="10"/>
  <c r="AT53" i="10"/>
  <c r="AT61" i="10"/>
  <c r="AT101" i="10"/>
  <c r="AT189" i="10"/>
  <c r="AT107" i="10"/>
  <c r="AT115" i="10"/>
  <c r="AT131" i="10"/>
  <c r="AT69" i="10"/>
  <c r="AT77" i="10"/>
  <c r="AT85" i="10"/>
  <c r="AT93" i="10"/>
  <c r="AT109" i="10"/>
  <c r="AT117" i="10"/>
  <c r="AT125" i="10"/>
  <c r="AT197" i="10"/>
  <c r="AK135" i="10"/>
  <c r="AK115" i="10"/>
  <c r="AK199" i="10"/>
  <c r="AT10" i="10"/>
  <c r="AT18" i="10"/>
  <c r="AT26" i="10"/>
  <c r="AT34" i="10"/>
  <c r="AT42" i="10"/>
  <c r="AT50" i="10"/>
  <c r="AT58" i="10"/>
  <c r="AT66" i="10"/>
  <c r="AT74" i="10"/>
  <c r="AT82" i="10"/>
  <c r="AT90" i="10"/>
  <c r="AT98" i="10"/>
  <c r="AT106" i="10"/>
  <c r="AT114" i="10"/>
  <c r="AT122" i="10"/>
  <c r="AT130" i="10"/>
  <c r="AT138" i="10"/>
  <c r="AT146" i="10"/>
  <c r="AT154" i="10"/>
  <c r="AT162" i="10"/>
  <c r="AT170" i="10"/>
  <c r="AT178" i="10"/>
  <c r="AT186" i="10"/>
  <c r="AT194" i="10"/>
  <c r="AT202" i="10"/>
  <c r="AT205" i="10"/>
  <c r="AK87" i="10"/>
  <c r="AT8" i="10"/>
  <c r="AT16" i="10"/>
  <c r="AT24" i="10"/>
  <c r="AT32" i="10"/>
  <c r="AT40" i="10"/>
  <c r="AT48" i="10"/>
  <c r="AT56" i="10"/>
  <c r="AT64" i="10"/>
  <c r="AT72" i="10"/>
  <c r="AT80" i="10"/>
  <c r="AT88" i="10"/>
  <c r="AT96" i="10"/>
  <c r="AT104" i="10"/>
  <c r="AT112" i="10"/>
  <c r="AT120" i="10"/>
  <c r="AT128" i="10"/>
  <c r="AT136" i="10"/>
  <c r="AT144" i="10"/>
  <c r="AT152" i="10"/>
  <c r="AT160" i="10"/>
  <c r="AT168" i="10"/>
  <c r="AT176" i="10"/>
  <c r="AS2" i="10"/>
  <c r="AT195" i="10"/>
  <c r="AT203" i="10"/>
  <c r="AK10" i="10"/>
  <c r="AK100" i="10"/>
  <c r="AT6" i="10"/>
  <c r="AT14" i="10"/>
  <c r="AT22" i="10"/>
  <c r="AT30" i="10"/>
  <c r="AT38" i="10"/>
  <c r="AT46" i="10"/>
  <c r="AT54" i="10"/>
  <c r="AT62" i="10"/>
  <c r="AT70" i="10"/>
  <c r="AT78" i="10"/>
  <c r="AT86" i="10"/>
  <c r="AT94" i="10"/>
  <c r="AT102" i="10"/>
  <c r="AT110" i="10"/>
  <c r="AK103" i="10"/>
  <c r="AN2" i="10"/>
  <c r="AT9" i="10"/>
  <c r="AT17" i="10"/>
  <c r="AT25" i="10"/>
  <c r="AT33" i="10"/>
  <c r="AT41" i="10"/>
  <c r="AT49" i="10"/>
  <c r="AT57" i="10"/>
  <c r="AT65" i="10"/>
  <c r="AT73" i="10"/>
  <c r="AT81" i="10"/>
  <c r="AT89" i="10"/>
  <c r="AT97" i="10"/>
  <c r="AT105" i="10"/>
  <c r="AT113" i="10"/>
  <c r="AT121" i="10"/>
  <c r="AT129" i="10"/>
  <c r="AT137" i="10"/>
  <c r="AT145" i="10"/>
  <c r="AT153" i="10"/>
  <c r="AT161" i="10"/>
  <c r="AT169" i="10"/>
  <c r="AT177" i="10"/>
  <c r="AT185" i="10"/>
  <c r="AT193" i="10"/>
  <c r="AT201" i="10"/>
  <c r="AK148" i="10"/>
  <c r="AK155" i="10"/>
  <c r="AT12" i="10"/>
  <c r="AT20" i="10"/>
  <c r="AT28" i="10"/>
  <c r="AT36" i="10"/>
  <c r="AT44" i="10"/>
  <c r="AT52" i="10"/>
  <c r="AT60" i="10"/>
  <c r="AT68" i="10"/>
  <c r="AT76" i="10"/>
  <c r="AT84" i="10"/>
  <c r="AT92" i="10"/>
  <c r="AT100" i="10"/>
  <c r="AT108" i="10"/>
  <c r="AT116" i="10"/>
  <c r="AT124" i="10"/>
  <c r="AT132" i="10"/>
  <c r="AT140" i="10"/>
  <c r="AT148" i="10"/>
  <c r="AT156" i="10"/>
  <c r="AT164" i="10"/>
  <c r="AT172" i="10"/>
  <c r="AT180" i="10"/>
  <c r="AT188" i="10"/>
  <c r="AT196" i="10"/>
  <c r="AT204" i="10"/>
  <c r="AE2" i="10"/>
  <c r="AK42" i="10"/>
  <c r="AK123" i="10"/>
  <c r="AK60" i="10"/>
  <c r="AK75" i="10"/>
  <c r="AK91" i="10"/>
  <c r="AK124" i="10"/>
  <c r="AK131" i="10"/>
  <c r="AK58" i="10"/>
  <c r="AK69" i="10"/>
  <c r="AK133" i="10"/>
  <c r="AK140" i="10"/>
  <c r="AK187" i="10"/>
  <c r="AK207" i="10"/>
  <c r="AH6" i="10"/>
  <c r="AK6" i="10" s="1"/>
  <c r="AK50" i="10"/>
  <c r="AK67" i="10"/>
  <c r="AK151" i="10"/>
  <c r="AK185" i="10"/>
  <c r="AK48" i="10"/>
  <c r="AK74" i="10"/>
  <c r="AK122" i="10"/>
  <c r="AK174" i="10"/>
  <c r="AK18" i="10"/>
  <c r="AK106" i="10"/>
  <c r="AK130" i="10"/>
  <c r="AQ2" i="10"/>
  <c r="AK66" i="10"/>
  <c r="AK68" i="10"/>
  <c r="AK96" i="10"/>
  <c r="AK128" i="10"/>
  <c r="AK137" i="10"/>
  <c r="AK168" i="10"/>
  <c r="AK206" i="10"/>
  <c r="AR2" i="10"/>
  <c r="P2" i="10"/>
  <c r="H43" i="2"/>
  <c r="AO15" i="10"/>
  <c r="AO39" i="10"/>
  <c r="AO55" i="10"/>
  <c r="AO71" i="10"/>
  <c r="AO79" i="10"/>
  <c r="AO87" i="10"/>
  <c r="AO119" i="10"/>
  <c r="AO127" i="10"/>
  <c r="AO143" i="10"/>
  <c r="AO175" i="10"/>
  <c r="AO191" i="10"/>
  <c r="AK26" i="10"/>
  <c r="AO7" i="10"/>
  <c r="AO23" i="10"/>
  <c r="AO31" i="10"/>
  <c r="AO47" i="10"/>
  <c r="AO63" i="10"/>
  <c r="AO95" i="10"/>
  <c r="AO103" i="10"/>
  <c r="AO111" i="10"/>
  <c r="AO135" i="10"/>
  <c r="AO151" i="10"/>
  <c r="AO159" i="10"/>
  <c r="AO167" i="10"/>
  <c r="AO183" i="10"/>
  <c r="AO199" i="10"/>
  <c r="AO207" i="10"/>
  <c r="Q2" i="10"/>
  <c r="I43" i="2"/>
  <c r="AO10" i="10"/>
  <c r="AO18" i="10"/>
  <c r="AO26" i="10"/>
  <c r="AO34" i="10"/>
  <c r="AO42" i="10"/>
  <c r="AO50" i="10"/>
  <c r="AO58" i="10"/>
  <c r="AO66" i="10"/>
  <c r="AO74" i="10"/>
  <c r="AO82" i="10"/>
  <c r="AO90" i="10"/>
  <c r="AO98" i="10"/>
  <c r="AO106" i="10"/>
  <c r="AO114" i="10"/>
  <c r="AO122" i="10"/>
  <c r="AO130" i="10"/>
  <c r="AO138" i="10"/>
  <c r="AO146" i="10"/>
  <c r="AO154" i="10"/>
  <c r="AO162" i="10"/>
  <c r="AO170" i="10"/>
  <c r="AO178" i="10"/>
  <c r="AO186" i="10"/>
  <c r="AO194" i="10"/>
  <c r="AO202" i="10"/>
  <c r="R2" i="10"/>
  <c r="AO5" i="10"/>
  <c r="G45" i="2"/>
  <c r="G47" i="2" s="1"/>
  <c r="S2" i="10"/>
  <c r="H45" i="2"/>
  <c r="H47" i="2" s="1"/>
  <c r="AO8" i="10"/>
  <c r="T2" i="10"/>
  <c r="I45" i="2"/>
  <c r="I47" i="2" s="1"/>
  <c r="AB2" i="10"/>
  <c r="W2" i="10"/>
  <c r="AC2" i="10"/>
  <c r="AK84" i="10"/>
  <c r="AO83" i="10"/>
  <c r="AO91" i="10"/>
  <c r="AO99" i="10"/>
  <c r="AO107" i="10"/>
  <c r="AO115" i="10"/>
  <c r="AO123" i="10"/>
  <c r="AO131" i="10"/>
  <c r="AO139" i="10"/>
  <c r="AO147" i="10"/>
  <c r="AO155" i="10"/>
  <c r="AO163" i="10"/>
  <c r="AO171" i="10"/>
  <c r="AO179" i="10"/>
  <c r="AO187" i="10"/>
  <c r="AO195" i="10"/>
  <c r="AO203" i="10"/>
  <c r="AO11" i="10"/>
  <c r="AO19" i="10"/>
  <c r="AO27" i="10"/>
  <c r="AO35" i="10"/>
  <c r="AO43" i="10"/>
  <c r="AO51" i="10"/>
  <c r="AO59" i="10"/>
  <c r="AO67" i="10"/>
  <c r="AO75" i="10"/>
  <c r="AO6" i="10"/>
  <c r="AO14" i="10"/>
  <c r="AO22" i="10"/>
  <c r="AO30" i="10"/>
  <c r="AO38" i="10"/>
  <c r="AO46" i="10"/>
  <c r="AO54" i="10"/>
  <c r="AO62" i="10"/>
  <c r="AO70" i="10"/>
  <c r="AO78" i="10"/>
  <c r="AO86" i="10"/>
  <c r="AO94" i="10"/>
  <c r="AO102" i="10"/>
  <c r="AO110" i="10"/>
  <c r="AO118" i="10"/>
  <c r="AO126" i="10"/>
  <c r="AO134" i="10"/>
  <c r="AO142" i="10"/>
  <c r="AO150" i="10"/>
  <c r="AO158" i="10"/>
  <c r="AO166" i="10"/>
  <c r="AO174" i="10"/>
  <c r="AO182" i="10"/>
  <c r="AO190" i="10"/>
  <c r="AO198" i="10"/>
  <c r="AO206" i="10"/>
  <c r="AK43" i="10"/>
  <c r="AK45" i="10"/>
  <c r="AK51" i="10"/>
  <c r="AK59" i="10"/>
  <c r="AK61" i="10"/>
  <c r="AK64" i="10"/>
  <c r="AK108" i="10"/>
  <c r="AK112" i="10"/>
  <c r="AK149" i="10"/>
  <c r="AK5" i="10"/>
  <c r="AI2" i="10"/>
  <c r="AK17" i="10"/>
  <c r="AK33" i="10"/>
  <c r="AK35" i="10"/>
  <c r="AF2" i="10"/>
  <c r="AJ2" i="10"/>
  <c r="AK19" i="10"/>
  <c r="AK82" i="10"/>
  <c r="AK93" i="10"/>
  <c r="AK99" i="10"/>
  <c r="AK79" i="10"/>
  <c r="AK98" i="10"/>
  <c r="AK125" i="10"/>
  <c r="AK170" i="10"/>
  <c r="AK76" i="10"/>
  <c r="AK114" i="10"/>
  <c r="AK132" i="10"/>
  <c r="AK156" i="10"/>
  <c r="AG2" i="10"/>
  <c r="AK9" i="10"/>
  <c r="AK25" i="10"/>
  <c r="AK41" i="10"/>
  <c r="AK44" i="10"/>
  <c r="AK47" i="10"/>
  <c r="AK49" i="10"/>
  <c r="AK63" i="10"/>
  <c r="AK71" i="10"/>
  <c r="AK83" i="10"/>
  <c r="AL2" i="10"/>
  <c r="O2" i="10"/>
  <c r="V2" i="10"/>
  <c r="U2" i="10"/>
  <c r="AK11" i="10"/>
  <c r="AK15" i="10"/>
  <c r="AK27" i="10"/>
  <c r="AK31" i="10"/>
  <c r="AK34" i="10"/>
  <c r="AK52" i="10"/>
  <c r="AK55" i="10"/>
  <c r="AK77" i="10"/>
  <c r="AK80" i="10"/>
  <c r="AK92" i="10"/>
  <c r="AK183" i="10"/>
  <c r="AK193" i="10"/>
  <c r="AK202" i="10"/>
  <c r="AK101" i="10"/>
  <c r="AK111" i="10"/>
  <c r="AK113" i="10"/>
  <c r="AK163" i="10"/>
  <c r="AK178" i="10"/>
  <c r="AK191" i="10"/>
  <c r="AK159" i="10"/>
  <c r="AK165" i="10"/>
  <c r="AK197" i="10"/>
  <c r="AK90" i="10"/>
  <c r="AK116" i="10"/>
  <c r="AK119" i="10"/>
  <c r="AK154" i="10"/>
  <c r="AK171" i="10"/>
  <c r="AK186" i="10"/>
  <c r="AK201" i="10"/>
  <c r="AK204" i="10"/>
  <c r="AK95" i="10"/>
  <c r="AK107" i="10"/>
  <c r="AK109" i="10"/>
  <c r="AK127" i="10"/>
  <c r="AK145" i="10"/>
  <c r="AK167" i="10"/>
  <c r="AK173" i="10"/>
  <c r="AK177" i="10"/>
  <c r="AK117" i="10"/>
  <c r="AK143" i="10"/>
  <c r="AK158" i="10"/>
  <c r="AK162" i="10"/>
  <c r="AK175" i="10"/>
  <c r="AK179" i="10"/>
  <c r="AK194" i="10"/>
  <c r="AK14" i="10"/>
  <c r="AK16" i="10"/>
  <c r="AK30" i="10"/>
  <c r="AK32" i="10"/>
  <c r="AK13" i="10"/>
  <c r="AK20" i="10"/>
  <c r="AK29" i="10"/>
  <c r="AK36" i="10"/>
  <c r="AK8" i="10"/>
  <c r="AK22" i="10"/>
  <c r="AK24" i="10"/>
  <c r="AK38" i="10"/>
  <c r="AK7" i="10"/>
  <c r="AK23" i="10"/>
  <c r="AK39" i="10"/>
  <c r="AK53" i="10"/>
  <c r="AK12" i="10"/>
  <c r="AK21" i="10"/>
  <c r="AK28" i="10"/>
  <c r="AK37" i="10"/>
  <c r="AK85" i="10"/>
  <c r="AK129" i="10"/>
  <c r="AK86" i="10"/>
  <c r="AK118" i="10"/>
  <c r="AK57" i="10"/>
  <c r="AK73" i="10"/>
  <c r="AK89" i="10"/>
  <c r="AK105" i="10"/>
  <c r="AK121" i="10"/>
  <c r="AK134" i="10"/>
  <c r="AK147" i="10"/>
  <c r="AK169" i="10"/>
  <c r="AK172" i="10"/>
  <c r="AK189" i="10"/>
  <c r="AK192" i="10"/>
  <c r="AK198" i="10"/>
  <c r="AK54" i="10"/>
  <c r="AK40" i="10"/>
  <c r="AK152" i="10"/>
  <c r="AK196" i="10"/>
  <c r="AK102" i="10"/>
  <c r="AK153" i="10"/>
  <c r="AK176" i="10"/>
  <c r="AK182" i="10"/>
  <c r="AK195" i="10"/>
  <c r="AK46" i="10"/>
  <c r="AK56" i="10"/>
  <c r="AK62" i="10"/>
  <c r="AK72" i="10"/>
  <c r="AK78" i="10"/>
  <c r="AK88" i="10"/>
  <c r="AK94" i="10"/>
  <c r="AK104" i="10"/>
  <c r="AK110" i="10"/>
  <c r="AK120" i="10"/>
  <c r="AK126" i="10"/>
  <c r="AK136" i="10"/>
  <c r="AK138" i="10"/>
  <c r="AK142" i="10"/>
  <c r="AK180" i="10"/>
  <c r="AK200" i="10"/>
  <c r="AK65" i="10"/>
  <c r="AK81" i="10"/>
  <c r="AK97" i="10"/>
  <c r="AK157" i="10"/>
  <c r="AK160" i="10"/>
  <c r="AK166" i="10"/>
  <c r="AK139" i="10"/>
  <c r="AK161" i="10"/>
  <c r="AK164" i="10"/>
  <c r="AK181" i="10"/>
  <c r="AK184" i="10"/>
  <c r="AK190" i="10"/>
  <c r="AK203" i="10"/>
  <c r="AK70" i="10"/>
  <c r="AK141" i="10"/>
  <c r="AK144" i="10"/>
  <c r="AK146" i="10"/>
  <c r="AK150" i="10"/>
  <c r="AK188" i="10"/>
  <c r="AK205" i="10"/>
  <c r="AK208" i="10"/>
  <c r="Y2" i="10"/>
  <c r="Z2" i="10"/>
  <c r="AA2" i="10"/>
  <c r="H26" i="11"/>
  <c r="D26" i="11"/>
  <c r="H28" i="11"/>
  <c r="H23" i="11"/>
  <c r="H17" i="11"/>
  <c r="G20" i="11"/>
  <c r="G19" i="11"/>
  <c r="G18" i="11"/>
  <c r="H18" i="11"/>
  <c r="AT2" i="10" l="1"/>
  <c r="AH2" i="10"/>
  <c r="AK2" i="10"/>
  <c r="AO2" i="10"/>
  <c r="H20" i="11"/>
  <c r="Q788" i="14" l="1"/>
  <c r="P788" i="14"/>
  <c r="O788" i="14"/>
  <c r="L788" i="14"/>
  <c r="J788" i="14"/>
  <c r="D788" i="14"/>
  <c r="G787" i="14"/>
  <c r="I787" i="14" s="1"/>
  <c r="D787" i="14"/>
  <c r="C787" i="14"/>
  <c r="B787" i="14"/>
  <c r="G786" i="14"/>
  <c r="I786" i="14" s="1"/>
  <c r="D786" i="14"/>
  <c r="C786" i="14"/>
  <c r="B786" i="14"/>
  <c r="I785" i="14"/>
  <c r="G785" i="14"/>
  <c r="D785" i="14"/>
  <c r="C785" i="14"/>
  <c r="B785" i="14"/>
  <c r="I784" i="14"/>
  <c r="G784" i="14"/>
  <c r="D784" i="14"/>
  <c r="C784" i="14"/>
  <c r="B784" i="14"/>
  <c r="I783" i="14"/>
  <c r="G783" i="14"/>
  <c r="D783" i="14"/>
  <c r="C783" i="14"/>
  <c r="B783" i="14"/>
  <c r="G782" i="14"/>
  <c r="I782" i="14" s="1"/>
  <c r="D782" i="14"/>
  <c r="C782" i="14"/>
  <c r="B782" i="14"/>
  <c r="G781" i="14"/>
  <c r="I781" i="14" s="1"/>
  <c r="D781" i="14"/>
  <c r="C781" i="14"/>
  <c r="B781" i="14"/>
  <c r="G780" i="14"/>
  <c r="I780" i="14" s="1"/>
  <c r="D780" i="14"/>
  <c r="C780" i="14"/>
  <c r="B780" i="14"/>
  <c r="I779" i="14"/>
  <c r="G779" i="14"/>
  <c r="D779" i="14"/>
  <c r="C779" i="14"/>
  <c r="B779" i="14"/>
  <c r="G778" i="14"/>
  <c r="I778" i="14" s="1"/>
  <c r="D778" i="14"/>
  <c r="C778" i="14"/>
  <c r="B778" i="14"/>
  <c r="I777" i="14"/>
  <c r="G777" i="14"/>
  <c r="D777" i="14"/>
  <c r="C777" i="14"/>
  <c r="B777" i="14"/>
  <c r="I776" i="14"/>
  <c r="G776" i="14"/>
  <c r="D776" i="14"/>
  <c r="C776" i="14"/>
  <c r="B776" i="14"/>
  <c r="I775" i="14"/>
  <c r="G775" i="14"/>
  <c r="D775" i="14"/>
  <c r="C775" i="14"/>
  <c r="B775" i="14"/>
  <c r="G774" i="14"/>
  <c r="I774" i="14" s="1"/>
  <c r="D774" i="14"/>
  <c r="C774" i="14"/>
  <c r="B774" i="14"/>
  <c r="G773" i="14"/>
  <c r="I773" i="14" s="1"/>
  <c r="D773" i="14"/>
  <c r="C773" i="14"/>
  <c r="B773" i="14"/>
  <c r="G772" i="14"/>
  <c r="I772" i="14" s="1"/>
  <c r="D772" i="14"/>
  <c r="C772" i="14"/>
  <c r="B772" i="14"/>
  <c r="I771" i="14"/>
  <c r="G771" i="14"/>
  <c r="D771" i="14"/>
  <c r="C771" i="14"/>
  <c r="B771" i="14"/>
  <c r="G770" i="14"/>
  <c r="I770" i="14" s="1"/>
  <c r="D770" i="14"/>
  <c r="C770" i="14"/>
  <c r="B770" i="14"/>
  <c r="I769" i="14"/>
  <c r="G769" i="14"/>
  <c r="D769" i="14"/>
  <c r="C769" i="14"/>
  <c r="B769" i="14"/>
  <c r="I768" i="14"/>
  <c r="G768" i="14"/>
  <c r="D768" i="14"/>
  <c r="C768" i="14"/>
  <c r="B768" i="14"/>
  <c r="I767" i="14"/>
  <c r="G767" i="14"/>
  <c r="D767" i="14"/>
  <c r="C767" i="14"/>
  <c r="B767" i="14"/>
  <c r="G766" i="14"/>
  <c r="I766" i="14" s="1"/>
  <c r="D766" i="14"/>
  <c r="C766" i="14"/>
  <c r="B766" i="14"/>
  <c r="G765" i="14"/>
  <c r="I765" i="14" s="1"/>
  <c r="D765" i="14"/>
  <c r="C765" i="14"/>
  <c r="B765" i="14"/>
  <c r="G764" i="14"/>
  <c r="I764" i="14" s="1"/>
  <c r="D764" i="14"/>
  <c r="C764" i="14"/>
  <c r="B764" i="14"/>
  <c r="I763" i="14"/>
  <c r="G763" i="14"/>
  <c r="D763" i="14"/>
  <c r="C763" i="14"/>
  <c r="B763" i="14"/>
  <c r="G762" i="14"/>
  <c r="I762" i="14" s="1"/>
  <c r="D762" i="14"/>
  <c r="C762" i="14"/>
  <c r="B762" i="14"/>
  <c r="I761" i="14"/>
  <c r="G761" i="14"/>
  <c r="D761" i="14"/>
  <c r="C761" i="14"/>
  <c r="B761" i="14"/>
  <c r="I760" i="14"/>
  <c r="G760" i="14"/>
  <c r="D760" i="14"/>
  <c r="C760" i="14"/>
  <c r="B760" i="14"/>
  <c r="I759" i="14"/>
  <c r="G759" i="14"/>
  <c r="D759" i="14"/>
  <c r="C759" i="14"/>
  <c r="B759" i="14"/>
  <c r="G758" i="14"/>
  <c r="I758" i="14" s="1"/>
  <c r="D758" i="14"/>
  <c r="C758" i="14"/>
  <c r="B758" i="14"/>
  <c r="G757" i="14"/>
  <c r="I757" i="14" s="1"/>
  <c r="D757" i="14"/>
  <c r="C757" i="14"/>
  <c r="B757" i="14"/>
  <c r="G756" i="14"/>
  <c r="I756" i="14" s="1"/>
  <c r="D756" i="14"/>
  <c r="C756" i="14"/>
  <c r="B756" i="14"/>
  <c r="I755" i="14"/>
  <c r="G755" i="14"/>
  <c r="D755" i="14"/>
  <c r="C755" i="14"/>
  <c r="B755" i="14"/>
  <c r="G754" i="14"/>
  <c r="I754" i="14" s="1"/>
  <c r="D754" i="14"/>
  <c r="C754" i="14"/>
  <c r="B754" i="14"/>
  <c r="I753" i="14"/>
  <c r="G753" i="14"/>
  <c r="D753" i="14"/>
  <c r="C753" i="14"/>
  <c r="B753" i="14"/>
  <c r="I752" i="14"/>
  <c r="G752" i="14"/>
  <c r="D752" i="14"/>
  <c r="C752" i="14"/>
  <c r="B752" i="14"/>
  <c r="I751" i="14"/>
  <c r="G751" i="14"/>
  <c r="D751" i="14"/>
  <c r="C751" i="14"/>
  <c r="B751" i="14"/>
  <c r="G750" i="14"/>
  <c r="I750" i="14" s="1"/>
  <c r="D750" i="14"/>
  <c r="C750" i="14"/>
  <c r="B750" i="14"/>
  <c r="G749" i="14"/>
  <c r="I749" i="14" s="1"/>
  <c r="D749" i="14"/>
  <c r="C749" i="14"/>
  <c r="B749" i="14"/>
  <c r="G748" i="14"/>
  <c r="I748" i="14" s="1"/>
  <c r="D748" i="14"/>
  <c r="C748" i="14"/>
  <c r="B748" i="14"/>
  <c r="I747" i="14"/>
  <c r="G747" i="14"/>
  <c r="D747" i="14"/>
  <c r="C747" i="14"/>
  <c r="B747" i="14"/>
  <c r="G746" i="14"/>
  <c r="I746" i="14" s="1"/>
  <c r="D746" i="14"/>
  <c r="C746" i="14"/>
  <c r="B746" i="14"/>
  <c r="I745" i="14"/>
  <c r="G745" i="14"/>
  <c r="D745" i="14"/>
  <c r="C745" i="14"/>
  <c r="B745" i="14"/>
  <c r="I744" i="14"/>
  <c r="G744" i="14"/>
  <c r="D744" i="14"/>
  <c r="C744" i="14"/>
  <c r="B744" i="14"/>
  <c r="I743" i="14"/>
  <c r="G743" i="14"/>
  <c r="D743" i="14"/>
  <c r="C743" i="14"/>
  <c r="B743" i="14"/>
  <c r="G742" i="14"/>
  <c r="I742" i="14" s="1"/>
  <c r="D742" i="14"/>
  <c r="C742" i="14"/>
  <c r="B742" i="14"/>
  <c r="G741" i="14"/>
  <c r="I741" i="14" s="1"/>
  <c r="D741" i="14"/>
  <c r="C741" i="14"/>
  <c r="B741" i="14"/>
  <c r="G740" i="14"/>
  <c r="I740" i="14" s="1"/>
  <c r="D740" i="14"/>
  <c r="C740" i="14"/>
  <c r="B740" i="14"/>
  <c r="I739" i="14"/>
  <c r="G739" i="14"/>
  <c r="D739" i="14"/>
  <c r="C739" i="14"/>
  <c r="B739" i="14"/>
  <c r="G738" i="14"/>
  <c r="I738" i="14" s="1"/>
  <c r="D738" i="14"/>
  <c r="C738" i="14"/>
  <c r="B738" i="14"/>
  <c r="I737" i="14"/>
  <c r="G737" i="14"/>
  <c r="D737" i="14"/>
  <c r="C737" i="14"/>
  <c r="B737" i="14"/>
  <c r="I736" i="14"/>
  <c r="G736" i="14"/>
  <c r="D736" i="14"/>
  <c r="C736" i="14"/>
  <c r="B736" i="14"/>
  <c r="I735" i="14"/>
  <c r="G735" i="14"/>
  <c r="D735" i="14"/>
  <c r="C735" i="14"/>
  <c r="B735" i="14"/>
  <c r="G734" i="14"/>
  <c r="I734" i="14" s="1"/>
  <c r="D734" i="14"/>
  <c r="C734" i="14"/>
  <c r="B734" i="14"/>
  <c r="G733" i="14"/>
  <c r="I733" i="14" s="1"/>
  <c r="D733" i="14"/>
  <c r="C733" i="14"/>
  <c r="B733" i="14"/>
  <c r="G732" i="14"/>
  <c r="I732" i="14" s="1"/>
  <c r="D732" i="14"/>
  <c r="C732" i="14"/>
  <c r="B732" i="14"/>
  <c r="I731" i="14"/>
  <c r="G731" i="14"/>
  <c r="D731" i="14"/>
  <c r="C731" i="14"/>
  <c r="B731" i="14"/>
  <c r="G730" i="14"/>
  <c r="I730" i="14" s="1"/>
  <c r="D730" i="14"/>
  <c r="C730" i="14"/>
  <c r="B730" i="14"/>
  <c r="I729" i="14"/>
  <c r="G729" i="14"/>
  <c r="D729" i="14"/>
  <c r="C729" i="14"/>
  <c r="B729" i="14"/>
  <c r="I728" i="14"/>
  <c r="G728" i="14"/>
  <c r="D728" i="14"/>
  <c r="C728" i="14"/>
  <c r="B728" i="14"/>
  <c r="I727" i="14"/>
  <c r="G727" i="14"/>
  <c r="D727" i="14"/>
  <c r="C727" i="14"/>
  <c r="B727" i="14"/>
  <c r="G726" i="14"/>
  <c r="I726" i="14" s="1"/>
  <c r="D726" i="14"/>
  <c r="C726" i="14"/>
  <c r="B726" i="14"/>
  <c r="G725" i="14"/>
  <c r="I725" i="14" s="1"/>
  <c r="D725" i="14"/>
  <c r="C725" i="14"/>
  <c r="B725" i="14"/>
  <c r="G724" i="14"/>
  <c r="I724" i="14" s="1"/>
  <c r="D724" i="14"/>
  <c r="C724" i="14"/>
  <c r="B724" i="14"/>
  <c r="I723" i="14"/>
  <c r="G723" i="14"/>
  <c r="D723" i="14"/>
  <c r="C723" i="14"/>
  <c r="B723" i="14"/>
  <c r="G722" i="14"/>
  <c r="I722" i="14" s="1"/>
  <c r="D722" i="14"/>
  <c r="C722" i="14"/>
  <c r="B722" i="14"/>
  <c r="I721" i="14"/>
  <c r="G721" i="14"/>
  <c r="D721" i="14"/>
  <c r="C721" i="14"/>
  <c r="B721" i="14"/>
  <c r="I720" i="14"/>
  <c r="G720" i="14"/>
  <c r="D720" i="14"/>
  <c r="C720" i="14"/>
  <c r="B720" i="14"/>
  <c r="I719" i="14"/>
  <c r="G719" i="14"/>
  <c r="D719" i="14"/>
  <c r="C719" i="14"/>
  <c r="B719" i="14"/>
  <c r="G718" i="14"/>
  <c r="I718" i="14" s="1"/>
  <c r="D718" i="14"/>
  <c r="C718" i="14"/>
  <c r="B718" i="14"/>
  <c r="G717" i="14"/>
  <c r="I717" i="14" s="1"/>
  <c r="D717" i="14"/>
  <c r="C717" i="14"/>
  <c r="B717" i="14"/>
  <c r="G716" i="14"/>
  <c r="I716" i="14" s="1"/>
  <c r="D716" i="14"/>
  <c r="C716" i="14"/>
  <c r="B716" i="14"/>
  <c r="I715" i="14"/>
  <c r="G715" i="14"/>
  <c r="D715" i="14"/>
  <c r="C715" i="14"/>
  <c r="B715" i="14"/>
  <c r="G714" i="14"/>
  <c r="I714" i="14" s="1"/>
  <c r="D714" i="14"/>
  <c r="C714" i="14"/>
  <c r="B714" i="14"/>
  <c r="I713" i="14"/>
  <c r="G713" i="14"/>
  <c r="D713" i="14"/>
  <c r="C713" i="14"/>
  <c r="B713" i="14"/>
  <c r="I712" i="14"/>
  <c r="G712" i="14"/>
  <c r="D712" i="14"/>
  <c r="C712" i="14"/>
  <c r="B712" i="14"/>
  <c r="I711" i="14"/>
  <c r="G711" i="14"/>
  <c r="D711" i="14"/>
  <c r="C711" i="14"/>
  <c r="B711" i="14"/>
  <c r="G710" i="14"/>
  <c r="I710" i="14" s="1"/>
  <c r="D710" i="14"/>
  <c r="C710" i="14"/>
  <c r="B710" i="14"/>
  <c r="G709" i="14"/>
  <c r="I709" i="14" s="1"/>
  <c r="D709" i="14"/>
  <c r="C709" i="14"/>
  <c r="B709" i="14"/>
  <c r="G708" i="14"/>
  <c r="I708" i="14" s="1"/>
  <c r="D708" i="14"/>
  <c r="C708" i="14"/>
  <c r="B708" i="14"/>
  <c r="I707" i="14"/>
  <c r="G707" i="14"/>
  <c r="D707" i="14"/>
  <c r="C707" i="14"/>
  <c r="B707" i="14"/>
  <c r="G706" i="14"/>
  <c r="I706" i="14" s="1"/>
  <c r="D706" i="14"/>
  <c r="C706" i="14"/>
  <c r="B706" i="14"/>
  <c r="I705" i="14"/>
  <c r="G705" i="14"/>
  <c r="D705" i="14"/>
  <c r="C705" i="14"/>
  <c r="B705" i="14"/>
  <c r="I704" i="14"/>
  <c r="G704" i="14"/>
  <c r="D704" i="14"/>
  <c r="C704" i="14"/>
  <c r="B704" i="14"/>
  <c r="I703" i="14"/>
  <c r="G703" i="14"/>
  <c r="D703" i="14"/>
  <c r="C703" i="14"/>
  <c r="B703" i="14"/>
  <c r="G702" i="14"/>
  <c r="I702" i="14" s="1"/>
  <c r="D702" i="14"/>
  <c r="C702" i="14"/>
  <c r="B702" i="14"/>
  <c r="G701" i="14"/>
  <c r="I701" i="14" s="1"/>
  <c r="D701" i="14"/>
  <c r="C701" i="14"/>
  <c r="B701" i="14"/>
  <c r="G700" i="14"/>
  <c r="I700" i="14" s="1"/>
  <c r="D700" i="14"/>
  <c r="C700" i="14"/>
  <c r="B700" i="14"/>
  <c r="I699" i="14"/>
  <c r="G699" i="14"/>
  <c r="D699" i="14"/>
  <c r="C699" i="14"/>
  <c r="B699" i="14"/>
  <c r="G698" i="14"/>
  <c r="I698" i="14" s="1"/>
  <c r="D698" i="14"/>
  <c r="C698" i="14"/>
  <c r="B698" i="14"/>
  <c r="I697" i="14"/>
  <c r="G697" i="14"/>
  <c r="D697" i="14"/>
  <c r="C697" i="14"/>
  <c r="B697" i="14"/>
  <c r="I696" i="14"/>
  <c r="G696" i="14"/>
  <c r="D696" i="14"/>
  <c r="C696" i="14"/>
  <c r="B696" i="14"/>
  <c r="I695" i="14"/>
  <c r="G695" i="14"/>
  <c r="D695" i="14"/>
  <c r="C695" i="14"/>
  <c r="B695" i="14"/>
  <c r="G694" i="14"/>
  <c r="I694" i="14" s="1"/>
  <c r="D694" i="14"/>
  <c r="C694" i="14"/>
  <c r="B694" i="14"/>
  <c r="G693" i="14"/>
  <c r="I693" i="14" s="1"/>
  <c r="D693" i="14"/>
  <c r="C693" i="14"/>
  <c r="B693" i="14"/>
  <c r="G692" i="14"/>
  <c r="I692" i="14" s="1"/>
  <c r="D692" i="14"/>
  <c r="C692" i="14"/>
  <c r="B692" i="14"/>
  <c r="I691" i="14"/>
  <c r="G691" i="14"/>
  <c r="D691" i="14"/>
  <c r="C691" i="14"/>
  <c r="B691" i="14"/>
  <c r="G690" i="14"/>
  <c r="I690" i="14" s="1"/>
  <c r="D690" i="14"/>
  <c r="C690" i="14"/>
  <c r="B690" i="14"/>
  <c r="I689" i="14"/>
  <c r="G689" i="14"/>
  <c r="D689" i="14"/>
  <c r="C689" i="14"/>
  <c r="B689" i="14"/>
  <c r="I688" i="14"/>
  <c r="G688" i="14"/>
  <c r="D688" i="14"/>
  <c r="C688" i="14"/>
  <c r="B688" i="14"/>
  <c r="I687" i="14"/>
  <c r="G687" i="14"/>
  <c r="D687" i="14"/>
  <c r="C687" i="14"/>
  <c r="B687" i="14"/>
  <c r="G686" i="14"/>
  <c r="I686" i="14" s="1"/>
  <c r="D686" i="14"/>
  <c r="C686" i="14"/>
  <c r="B686" i="14"/>
  <c r="G685" i="14"/>
  <c r="I685" i="14" s="1"/>
  <c r="D685" i="14"/>
  <c r="C685" i="14"/>
  <c r="B685" i="14"/>
  <c r="G684" i="14"/>
  <c r="I684" i="14" s="1"/>
  <c r="D684" i="14"/>
  <c r="C684" i="14"/>
  <c r="B684" i="14"/>
  <c r="I683" i="14"/>
  <c r="G683" i="14"/>
  <c r="D683" i="14"/>
  <c r="C683" i="14"/>
  <c r="B683" i="14"/>
  <c r="G682" i="14"/>
  <c r="I682" i="14" s="1"/>
  <c r="D682" i="14"/>
  <c r="C682" i="14"/>
  <c r="B682" i="14"/>
  <c r="I681" i="14"/>
  <c r="G681" i="14"/>
  <c r="D681" i="14"/>
  <c r="C681" i="14"/>
  <c r="B681" i="14"/>
  <c r="I680" i="14"/>
  <c r="G680" i="14"/>
  <c r="D680" i="14"/>
  <c r="C680" i="14"/>
  <c r="B680" i="14"/>
  <c r="I679" i="14"/>
  <c r="G679" i="14"/>
  <c r="D679" i="14"/>
  <c r="C679" i="14"/>
  <c r="B679" i="14"/>
  <c r="G678" i="14"/>
  <c r="I678" i="14" s="1"/>
  <c r="D678" i="14"/>
  <c r="C678" i="14"/>
  <c r="B678" i="14"/>
  <c r="G677" i="14"/>
  <c r="I677" i="14" s="1"/>
  <c r="D677" i="14"/>
  <c r="C677" i="14"/>
  <c r="B677" i="14"/>
  <c r="G676" i="14"/>
  <c r="I676" i="14" s="1"/>
  <c r="D676" i="14"/>
  <c r="C676" i="14"/>
  <c r="B676" i="14"/>
  <c r="I675" i="14"/>
  <c r="G675" i="14"/>
  <c r="D675" i="14"/>
  <c r="C675" i="14"/>
  <c r="B675" i="14"/>
  <c r="G674" i="14"/>
  <c r="I674" i="14" s="1"/>
  <c r="D674" i="14"/>
  <c r="C674" i="14"/>
  <c r="B674" i="14"/>
  <c r="I673" i="14"/>
  <c r="G673" i="14"/>
  <c r="D673" i="14"/>
  <c r="C673" i="14"/>
  <c r="B673" i="14"/>
  <c r="I672" i="14"/>
  <c r="G672" i="14"/>
  <c r="D672" i="14"/>
  <c r="C672" i="14"/>
  <c r="B672" i="14"/>
  <c r="I671" i="14"/>
  <c r="G671" i="14"/>
  <c r="D671" i="14"/>
  <c r="C671" i="14"/>
  <c r="B671" i="14"/>
  <c r="G670" i="14"/>
  <c r="I670" i="14" s="1"/>
  <c r="D670" i="14"/>
  <c r="C670" i="14"/>
  <c r="B670" i="14"/>
  <c r="G669" i="14"/>
  <c r="I669" i="14" s="1"/>
  <c r="D669" i="14"/>
  <c r="C669" i="14"/>
  <c r="B669" i="14"/>
  <c r="G668" i="14"/>
  <c r="I668" i="14" s="1"/>
  <c r="D668" i="14"/>
  <c r="C668" i="14"/>
  <c r="B668" i="14"/>
  <c r="I667" i="14"/>
  <c r="G667" i="14"/>
  <c r="D667" i="14"/>
  <c r="C667" i="14"/>
  <c r="B667" i="14"/>
  <c r="G666" i="14"/>
  <c r="I666" i="14" s="1"/>
  <c r="D666" i="14"/>
  <c r="C666" i="14"/>
  <c r="B666" i="14"/>
  <c r="I665" i="14"/>
  <c r="G665" i="14"/>
  <c r="D665" i="14"/>
  <c r="C665" i="14"/>
  <c r="B665" i="14"/>
  <c r="I664" i="14"/>
  <c r="G664" i="14"/>
  <c r="D664" i="14"/>
  <c r="C664" i="14"/>
  <c r="B664" i="14"/>
  <c r="I663" i="14"/>
  <c r="G663" i="14"/>
  <c r="D663" i="14"/>
  <c r="C663" i="14"/>
  <c r="B663" i="14"/>
  <c r="G662" i="14"/>
  <c r="I662" i="14" s="1"/>
  <c r="D662" i="14"/>
  <c r="C662" i="14"/>
  <c r="B662" i="14"/>
  <c r="G661" i="14"/>
  <c r="I661" i="14" s="1"/>
  <c r="D661" i="14"/>
  <c r="C661" i="14"/>
  <c r="B661" i="14"/>
  <c r="G660" i="14"/>
  <c r="I660" i="14" s="1"/>
  <c r="D660" i="14"/>
  <c r="C660" i="14"/>
  <c r="B660" i="14"/>
  <c r="I659" i="14"/>
  <c r="G659" i="14"/>
  <c r="D659" i="14"/>
  <c r="C659" i="14"/>
  <c r="B659" i="14"/>
  <c r="G658" i="14"/>
  <c r="I658" i="14" s="1"/>
  <c r="D658" i="14"/>
  <c r="C658" i="14"/>
  <c r="B658" i="14"/>
  <c r="I657" i="14"/>
  <c r="G657" i="14"/>
  <c r="D657" i="14"/>
  <c r="C657" i="14"/>
  <c r="B657" i="14"/>
  <c r="I656" i="14"/>
  <c r="G656" i="14"/>
  <c r="D656" i="14"/>
  <c r="C656" i="14"/>
  <c r="B656" i="14"/>
  <c r="I655" i="14"/>
  <c r="G655" i="14"/>
  <c r="D655" i="14"/>
  <c r="C655" i="14"/>
  <c r="B655" i="14"/>
  <c r="G654" i="14"/>
  <c r="I654" i="14" s="1"/>
  <c r="D654" i="14"/>
  <c r="C654" i="14"/>
  <c r="B654" i="14"/>
  <c r="G653" i="14"/>
  <c r="I653" i="14" s="1"/>
  <c r="D653" i="14"/>
  <c r="C653" i="14"/>
  <c r="B653" i="14"/>
  <c r="G652" i="14"/>
  <c r="I652" i="14" s="1"/>
  <c r="D652" i="14"/>
  <c r="C652" i="14"/>
  <c r="B652" i="14"/>
  <c r="I651" i="14"/>
  <c r="G651" i="14"/>
  <c r="D651" i="14"/>
  <c r="C651" i="14"/>
  <c r="B651" i="14"/>
  <c r="G650" i="14"/>
  <c r="I650" i="14" s="1"/>
  <c r="D650" i="14"/>
  <c r="C650" i="14"/>
  <c r="B650" i="14"/>
  <c r="I649" i="14"/>
  <c r="G649" i="14"/>
  <c r="D649" i="14"/>
  <c r="C649" i="14"/>
  <c r="B649" i="14"/>
  <c r="I648" i="14"/>
  <c r="G648" i="14"/>
  <c r="D648" i="14"/>
  <c r="C648" i="14"/>
  <c r="B648" i="14"/>
  <c r="I647" i="14"/>
  <c r="G647" i="14"/>
  <c r="D647" i="14"/>
  <c r="C647" i="14"/>
  <c r="B647" i="14"/>
  <c r="G646" i="14"/>
  <c r="I646" i="14" s="1"/>
  <c r="D646" i="14"/>
  <c r="C646" i="14"/>
  <c r="B646" i="14"/>
  <c r="G645" i="14"/>
  <c r="I645" i="14" s="1"/>
  <c r="D645" i="14"/>
  <c r="C645" i="14"/>
  <c r="B645" i="14"/>
  <c r="G644" i="14"/>
  <c r="I644" i="14" s="1"/>
  <c r="D644" i="14"/>
  <c r="C644" i="14"/>
  <c r="B644" i="14"/>
  <c r="I643" i="14"/>
  <c r="G643" i="14"/>
  <c r="D643" i="14"/>
  <c r="C643" i="14"/>
  <c r="B643" i="14"/>
  <c r="G642" i="14"/>
  <c r="I642" i="14" s="1"/>
  <c r="D642" i="14"/>
  <c r="C642" i="14"/>
  <c r="B642" i="14"/>
  <c r="I641" i="14"/>
  <c r="G641" i="14"/>
  <c r="D641" i="14"/>
  <c r="C641" i="14"/>
  <c r="B641" i="14"/>
  <c r="I640" i="14"/>
  <c r="G640" i="14"/>
  <c r="D640" i="14"/>
  <c r="C640" i="14"/>
  <c r="B640" i="14"/>
  <c r="I639" i="14"/>
  <c r="G639" i="14"/>
  <c r="D639" i="14"/>
  <c r="C639" i="14"/>
  <c r="B639" i="14"/>
  <c r="G638" i="14"/>
  <c r="I638" i="14" s="1"/>
  <c r="D638" i="14"/>
  <c r="C638" i="14"/>
  <c r="B638" i="14"/>
  <c r="G637" i="14"/>
  <c r="I637" i="14" s="1"/>
  <c r="D637" i="14"/>
  <c r="C637" i="14"/>
  <c r="B637" i="14"/>
  <c r="G636" i="14"/>
  <c r="I636" i="14" s="1"/>
  <c r="D636" i="14"/>
  <c r="C636" i="14"/>
  <c r="B636" i="14"/>
  <c r="I635" i="14"/>
  <c r="G635" i="14"/>
  <c r="D635" i="14"/>
  <c r="C635" i="14"/>
  <c r="B635" i="14"/>
  <c r="G634" i="14"/>
  <c r="I634" i="14" s="1"/>
  <c r="D634" i="14"/>
  <c r="C634" i="14"/>
  <c r="B634" i="14"/>
  <c r="I633" i="14"/>
  <c r="G633" i="14"/>
  <c r="D633" i="14"/>
  <c r="C633" i="14"/>
  <c r="B633" i="14"/>
  <c r="I632" i="14"/>
  <c r="G632" i="14"/>
  <c r="D632" i="14"/>
  <c r="C632" i="14"/>
  <c r="B632" i="14"/>
  <c r="I631" i="14"/>
  <c r="G631" i="14"/>
  <c r="D631" i="14"/>
  <c r="C631" i="14"/>
  <c r="B631" i="14"/>
  <c r="G630" i="14"/>
  <c r="I630" i="14" s="1"/>
  <c r="D630" i="14"/>
  <c r="C630" i="14"/>
  <c r="B630" i="14"/>
  <c r="G629" i="14"/>
  <c r="I629" i="14" s="1"/>
  <c r="D629" i="14"/>
  <c r="C629" i="14"/>
  <c r="B629" i="14"/>
  <c r="G628" i="14"/>
  <c r="I628" i="14" s="1"/>
  <c r="D628" i="14"/>
  <c r="C628" i="14"/>
  <c r="B628" i="14"/>
  <c r="I627" i="14"/>
  <c r="G627" i="14"/>
  <c r="D627" i="14"/>
  <c r="C627" i="14"/>
  <c r="B627" i="14"/>
  <c r="G626" i="14"/>
  <c r="I626" i="14" s="1"/>
  <c r="D626" i="14"/>
  <c r="C626" i="14"/>
  <c r="B626" i="14"/>
  <c r="I625" i="14"/>
  <c r="G625" i="14"/>
  <c r="D625" i="14"/>
  <c r="C625" i="14"/>
  <c r="B625" i="14"/>
  <c r="I624" i="14"/>
  <c r="G624" i="14"/>
  <c r="D624" i="14"/>
  <c r="C624" i="14"/>
  <c r="B624" i="14"/>
  <c r="I623" i="14"/>
  <c r="G623" i="14"/>
  <c r="D623" i="14"/>
  <c r="C623" i="14"/>
  <c r="B623" i="14"/>
  <c r="G622" i="14"/>
  <c r="I622" i="14" s="1"/>
  <c r="D622" i="14"/>
  <c r="C622" i="14"/>
  <c r="B622" i="14"/>
  <c r="G621" i="14"/>
  <c r="I621" i="14" s="1"/>
  <c r="D621" i="14"/>
  <c r="C621" i="14"/>
  <c r="B621" i="14"/>
  <c r="G620" i="14"/>
  <c r="I620" i="14" s="1"/>
  <c r="D620" i="14"/>
  <c r="C620" i="14"/>
  <c r="B620" i="14"/>
  <c r="I619" i="14"/>
  <c r="G619" i="14"/>
  <c r="D619" i="14"/>
  <c r="C619" i="14"/>
  <c r="B619" i="14"/>
  <c r="G618" i="14"/>
  <c r="I618" i="14" s="1"/>
  <c r="D618" i="14"/>
  <c r="C618" i="14"/>
  <c r="B618" i="14"/>
  <c r="I617" i="14"/>
  <c r="G617" i="14"/>
  <c r="D617" i="14"/>
  <c r="C617" i="14"/>
  <c r="B617" i="14"/>
  <c r="I616" i="14"/>
  <c r="G616" i="14"/>
  <c r="D616" i="14"/>
  <c r="C616" i="14"/>
  <c r="B616" i="14"/>
  <c r="I615" i="14"/>
  <c r="G615" i="14"/>
  <c r="D615" i="14"/>
  <c r="C615" i="14"/>
  <c r="B615" i="14"/>
  <c r="G614" i="14"/>
  <c r="I614" i="14" s="1"/>
  <c r="D614" i="14"/>
  <c r="C614" i="14"/>
  <c r="B614" i="14"/>
  <c r="G613" i="14"/>
  <c r="I613" i="14" s="1"/>
  <c r="D613" i="14"/>
  <c r="C613" i="14"/>
  <c r="B613" i="14"/>
  <c r="G612" i="14"/>
  <c r="I612" i="14" s="1"/>
  <c r="D612" i="14"/>
  <c r="C612" i="14"/>
  <c r="B612" i="14"/>
  <c r="I611" i="14"/>
  <c r="G611" i="14"/>
  <c r="D611" i="14"/>
  <c r="C611" i="14"/>
  <c r="B611" i="14"/>
  <c r="G610" i="14"/>
  <c r="I610" i="14" s="1"/>
  <c r="D610" i="14"/>
  <c r="C610" i="14"/>
  <c r="B610" i="14"/>
  <c r="I609" i="14"/>
  <c r="G609" i="14"/>
  <c r="D609" i="14"/>
  <c r="C609" i="14"/>
  <c r="B609" i="14"/>
  <c r="I608" i="14"/>
  <c r="G608" i="14"/>
  <c r="D608" i="14"/>
  <c r="C608" i="14"/>
  <c r="B608" i="14"/>
  <c r="I607" i="14"/>
  <c r="G607" i="14"/>
  <c r="D607" i="14"/>
  <c r="C607" i="14"/>
  <c r="B607" i="14"/>
  <c r="G606" i="14"/>
  <c r="I606" i="14" s="1"/>
  <c r="D606" i="14"/>
  <c r="C606" i="14"/>
  <c r="B606" i="14"/>
  <c r="G605" i="14"/>
  <c r="I605" i="14" s="1"/>
  <c r="D605" i="14"/>
  <c r="C605" i="14"/>
  <c r="B605" i="14"/>
  <c r="G604" i="14"/>
  <c r="I604" i="14" s="1"/>
  <c r="D604" i="14"/>
  <c r="C604" i="14"/>
  <c r="B604" i="14"/>
  <c r="I603" i="14"/>
  <c r="G603" i="14"/>
  <c r="D603" i="14"/>
  <c r="C603" i="14"/>
  <c r="B603" i="14"/>
  <c r="G602" i="14"/>
  <c r="I602" i="14" s="1"/>
  <c r="D602" i="14"/>
  <c r="C602" i="14"/>
  <c r="B602" i="14"/>
  <c r="I601" i="14"/>
  <c r="G601" i="14"/>
  <c r="D601" i="14"/>
  <c r="C601" i="14"/>
  <c r="B601" i="14"/>
  <c r="I600" i="14"/>
  <c r="G600" i="14"/>
  <c r="D600" i="14"/>
  <c r="C600" i="14"/>
  <c r="B600" i="14"/>
  <c r="I599" i="14"/>
  <c r="G599" i="14"/>
  <c r="D599" i="14"/>
  <c r="C599" i="14"/>
  <c r="B599" i="14"/>
  <c r="G598" i="14"/>
  <c r="I598" i="14" s="1"/>
  <c r="D598" i="14"/>
  <c r="C598" i="14"/>
  <c r="B598" i="14"/>
  <c r="G597" i="14"/>
  <c r="I597" i="14" s="1"/>
  <c r="D597" i="14"/>
  <c r="C597" i="14"/>
  <c r="B597" i="14"/>
  <c r="G596" i="14"/>
  <c r="I596" i="14" s="1"/>
  <c r="D596" i="14"/>
  <c r="C596" i="14"/>
  <c r="B596" i="14"/>
  <c r="I595" i="14"/>
  <c r="G595" i="14"/>
  <c r="D595" i="14"/>
  <c r="C595" i="14"/>
  <c r="B595" i="14"/>
  <c r="G594" i="14"/>
  <c r="I594" i="14" s="1"/>
  <c r="D594" i="14"/>
  <c r="C594" i="14"/>
  <c r="B594" i="14"/>
  <c r="I593" i="14"/>
  <c r="G593" i="14"/>
  <c r="D593" i="14"/>
  <c r="C593" i="14"/>
  <c r="B593" i="14"/>
  <c r="I592" i="14"/>
  <c r="G592" i="14"/>
  <c r="D592" i="14"/>
  <c r="C592" i="14"/>
  <c r="B592" i="14"/>
  <c r="I591" i="14"/>
  <c r="G591" i="14"/>
  <c r="D591" i="14"/>
  <c r="C591" i="14"/>
  <c r="B591" i="14"/>
  <c r="G590" i="14"/>
  <c r="I590" i="14" s="1"/>
  <c r="D590" i="14"/>
  <c r="C590" i="14"/>
  <c r="B590" i="14"/>
  <c r="G589" i="14"/>
  <c r="I589" i="14" s="1"/>
  <c r="D589" i="14"/>
  <c r="C589" i="14"/>
  <c r="B589" i="14"/>
  <c r="G588" i="14"/>
  <c r="I588" i="14" s="1"/>
  <c r="D588" i="14"/>
  <c r="C588" i="14"/>
  <c r="B588" i="14"/>
  <c r="I587" i="14"/>
  <c r="G587" i="14"/>
  <c r="D587" i="14"/>
  <c r="C587" i="14"/>
  <c r="B587" i="14"/>
  <c r="G586" i="14"/>
  <c r="I586" i="14" s="1"/>
  <c r="D586" i="14"/>
  <c r="C586" i="14"/>
  <c r="B586" i="14"/>
  <c r="I585" i="14"/>
  <c r="G585" i="14"/>
  <c r="D585" i="14"/>
  <c r="C585" i="14"/>
  <c r="B585" i="14"/>
  <c r="I584" i="14"/>
  <c r="G584" i="14"/>
  <c r="D584" i="14"/>
  <c r="C584" i="14"/>
  <c r="B584" i="14"/>
  <c r="I583" i="14"/>
  <c r="G583" i="14"/>
  <c r="D583" i="14"/>
  <c r="C583" i="14"/>
  <c r="B583" i="14"/>
  <c r="G582" i="14"/>
  <c r="I582" i="14" s="1"/>
  <c r="D582" i="14"/>
  <c r="C582" i="14"/>
  <c r="B582" i="14"/>
  <c r="G581" i="14"/>
  <c r="I581" i="14" s="1"/>
  <c r="D581" i="14"/>
  <c r="C581" i="14"/>
  <c r="B581" i="14"/>
  <c r="G580" i="14"/>
  <c r="I580" i="14" s="1"/>
  <c r="D580" i="14"/>
  <c r="C580" i="14"/>
  <c r="B580" i="14"/>
  <c r="I579" i="14"/>
  <c r="G579" i="14"/>
  <c r="D579" i="14"/>
  <c r="C579" i="14"/>
  <c r="B579" i="14"/>
  <c r="G578" i="14"/>
  <c r="I578" i="14" s="1"/>
  <c r="D578" i="14"/>
  <c r="C578" i="14"/>
  <c r="B578" i="14"/>
  <c r="I577" i="14"/>
  <c r="G577" i="14"/>
  <c r="D577" i="14"/>
  <c r="C577" i="14"/>
  <c r="B577" i="14"/>
  <c r="I576" i="14"/>
  <c r="G576" i="14"/>
  <c r="D576" i="14"/>
  <c r="C576" i="14"/>
  <c r="B576" i="14"/>
  <c r="I575" i="14"/>
  <c r="G575" i="14"/>
  <c r="D575" i="14"/>
  <c r="C575" i="14"/>
  <c r="B575" i="14"/>
  <c r="G574" i="14"/>
  <c r="I574" i="14" s="1"/>
  <c r="D574" i="14"/>
  <c r="C574" i="14"/>
  <c r="B574" i="14"/>
  <c r="G573" i="14"/>
  <c r="I573" i="14" s="1"/>
  <c r="D573" i="14"/>
  <c r="C573" i="14"/>
  <c r="B573" i="14"/>
  <c r="G572" i="14"/>
  <c r="I572" i="14" s="1"/>
  <c r="D572" i="14"/>
  <c r="C572" i="14"/>
  <c r="B572" i="14"/>
  <c r="I571" i="14"/>
  <c r="G571" i="14"/>
  <c r="D571" i="14"/>
  <c r="C571" i="14"/>
  <c r="B571" i="14"/>
  <c r="G570" i="14"/>
  <c r="I570" i="14" s="1"/>
  <c r="D570" i="14"/>
  <c r="C570" i="14"/>
  <c r="B570" i="14"/>
  <c r="I569" i="14"/>
  <c r="G569" i="14"/>
  <c r="D569" i="14"/>
  <c r="C569" i="14"/>
  <c r="B569" i="14"/>
  <c r="I568" i="14"/>
  <c r="G568" i="14"/>
  <c r="D568" i="14"/>
  <c r="C568" i="14"/>
  <c r="B568" i="14"/>
  <c r="I567" i="14"/>
  <c r="G567" i="14"/>
  <c r="D567" i="14"/>
  <c r="C567" i="14"/>
  <c r="B567" i="14"/>
  <c r="G566" i="14"/>
  <c r="I566" i="14" s="1"/>
  <c r="D566" i="14"/>
  <c r="C566" i="14"/>
  <c r="B566" i="14"/>
  <c r="G565" i="14"/>
  <c r="I565" i="14" s="1"/>
  <c r="D565" i="14"/>
  <c r="C565" i="14"/>
  <c r="B565" i="14"/>
  <c r="G564" i="14"/>
  <c r="I564" i="14" s="1"/>
  <c r="D564" i="14"/>
  <c r="C564" i="14"/>
  <c r="B564" i="14"/>
  <c r="I563" i="14"/>
  <c r="G563" i="14"/>
  <c r="D563" i="14"/>
  <c r="C563" i="14"/>
  <c r="B563" i="14"/>
  <c r="G562" i="14"/>
  <c r="I562" i="14" s="1"/>
  <c r="D562" i="14"/>
  <c r="C562" i="14"/>
  <c r="B562" i="14"/>
  <c r="I561" i="14"/>
  <c r="G561" i="14"/>
  <c r="D561" i="14"/>
  <c r="C561" i="14"/>
  <c r="B561" i="14"/>
  <c r="I560" i="14"/>
  <c r="G560" i="14"/>
  <c r="D560" i="14"/>
  <c r="C560" i="14"/>
  <c r="B560" i="14"/>
  <c r="I559" i="14"/>
  <c r="G559" i="14"/>
  <c r="D559" i="14"/>
  <c r="C559" i="14"/>
  <c r="B559" i="14"/>
  <c r="G558" i="14"/>
  <c r="I558" i="14" s="1"/>
  <c r="D558" i="14"/>
  <c r="C558" i="14"/>
  <c r="B558" i="14"/>
  <c r="G557" i="14"/>
  <c r="I557" i="14" s="1"/>
  <c r="D557" i="14"/>
  <c r="C557" i="14"/>
  <c r="B557" i="14"/>
  <c r="G556" i="14"/>
  <c r="I556" i="14" s="1"/>
  <c r="D556" i="14"/>
  <c r="C556" i="14"/>
  <c r="B556" i="14"/>
  <c r="I555" i="14"/>
  <c r="G555" i="14"/>
  <c r="D555" i="14"/>
  <c r="C555" i="14"/>
  <c r="B555" i="14"/>
  <c r="G554" i="14"/>
  <c r="I554" i="14" s="1"/>
  <c r="D554" i="14"/>
  <c r="C554" i="14"/>
  <c r="B554" i="14"/>
  <c r="I553" i="14"/>
  <c r="G553" i="14"/>
  <c r="D553" i="14"/>
  <c r="C553" i="14"/>
  <c r="B553" i="14"/>
  <c r="I552" i="14"/>
  <c r="G552" i="14"/>
  <c r="D552" i="14"/>
  <c r="C552" i="14"/>
  <c r="B552" i="14"/>
  <c r="I551" i="14"/>
  <c r="G551" i="14"/>
  <c r="D551" i="14"/>
  <c r="C551" i="14"/>
  <c r="B551" i="14"/>
  <c r="G550" i="14"/>
  <c r="I550" i="14" s="1"/>
  <c r="D550" i="14"/>
  <c r="C550" i="14"/>
  <c r="B550" i="14"/>
  <c r="G549" i="14"/>
  <c r="I549" i="14" s="1"/>
  <c r="D549" i="14"/>
  <c r="C549" i="14"/>
  <c r="B549" i="14"/>
  <c r="G548" i="14"/>
  <c r="I548" i="14" s="1"/>
  <c r="D548" i="14"/>
  <c r="C548" i="14"/>
  <c r="B548" i="14"/>
  <c r="I547" i="14"/>
  <c r="G547" i="14"/>
  <c r="D547" i="14"/>
  <c r="C547" i="14"/>
  <c r="B547" i="14"/>
  <c r="G546" i="14"/>
  <c r="I546" i="14" s="1"/>
  <c r="D546" i="14"/>
  <c r="C546" i="14"/>
  <c r="B546" i="14"/>
  <c r="I545" i="14"/>
  <c r="G545" i="14"/>
  <c r="D545" i="14"/>
  <c r="C545" i="14"/>
  <c r="B545" i="14"/>
  <c r="I544" i="14"/>
  <c r="G544" i="14"/>
  <c r="D544" i="14"/>
  <c r="C544" i="14"/>
  <c r="B544" i="14"/>
  <c r="I543" i="14"/>
  <c r="G543" i="14"/>
  <c r="D543" i="14"/>
  <c r="C543" i="14"/>
  <c r="B543" i="14"/>
  <c r="G542" i="14"/>
  <c r="I542" i="14" s="1"/>
  <c r="D542" i="14"/>
  <c r="C542" i="14"/>
  <c r="B542" i="14"/>
  <c r="G541" i="14"/>
  <c r="I541" i="14" s="1"/>
  <c r="D541" i="14"/>
  <c r="C541" i="14"/>
  <c r="B541" i="14"/>
  <c r="G540" i="14"/>
  <c r="I540" i="14" s="1"/>
  <c r="D540" i="14"/>
  <c r="C540" i="14"/>
  <c r="B540" i="14"/>
  <c r="I539" i="14"/>
  <c r="G539" i="14"/>
  <c r="D539" i="14"/>
  <c r="C539" i="14"/>
  <c r="B539" i="14"/>
  <c r="G538" i="14"/>
  <c r="I538" i="14" s="1"/>
  <c r="D538" i="14"/>
  <c r="C538" i="14"/>
  <c r="B538" i="14"/>
  <c r="I537" i="14"/>
  <c r="G537" i="14"/>
  <c r="D537" i="14"/>
  <c r="C537" i="14"/>
  <c r="B537" i="14"/>
  <c r="I536" i="14"/>
  <c r="G536" i="14"/>
  <c r="D536" i="14"/>
  <c r="C536" i="14"/>
  <c r="B536" i="14"/>
  <c r="I535" i="14"/>
  <c r="G535" i="14"/>
  <c r="D535" i="14"/>
  <c r="C535" i="14"/>
  <c r="B535" i="14"/>
  <c r="G534" i="14"/>
  <c r="I534" i="14" s="1"/>
  <c r="D534" i="14"/>
  <c r="C534" i="14"/>
  <c r="B534" i="14"/>
  <c r="G533" i="14"/>
  <c r="I533" i="14" s="1"/>
  <c r="D533" i="14"/>
  <c r="C533" i="14"/>
  <c r="B533" i="14"/>
  <c r="G532" i="14"/>
  <c r="I532" i="14" s="1"/>
  <c r="D532" i="14"/>
  <c r="C532" i="14"/>
  <c r="B532" i="14"/>
  <c r="I531" i="14"/>
  <c r="G531" i="14"/>
  <c r="D531" i="14"/>
  <c r="C531" i="14"/>
  <c r="B531" i="14"/>
  <c r="G530" i="14"/>
  <c r="I530" i="14" s="1"/>
  <c r="D530" i="14"/>
  <c r="C530" i="14"/>
  <c r="B530" i="14"/>
  <c r="I529" i="14"/>
  <c r="G529" i="14"/>
  <c r="D529" i="14"/>
  <c r="C529" i="14"/>
  <c r="B529" i="14"/>
  <c r="I528" i="14"/>
  <c r="G528" i="14"/>
  <c r="D528" i="14"/>
  <c r="C528" i="14"/>
  <c r="B528" i="14"/>
  <c r="I527" i="14"/>
  <c r="G527" i="14"/>
  <c r="D527" i="14"/>
  <c r="C527" i="14"/>
  <c r="B527" i="14"/>
  <c r="G526" i="14"/>
  <c r="I526" i="14" s="1"/>
  <c r="D526" i="14"/>
  <c r="C526" i="14"/>
  <c r="B526" i="14"/>
  <c r="G525" i="14"/>
  <c r="I525" i="14" s="1"/>
  <c r="D525" i="14"/>
  <c r="C525" i="14"/>
  <c r="B525" i="14"/>
  <c r="G524" i="14"/>
  <c r="I524" i="14" s="1"/>
  <c r="D524" i="14"/>
  <c r="C524" i="14"/>
  <c r="B524" i="14"/>
  <c r="I523" i="14"/>
  <c r="G523" i="14"/>
  <c r="D523" i="14"/>
  <c r="C523" i="14"/>
  <c r="B523" i="14"/>
  <c r="G522" i="14"/>
  <c r="I522" i="14" s="1"/>
  <c r="D522" i="14"/>
  <c r="C522" i="14"/>
  <c r="B522" i="14"/>
  <c r="I521" i="14"/>
  <c r="G521" i="14"/>
  <c r="D521" i="14"/>
  <c r="C521" i="14"/>
  <c r="B521" i="14"/>
  <c r="I520" i="14"/>
  <c r="G520" i="14"/>
  <c r="D520" i="14"/>
  <c r="C520" i="14"/>
  <c r="B520" i="14"/>
  <c r="I519" i="14"/>
  <c r="G519" i="14"/>
  <c r="D519" i="14"/>
  <c r="C519" i="14"/>
  <c r="B519" i="14"/>
  <c r="G518" i="14"/>
  <c r="I518" i="14" s="1"/>
  <c r="D518" i="14"/>
  <c r="C518" i="14"/>
  <c r="B518" i="14"/>
  <c r="G517" i="14"/>
  <c r="I517" i="14" s="1"/>
  <c r="D517" i="14"/>
  <c r="C517" i="14"/>
  <c r="B517" i="14"/>
  <c r="G516" i="14"/>
  <c r="I516" i="14" s="1"/>
  <c r="D516" i="14"/>
  <c r="C516" i="14"/>
  <c r="B516" i="14"/>
  <c r="I515" i="14"/>
  <c r="G515" i="14"/>
  <c r="D515" i="14"/>
  <c r="C515" i="14"/>
  <c r="B515" i="14"/>
  <c r="G514" i="14"/>
  <c r="I514" i="14" s="1"/>
  <c r="D514" i="14"/>
  <c r="C514" i="14"/>
  <c r="B514" i="14"/>
  <c r="I513" i="14"/>
  <c r="G513" i="14"/>
  <c r="D513" i="14"/>
  <c r="C513" i="14"/>
  <c r="B513" i="14"/>
  <c r="I512" i="14"/>
  <c r="G512" i="14"/>
  <c r="D512" i="14"/>
  <c r="C512" i="14"/>
  <c r="B512" i="14"/>
  <c r="I511" i="14"/>
  <c r="G511" i="14"/>
  <c r="D511" i="14"/>
  <c r="C511" i="14"/>
  <c r="B511" i="14"/>
  <c r="G510" i="14"/>
  <c r="I510" i="14" s="1"/>
  <c r="D510" i="14"/>
  <c r="C510" i="14"/>
  <c r="B510" i="14"/>
  <c r="G509" i="14"/>
  <c r="I509" i="14" s="1"/>
  <c r="D509" i="14"/>
  <c r="C509" i="14"/>
  <c r="B509" i="14"/>
  <c r="G508" i="14"/>
  <c r="I508" i="14" s="1"/>
  <c r="D508" i="14"/>
  <c r="C508" i="14"/>
  <c r="B508" i="14"/>
  <c r="I507" i="14"/>
  <c r="G507" i="14"/>
  <c r="D507" i="14"/>
  <c r="C507" i="14"/>
  <c r="B507" i="14"/>
  <c r="G506" i="14"/>
  <c r="I506" i="14" s="1"/>
  <c r="D506" i="14"/>
  <c r="C506" i="14"/>
  <c r="B506" i="14"/>
  <c r="I505" i="14"/>
  <c r="G505" i="14"/>
  <c r="D505" i="14"/>
  <c r="C505" i="14"/>
  <c r="B505" i="14"/>
  <c r="I504" i="14"/>
  <c r="G504" i="14"/>
  <c r="D504" i="14"/>
  <c r="C504" i="14"/>
  <c r="B504" i="14"/>
  <c r="I503" i="14"/>
  <c r="G503" i="14"/>
  <c r="D503" i="14"/>
  <c r="C503" i="14"/>
  <c r="B503" i="14"/>
  <c r="G502" i="14"/>
  <c r="I502" i="14" s="1"/>
  <c r="D502" i="14"/>
  <c r="C502" i="14"/>
  <c r="B502" i="14"/>
  <c r="G501" i="14"/>
  <c r="I501" i="14" s="1"/>
  <c r="D501" i="14"/>
  <c r="C501" i="14"/>
  <c r="B501" i="14"/>
  <c r="G500" i="14"/>
  <c r="I500" i="14" s="1"/>
  <c r="D500" i="14"/>
  <c r="C500" i="14"/>
  <c r="B500" i="14"/>
  <c r="I499" i="14"/>
  <c r="G499" i="14"/>
  <c r="D499" i="14"/>
  <c r="C499" i="14"/>
  <c r="B499" i="14"/>
  <c r="G498" i="14"/>
  <c r="I498" i="14" s="1"/>
  <c r="D498" i="14"/>
  <c r="C498" i="14"/>
  <c r="B498" i="14"/>
  <c r="I497" i="14"/>
  <c r="G497" i="14"/>
  <c r="D497" i="14"/>
  <c r="C497" i="14"/>
  <c r="B497" i="14"/>
  <c r="I496" i="14"/>
  <c r="G496" i="14"/>
  <c r="D496" i="14"/>
  <c r="C496" i="14"/>
  <c r="B496" i="14"/>
  <c r="I495" i="14"/>
  <c r="G495" i="14"/>
  <c r="D495" i="14"/>
  <c r="C495" i="14"/>
  <c r="B495" i="14"/>
  <c r="G494" i="14"/>
  <c r="I494" i="14" s="1"/>
  <c r="D494" i="14"/>
  <c r="C494" i="14"/>
  <c r="B494" i="14"/>
  <c r="G493" i="14"/>
  <c r="I493" i="14" s="1"/>
  <c r="D493" i="14"/>
  <c r="C493" i="14"/>
  <c r="B493" i="14"/>
  <c r="G492" i="14"/>
  <c r="I492" i="14" s="1"/>
  <c r="D492" i="14"/>
  <c r="C492" i="14"/>
  <c r="B492" i="14"/>
  <c r="I491" i="14"/>
  <c r="G491" i="14"/>
  <c r="D491" i="14"/>
  <c r="C491" i="14"/>
  <c r="B491" i="14"/>
  <c r="G490" i="14"/>
  <c r="I490" i="14" s="1"/>
  <c r="D490" i="14"/>
  <c r="C490" i="14"/>
  <c r="B490" i="14"/>
  <c r="I489" i="14"/>
  <c r="G489" i="14"/>
  <c r="D489" i="14"/>
  <c r="C489" i="14"/>
  <c r="B489" i="14"/>
  <c r="I488" i="14"/>
  <c r="G488" i="14"/>
  <c r="D488" i="14"/>
  <c r="C488" i="14"/>
  <c r="B488" i="14"/>
  <c r="I487" i="14"/>
  <c r="G487" i="14"/>
  <c r="D487" i="14"/>
  <c r="C487" i="14"/>
  <c r="B487" i="14"/>
  <c r="G486" i="14"/>
  <c r="I486" i="14" s="1"/>
  <c r="D486" i="14"/>
  <c r="C486" i="14"/>
  <c r="B486" i="14"/>
  <c r="G485" i="14"/>
  <c r="I485" i="14" s="1"/>
  <c r="D485" i="14"/>
  <c r="C485" i="14"/>
  <c r="B485" i="14"/>
  <c r="G484" i="14"/>
  <c r="I484" i="14" s="1"/>
  <c r="D484" i="14"/>
  <c r="C484" i="14"/>
  <c r="B484" i="14"/>
  <c r="I483" i="14"/>
  <c r="G483" i="14"/>
  <c r="D483" i="14"/>
  <c r="C483" i="14"/>
  <c r="B483" i="14"/>
  <c r="G482" i="14"/>
  <c r="I482" i="14" s="1"/>
  <c r="D482" i="14"/>
  <c r="C482" i="14"/>
  <c r="B482" i="14"/>
  <c r="I481" i="14"/>
  <c r="G481" i="14"/>
  <c r="D481" i="14"/>
  <c r="C481" i="14"/>
  <c r="B481" i="14"/>
  <c r="I480" i="14"/>
  <c r="G480" i="14"/>
  <c r="D480" i="14"/>
  <c r="C480" i="14"/>
  <c r="B480" i="14"/>
  <c r="I479" i="14"/>
  <c r="G479" i="14"/>
  <c r="D479" i="14"/>
  <c r="C479" i="14"/>
  <c r="B479" i="14"/>
  <c r="G478" i="14"/>
  <c r="I478" i="14" s="1"/>
  <c r="D478" i="14"/>
  <c r="C478" i="14"/>
  <c r="B478" i="14"/>
  <c r="G477" i="14"/>
  <c r="I477" i="14" s="1"/>
  <c r="D477" i="14"/>
  <c r="C477" i="14"/>
  <c r="B477" i="14"/>
  <c r="G476" i="14"/>
  <c r="I476" i="14" s="1"/>
  <c r="D476" i="14"/>
  <c r="C476" i="14"/>
  <c r="B476" i="14"/>
  <c r="I475" i="14"/>
  <c r="G475" i="14"/>
  <c r="D475" i="14"/>
  <c r="C475" i="14"/>
  <c r="B475" i="14"/>
  <c r="G474" i="14"/>
  <c r="I474" i="14" s="1"/>
  <c r="D474" i="14"/>
  <c r="C474" i="14"/>
  <c r="B474" i="14"/>
  <c r="I473" i="14"/>
  <c r="G473" i="14"/>
  <c r="D473" i="14"/>
  <c r="C473" i="14"/>
  <c r="B473" i="14"/>
  <c r="I472" i="14"/>
  <c r="G472" i="14"/>
  <c r="D472" i="14"/>
  <c r="C472" i="14"/>
  <c r="B472" i="14"/>
  <c r="I471" i="14"/>
  <c r="G471" i="14"/>
  <c r="D471" i="14"/>
  <c r="C471" i="14"/>
  <c r="B471" i="14"/>
  <c r="G470" i="14"/>
  <c r="I470" i="14" s="1"/>
  <c r="D470" i="14"/>
  <c r="C470" i="14"/>
  <c r="B470" i="14"/>
  <c r="G469" i="14"/>
  <c r="I469" i="14" s="1"/>
  <c r="D469" i="14"/>
  <c r="C469" i="14"/>
  <c r="B469" i="14"/>
  <c r="G468" i="14"/>
  <c r="I468" i="14" s="1"/>
  <c r="D468" i="14"/>
  <c r="C468" i="14"/>
  <c r="B468" i="14"/>
  <c r="I467" i="14"/>
  <c r="G467" i="14"/>
  <c r="D467" i="14"/>
  <c r="C467" i="14"/>
  <c r="B467" i="14"/>
  <c r="G466" i="14"/>
  <c r="I466" i="14" s="1"/>
  <c r="D466" i="14"/>
  <c r="C466" i="14"/>
  <c r="B466" i="14"/>
  <c r="I465" i="14"/>
  <c r="G465" i="14"/>
  <c r="D465" i="14"/>
  <c r="C465" i="14"/>
  <c r="B465" i="14"/>
  <c r="I464" i="14"/>
  <c r="G464" i="14"/>
  <c r="D464" i="14"/>
  <c r="C464" i="14"/>
  <c r="B464" i="14"/>
  <c r="I463" i="14"/>
  <c r="G463" i="14"/>
  <c r="D463" i="14"/>
  <c r="C463" i="14"/>
  <c r="B463" i="14"/>
  <c r="G462" i="14"/>
  <c r="I462" i="14" s="1"/>
  <c r="D462" i="14"/>
  <c r="C462" i="14"/>
  <c r="B462" i="14"/>
  <c r="G461" i="14"/>
  <c r="I461" i="14" s="1"/>
  <c r="D461" i="14"/>
  <c r="C461" i="14"/>
  <c r="B461" i="14"/>
  <c r="G460" i="14"/>
  <c r="I460" i="14" s="1"/>
  <c r="D460" i="14"/>
  <c r="C460" i="14"/>
  <c r="B460" i="14"/>
  <c r="I459" i="14"/>
  <c r="G459" i="14"/>
  <c r="D459" i="14"/>
  <c r="C459" i="14"/>
  <c r="B459" i="14"/>
  <c r="G458" i="14"/>
  <c r="I458" i="14" s="1"/>
  <c r="D458" i="14"/>
  <c r="C458" i="14"/>
  <c r="B458" i="14"/>
  <c r="I457" i="14"/>
  <c r="G457" i="14"/>
  <c r="D457" i="14"/>
  <c r="C457" i="14"/>
  <c r="B457" i="14"/>
  <c r="I456" i="14"/>
  <c r="G456" i="14"/>
  <c r="D456" i="14"/>
  <c r="C456" i="14"/>
  <c r="B456" i="14"/>
  <c r="I455" i="14"/>
  <c r="G455" i="14"/>
  <c r="D455" i="14"/>
  <c r="C455" i="14"/>
  <c r="B455" i="14"/>
  <c r="G454" i="14"/>
  <c r="I454" i="14" s="1"/>
  <c r="D454" i="14"/>
  <c r="C454" i="14"/>
  <c r="B454" i="14"/>
  <c r="G453" i="14"/>
  <c r="I453" i="14" s="1"/>
  <c r="D453" i="14"/>
  <c r="C453" i="14"/>
  <c r="B453" i="14"/>
  <c r="G452" i="14"/>
  <c r="I452" i="14" s="1"/>
  <c r="D452" i="14"/>
  <c r="C452" i="14"/>
  <c r="B452" i="14"/>
  <c r="I451" i="14"/>
  <c r="G451" i="14"/>
  <c r="D451" i="14"/>
  <c r="C451" i="14"/>
  <c r="B451" i="14"/>
  <c r="G450" i="14"/>
  <c r="I450" i="14" s="1"/>
  <c r="D450" i="14"/>
  <c r="C450" i="14"/>
  <c r="B450" i="14"/>
  <c r="I449" i="14"/>
  <c r="G449" i="14"/>
  <c r="D449" i="14"/>
  <c r="C449" i="14"/>
  <c r="B449" i="14"/>
  <c r="I448" i="14"/>
  <c r="G448" i="14"/>
  <c r="D448" i="14"/>
  <c r="C448" i="14"/>
  <c r="B448" i="14"/>
  <c r="I447" i="14"/>
  <c r="G447" i="14"/>
  <c r="D447" i="14"/>
  <c r="C447" i="14"/>
  <c r="B447" i="14"/>
  <c r="G446" i="14"/>
  <c r="I446" i="14" s="1"/>
  <c r="D446" i="14"/>
  <c r="C446" i="14"/>
  <c r="B446" i="14"/>
  <c r="G445" i="14"/>
  <c r="I445" i="14" s="1"/>
  <c r="D445" i="14"/>
  <c r="C445" i="14"/>
  <c r="B445" i="14"/>
  <c r="G444" i="14"/>
  <c r="I444" i="14" s="1"/>
  <c r="D444" i="14"/>
  <c r="C444" i="14"/>
  <c r="B444" i="14"/>
  <c r="I443" i="14"/>
  <c r="G443" i="14"/>
  <c r="D443" i="14"/>
  <c r="C443" i="14"/>
  <c r="B443" i="14"/>
  <c r="G442" i="14"/>
  <c r="I442" i="14" s="1"/>
  <c r="D442" i="14"/>
  <c r="C442" i="14"/>
  <c r="B442" i="14"/>
  <c r="I441" i="14"/>
  <c r="G441" i="14"/>
  <c r="D441" i="14"/>
  <c r="C441" i="14"/>
  <c r="B441" i="14"/>
  <c r="I440" i="14"/>
  <c r="G440" i="14"/>
  <c r="D440" i="14"/>
  <c r="C440" i="14"/>
  <c r="B440" i="14"/>
  <c r="I439" i="14"/>
  <c r="G439" i="14"/>
  <c r="D439" i="14"/>
  <c r="C439" i="14"/>
  <c r="B439" i="14"/>
  <c r="G438" i="14"/>
  <c r="I438" i="14" s="1"/>
  <c r="D438" i="14"/>
  <c r="C438" i="14"/>
  <c r="B438" i="14"/>
  <c r="G437" i="14"/>
  <c r="I437" i="14" s="1"/>
  <c r="D437" i="14"/>
  <c r="C437" i="14"/>
  <c r="B437" i="14"/>
  <c r="G436" i="14"/>
  <c r="I436" i="14" s="1"/>
  <c r="D436" i="14"/>
  <c r="C436" i="14"/>
  <c r="B436" i="14"/>
  <c r="I435" i="14"/>
  <c r="G435" i="14"/>
  <c r="D435" i="14"/>
  <c r="C435" i="14"/>
  <c r="B435" i="14"/>
  <c r="G434" i="14"/>
  <c r="I434" i="14" s="1"/>
  <c r="D434" i="14"/>
  <c r="C434" i="14"/>
  <c r="B434" i="14"/>
  <c r="I433" i="14"/>
  <c r="G433" i="14"/>
  <c r="D433" i="14"/>
  <c r="C433" i="14"/>
  <c r="B433" i="14"/>
  <c r="I432" i="14"/>
  <c r="G432" i="14"/>
  <c r="D432" i="14"/>
  <c r="C432" i="14"/>
  <c r="B432" i="14"/>
  <c r="I431" i="14"/>
  <c r="G431" i="14"/>
  <c r="D431" i="14"/>
  <c r="C431" i="14"/>
  <c r="B431" i="14"/>
  <c r="G430" i="14"/>
  <c r="I430" i="14" s="1"/>
  <c r="D430" i="14"/>
  <c r="C430" i="14"/>
  <c r="B430" i="14"/>
  <c r="G429" i="14"/>
  <c r="I429" i="14" s="1"/>
  <c r="D429" i="14"/>
  <c r="C429" i="14"/>
  <c r="B429" i="14"/>
  <c r="G428" i="14"/>
  <c r="I428" i="14" s="1"/>
  <c r="D428" i="14"/>
  <c r="C428" i="14"/>
  <c r="B428" i="14"/>
  <c r="I427" i="14"/>
  <c r="G427" i="14"/>
  <c r="D427" i="14"/>
  <c r="C427" i="14"/>
  <c r="B427" i="14"/>
  <c r="G426" i="14"/>
  <c r="I426" i="14" s="1"/>
  <c r="D426" i="14"/>
  <c r="C426" i="14"/>
  <c r="B426" i="14"/>
  <c r="I425" i="14"/>
  <c r="G425" i="14"/>
  <c r="D425" i="14"/>
  <c r="C425" i="14"/>
  <c r="B425" i="14"/>
  <c r="I424" i="14"/>
  <c r="G424" i="14"/>
  <c r="D424" i="14"/>
  <c r="C424" i="14"/>
  <c r="B424" i="14"/>
  <c r="I423" i="14"/>
  <c r="G423" i="14"/>
  <c r="D423" i="14"/>
  <c r="C423" i="14"/>
  <c r="B423" i="14"/>
  <c r="G422" i="14"/>
  <c r="I422" i="14" s="1"/>
  <c r="D422" i="14"/>
  <c r="C422" i="14"/>
  <c r="B422" i="14"/>
  <c r="G421" i="14"/>
  <c r="I421" i="14" s="1"/>
  <c r="D421" i="14"/>
  <c r="C421" i="14"/>
  <c r="B421" i="14"/>
  <c r="G420" i="14"/>
  <c r="I420" i="14" s="1"/>
  <c r="D420" i="14"/>
  <c r="C420" i="14"/>
  <c r="B420" i="14"/>
  <c r="I419" i="14"/>
  <c r="G419" i="14"/>
  <c r="D419" i="14"/>
  <c r="C419" i="14"/>
  <c r="B419" i="14"/>
  <c r="G418" i="14"/>
  <c r="I418" i="14" s="1"/>
  <c r="D418" i="14"/>
  <c r="C418" i="14"/>
  <c r="B418" i="14"/>
  <c r="I417" i="14"/>
  <c r="G417" i="14"/>
  <c r="D417" i="14"/>
  <c r="C417" i="14"/>
  <c r="B417" i="14"/>
  <c r="I416" i="14"/>
  <c r="G416" i="14"/>
  <c r="D416" i="14"/>
  <c r="C416" i="14"/>
  <c r="B416" i="14"/>
  <c r="I415" i="14"/>
  <c r="G415" i="14"/>
  <c r="D415" i="14"/>
  <c r="C415" i="14"/>
  <c r="B415" i="14"/>
  <c r="G414" i="14"/>
  <c r="I414" i="14" s="1"/>
  <c r="D414" i="14"/>
  <c r="C414" i="14"/>
  <c r="B414" i="14"/>
  <c r="G413" i="14"/>
  <c r="I413" i="14" s="1"/>
  <c r="D413" i="14"/>
  <c r="C413" i="14"/>
  <c r="B413" i="14"/>
  <c r="G412" i="14"/>
  <c r="I412" i="14" s="1"/>
  <c r="D412" i="14"/>
  <c r="C412" i="14"/>
  <c r="B412" i="14"/>
  <c r="I411" i="14"/>
  <c r="G411" i="14"/>
  <c r="D411" i="14"/>
  <c r="C411" i="14"/>
  <c r="B411" i="14"/>
  <c r="G410" i="14"/>
  <c r="I410" i="14" s="1"/>
  <c r="D410" i="14"/>
  <c r="C410" i="14"/>
  <c r="B410" i="14"/>
  <c r="I409" i="14"/>
  <c r="G409" i="14"/>
  <c r="D409" i="14"/>
  <c r="C409" i="14"/>
  <c r="B409" i="14"/>
  <c r="I408" i="14"/>
  <c r="G408" i="14"/>
  <c r="D408" i="14"/>
  <c r="C408" i="14"/>
  <c r="B408" i="14"/>
  <c r="I407" i="14"/>
  <c r="G407" i="14"/>
  <c r="D407" i="14"/>
  <c r="C407" i="14"/>
  <c r="B407" i="14"/>
  <c r="G406" i="14"/>
  <c r="I406" i="14" s="1"/>
  <c r="D406" i="14"/>
  <c r="C406" i="14"/>
  <c r="B406" i="14"/>
  <c r="G405" i="14"/>
  <c r="I405" i="14" s="1"/>
  <c r="D405" i="14"/>
  <c r="C405" i="14"/>
  <c r="B405" i="14"/>
  <c r="G404" i="14"/>
  <c r="I404" i="14" s="1"/>
  <c r="D404" i="14"/>
  <c r="C404" i="14"/>
  <c r="B404" i="14"/>
  <c r="I403" i="14"/>
  <c r="G403" i="14"/>
  <c r="D403" i="14"/>
  <c r="C403" i="14"/>
  <c r="B403" i="14"/>
  <c r="G402" i="14"/>
  <c r="I402" i="14" s="1"/>
  <c r="D402" i="14"/>
  <c r="C402" i="14"/>
  <c r="B402" i="14"/>
  <c r="I401" i="14"/>
  <c r="G401" i="14"/>
  <c r="D401" i="14"/>
  <c r="C401" i="14"/>
  <c r="B401" i="14"/>
  <c r="I400" i="14"/>
  <c r="G400" i="14"/>
  <c r="D400" i="14"/>
  <c r="C400" i="14"/>
  <c r="B400" i="14"/>
  <c r="I399" i="14"/>
  <c r="G399" i="14"/>
  <c r="D399" i="14"/>
  <c r="C399" i="14"/>
  <c r="B399" i="14"/>
  <c r="G398" i="14"/>
  <c r="I398" i="14" s="1"/>
  <c r="D398" i="14"/>
  <c r="C398" i="14"/>
  <c r="B398" i="14"/>
  <c r="G397" i="14"/>
  <c r="I397" i="14" s="1"/>
  <c r="D397" i="14"/>
  <c r="C397" i="14"/>
  <c r="B397" i="14"/>
  <c r="G396" i="14"/>
  <c r="I396" i="14" s="1"/>
  <c r="D396" i="14"/>
  <c r="C396" i="14"/>
  <c r="B396" i="14"/>
  <c r="I395" i="14"/>
  <c r="G395" i="14"/>
  <c r="D395" i="14"/>
  <c r="C395" i="14"/>
  <c r="B395" i="14"/>
  <c r="G394" i="14"/>
  <c r="I394" i="14" s="1"/>
  <c r="D394" i="14"/>
  <c r="C394" i="14"/>
  <c r="B394" i="14"/>
  <c r="I393" i="14"/>
  <c r="G393" i="14"/>
  <c r="D393" i="14"/>
  <c r="C393" i="14"/>
  <c r="B393" i="14"/>
  <c r="I392" i="14"/>
  <c r="G392" i="14"/>
  <c r="D392" i="14"/>
  <c r="C392" i="14"/>
  <c r="B392" i="14"/>
  <c r="I391" i="14"/>
  <c r="G391" i="14"/>
  <c r="D391" i="14"/>
  <c r="C391" i="14"/>
  <c r="B391" i="14"/>
  <c r="G390" i="14"/>
  <c r="I390" i="14" s="1"/>
  <c r="D390" i="14"/>
  <c r="C390" i="14"/>
  <c r="B390" i="14"/>
  <c r="G389" i="14"/>
  <c r="I389" i="14" s="1"/>
  <c r="D389" i="14"/>
  <c r="C389" i="14"/>
  <c r="B389" i="14"/>
  <c r="G388" i="14"/>
  <c r="I388" i="14" s="1"/>
  <c r="D388" i="14"/>
  <c r="C388" i="14"/>
  <c r="B388" i="14"/>
  <c r="I387" i="14"/>
  <c r="G387" i="14"/>
  <c r="D387" i="14"/>
  <c r="C387" i="14"/>
  <c r="B387" i="14"/>
  <c r="G386" i="14"/>
  <c r="I386" i="14" s="1"/>
  <c r="D386" i="14"/>
  <c r="C386" i="14"/>
  <c r="B386" i="14"/>
  <c r="I385" i="14"/>
  <c r="G385" i="14"/>
  <c r="D385" i="14"/>
  <c r="C385" i="14"/>
  <c r="B385" i="14"/>
  <c r="I384" i="14"/>
  <c r="G384" i="14"/>
  <c r="D384" i="14"/>
  <c r="C384" i="14"/>
  <c r="B384" i="14"/>
  <c r="I383" i="14"/>
  <c r="G383" i="14"/>
  <c r="D383" i="14"/>
  <c r="C383" i="14"/>
  <c r="B383" i="14"/>
  <c r="G382" i="14"/>
  <c r="I382" i="14" s="1"/>
  <c r="D382" i="14"/>
  <c r="C382" i="14"/>
  <c r="B382" i="14"/>
  <c r="G381" i="14"/>
  <c r="I381" i="14" s="1"/>
  <c r="D381" i="14"/>
  <c r="C381" i="14"/>
  <c r="B381" i="14"/>
  <c r="G380" i="14"/>
  <c r="I380" i="14" s="1"/>
  <c r="D380" i="14"/>
  <c r="C380" i="14"/>
  <c r="B380" i="14"/>
  <c r="I379" i="14"/>
  <c r="G379" i="14"/>
  <c r="D379" i="14"/>
  <c r="C379" i="14"/>
  <c r="B379" i="14"/>
  <c r="G378" i="14"/>
  <c r="I378" i="14" s="1"/>
  <c r="D378" i="14"/>
  <c r="C378" i="14"/>
  <c r="B378" i="14"/>
  <c r="I377" i="14"/>
  <c r="G377" i="14"/>
  <c r="D377" i="14"/>
  <c r="C377" i="14"/>
  <c r="B377" i="14"/>
  <c r="I376" i="14"/>
  <c r="G376" i="14"/>
  <c r="D376" i="14"/>
  <c r="C376" i="14"/>
  <c r="B376" i="14"/>
  <c r="I375" i="14"/>
  <c r="G375" i="14"/>
  <c r="D375" i="14"/>
  <c r="C375" i="14"/>
  <c r="B375" i="14"/>
  <c r="G374" i="14"/>
  <c r="I374" i="14" s="1"/>
  <c r="D374" i="14"/>
  <c r="C374" i="14"/>
  <c r="B374" i="14"/>
  <c r="G373" i="14"/>
  <c r="I373" i="14" s="1"/>
  <c r="D373" i="14"/>
  <c r="C373" i="14"/>
  <c r="B373" i="14"/>
  <c r="G372" i="14"/>
  <c r="I372" i="14" s="1"/>
  <c r="D372" i="14"/>
  <c r="C372" i="14"/>
  <c r="B372" i="14"/>
  <c r="I371" i="14"/>
  <c r="G371" i="14"/>
  <c r="D371" i="14"/>
  <c r="C371" i="14"/>
  <c r="B371" i="14"/>
  <c r="G370" i="14"/>
  <c r="I370" i="14" s="1"/>
  <c r="D370" i="14"/>
  <c r="C370" i="14"/>
  <c r="B370" i="14"/>
  <c r="I369" i="14"/>
  <c r="G369" i="14"/>
  <c r="D369" i="14"/>
  <c r="C369" i="14"/>
  <c r="B369" i="14"/>
  <c r="I368" i="14"/>
  <c r="G368" i="14"/>
  <c r="D368" i="14"/>
  <c r="C368" i="14"/>
  <c r="B368" i="14"/>
  <c r="I367" i="14"/>
  <c r="G367" i="14"/>
  <c r="D367" i="14"/>
  <c r="C367" i="14"/>
  <c r="B367" i="14"/>
  <c r="G366" i="14"/>
  <c r="I366" i="14" s="1"/>
  <c r="D366" i="14"/>
  <c r="C366" i="14"/>
  <c r="B366" i="14"/>
  <c r="G365" i="14"/>
  <c r="I365" i="14" s="1"/>
  <c r="D365" i="14"/>
  <c r="C365" i="14"/>
  <c r="B365" i="14"/>
  <c r="G364" i="14"/>
  <c r="I364" i="14" s="1"/>
  <c r="D364" i="14"/>
  <c r="C364" i="14"/>
  <c r="B364" i="14"/>
  <c r="I363" i="14"/>
  <c r="G363" i="14"/>
  <c r="D363" i="14"/>
  <c r="C363" i="14"/>
  <c r="B363" i="14"/>
  <c r="G362" i="14"/>
  <c r="I362" i="14" s="1"/>
  <c r="D362" i="14"/>
  <c r="C362" i="14"/>
  <c r="B362" i="14"/>
  <c r="I361" i="14"/>
  <c r="G361" i="14"/>
  <c r="D361" i="14"/>
  <c r="C361" i="14"/>
  <c r="B361" i="14"/>
  <c r="I360" i="14"/>
  <c r="G360" i="14"/>
  <c r="D360" i="14"/>
  <c r="C360" i="14"/>
  <c r="B360" i="14"/>
  <c r="I359" i="14"/>
  <c r="G359" i="14"/>
  <c r="D359" i="14"/>
  <c r="C359" i="14"/>
  <c r="B359" i="14"/>
  <c r="G358" i="14"/>
  <c r="I358" i="14" s="1"/>
  <c r="D358" i="14"/>
  <c r="C358" i="14"/>
  <c r="B358" i="14"/>
  <c r="G357" i="14"/>
  <c r="I357" i="14" s="1"/>
  <c r="D357" i="14"/>
  <c r="C357" i="14"/>
  <c r="B357" i="14"/>
  <c r="G356" i="14"/>
  <c r="I356" i="14" s="1"/>
  <c r="D356" i="14"/>
  <c r="C356" i="14"/>
  <c r="B356" i="14"/>
  <c r="I355" i="14"/>
  <c r="G355" i="14"/>
  <c r="D355" i="14"/>
  <c r="C355" i="14"/>
  <c r="B355" i="14"/>
  <c r="G354" i="14"/>
  <c r="I354" i="14" s="1"/>
  <c r="D354" i="14"/>
  <c r="C354" i="14"/>
  <c r="B354" i="14"/>
  <c r="I353" i="14"/>
  <c r="G353" i="14"/>
  <c r="D353" i="14"/>
  <c r="C353" i="14"/>
  <c r="B353" i="14"/>
  <c r="I352" i="14"/>
  <c r="G352" i="14"/>
  <c r="D352" i="14"/>
  <c r="C352" i="14"/>
  <c r="B352" i="14"/>
  <c r="I351" i="14"/>
  <c r="G351" i="14"/>
  <c r="D351" i="14"/>
  <c r="C351" i="14"/>
  <c r="B351" i="14"/>
  <c r="G350" i="14"/>
  <c r="I350" i="14" s="1"/>
  <c r="D350" i="14"/>
  <c r="C350" i="14"/>
  <c r="B350" i="14"/>
  <c r="G349" i="14"/>
  <c r="I349" i="14" s="1"/>
  <c r="D349" i="14"/>
  <c r="C349" i="14"/>
  <c r="B349" i="14"/>
  <c r="G348" i="14"/>
  <c r="I348" i="14" s="1"/>
  <c r="D348" i="14"/>
  <c r="C348" i="14"/>
  <c r="B348" i="14"/>
  <c r="I347" i="14"/>
  <c r="G347" i="14"/>
  <c r="D347" i="14"/>
  <c r="C347" i="14"/>
  <c r="B347" i="14"/>
  <c r="G346" i="14"/>
  <c r="I346" i="14" s="1"/>
  <c r="D346" i="14"/>
  <c r="C346" i="14"/>
  <c r="B346" i="14"/>
  <c r="I345" i="14"/>
  <c r="G345" i="14"/>
  <c r="D345" i="14"/>
  <c r="C345" i="14"/>
  <c r="B345" i="14"/>
  <c r="I344" i="14"/>
  <c r="G344" i="14"/>
  <c r="D344" i="14"/>
  <c r="C344" i="14"/>
  <c r="B344" i="14"/>
  <c r="I343" i="14"/>
  <c r="G343" i="14"/>
  <c r="D343" i="14"/>
  <c r="C343" i="14"/>
  <c r="B343" i="14"/>
  <c r="G342" i="14"/>
  <c r="I342" i="14" s="1"/>
  <c r="D342" i="14"/>
  <c r="C342" i="14"/>
  <c r="B342" i="14"/>
  <c r="G341" i="14"/>
  <c r="I341" i="14" s="1"/>
  <c r="D341" i="14"/>
  <c r="C341" i="14"/>
  <c r="B341" i="14"/>
  <c r="G340" i="14"/>
  <c r="I340" i="14" s="1"/>
  <c r="D340" i="14"/>
  <c r="C340" i="14"/>
  <c r="B340" i="14"/>
  <c r="I339" i="14"/>
  <c r="G339" i="14"/>
  <c r="D339" i="14"/>
  <c r="C339" i="14"/>
  <c r="B339" i="14"/>
  <c r="G338" i="14"/>
  <c r="I338" i="14" s="1"/>
  <c r="D338" i="14"/>
  <c r="C338" i="14"/>
  <c r="B338" i="14"/>
  <c r="I337" i="14"/>
  <c r="G337" i="14"/>
  <c r="D337" i="14"/>
  <c r="C337" i="14"/>
  <c r="B337" i="14"/>
  <c r="I336" i="14"/>
  <c r="G336" i="14"/>
  <c r="D336" i="14"/>
  <c r="C336" i="14"/>
  <c r="B336" i="14"/>
  <c r="I335" i="14"/>
  <c r="G335" i="14"/>
  <c r="D335" i="14"/>
  <c r="C335" i="14"/>
  <c r="B335" i="14"/>
  <c r="G334" i="14"/>
  <c r="I334" i="14" s="1"/>
  <c r="D334" i="14"/>
  <c r="C334" i="14"/>
  <c r="B334" i="14"/>
  <c r="G333" i="14"/>
  <c r="I333" i="14" s="1"/>
  <c r="D333" i="14"/>
  <c r="C333" i="14"/>
  <c r="B333" i="14"/>
  <c r="G332" i="14"/>
  <c r="I332" i="14" s="1"/>
  <c r="D332" i="14"/>
  <c r="C332" i="14"/>
  <c r="B332" i="14"/>
  <c r="I331" i="14"/>
  <c r="G331" i="14"/>
  <c r="D331" i="14"/>
  <c r="C331" i="14"/>
  <c r="B331" i="14"/>
  <c r="G330" i="14"/>
  <c r="I330" i="14" s="1"/>
  <c r="D330" i="14"/>
  <c r="C330" i="14"/>
  <c r="B330" i="14"/>
  <c r="I329" i="14"/>
  <c r="G329" i="14"/>
  <c r="D329" i="14"/>
  <c r="C329" i="14"/>
  <c r="B329" i="14"/>
  <c r="I328" i="14"/>
  <c r="G328" i="14"/>
  <c r="D328" i="14"/>
  <c r="C328" i="14"/>
  <c r="B328" i="14"/>
  <c r="I327" i="14"/>
  <c r="G327" i="14"/>
  <c r="D327" i="14"/>
  <c r="C327" i="14"/>
  <c r="B327" i="14"/>
  <c r="G326" i="14"/>
  <c r="I326" i="14" s="1"/>
  <c r="D326" i="14"/>
  <c r="C326" i="14"/>
  <c r="B326" i="14"/>
  <c r="G325" i="14"/>
  <c r="I325" i="14" s="1"/>
  <c r="D325" i="14"/>
  <c r="C325" i="14"/>
  <c r="B325" i="14"/>
  <c r="G324" i="14"/>
  <c r="I324" i="14" s="1"/>
  <c r="D324" i="14"/>
  <c r="C324" i="14"/>
  <c r="B324" i="14"/>
  <c r="I323" i="14"/>
  <c r="G323" i="14"/>
  <c r="D323" i="14"/>
  <c r="C323" i="14"/>
  <c r="B323" i="14"/>
  <c r="G322" i="14"/>
  <c r="I322" i="14" s="1"/>
  <c r="D322" i="14"/>
  <c r="C322" i="14"/>
  <c r="B322" i="14"/>
  <c r="I321" i="14"/>
  <c r="G321" i="14"/>
  <c r="D321" i="14"/>
  <c r="C321" i="14"/>
  <c r="B321" i="14"/>
  <c r="I320" i="14"/>
  <c r="G320" i="14"/>
  <c r="D320" i="14"/>
  <c r="C320" i="14"/>
  <c r="B320" i="14"/>
  <c r="I319" i="14"/>
  <c r="G319" i="14"/>
  <c r="D319" i="14"/>
  <c r="C319" i="14"/>
  <c r="B319" i="14"/>
  <c r="G318" i="14"/>
  <c r="I318" i="14" s="1"/>
  <c r="D318" i="14"/>
  <c r="C318" i="14"/>
  <c r="B318" i="14"/>
  <c r="G317" i="14"/>
  <c r="I317" i="14" s="1"/>
  <c r="D317" i="14"/>
  <c r="C317" i="14"/>
  <c r="B317" i="14"/>
  <c r="G316" i="14"/>
  <c r="I316" i="14" s="1"/>
  <c r="D316" i="14"/>
  <c r="C316" i="14"/>
  <c r="B316" i="14"/>
  <c r="I315" i="14"/>
  <c r="G315" i="14"/>
  <c r="D315" i="14"/>
  <c r="C315" i="14"/>
  <c r="B315" i="14"/>
  <c r="G314" i="14"/>
  <c r="I314" i="14" s="1"/>
  <c r="D314" i="14"/>
  <c r="C314" i="14"/>
  <c r="B314" i="14"/>
  <c r="I313" i="14"/>
  <c r="G313" i="14"/>
  <c r="D313" i="14"/>
  <c r="C313" i="14"/>
  <c r="B313" i="14"/>
  <c r="I312" i="14"/>
  <c r="G312" i="14"/>
  <c r="D312" i="14"/>
  <c r="C312" i="14"/>
  <c r="B312" i="14"/>
  <c r="I311" i="14"/>
  <c r="G311" i="14"/>
  <c r="D311" i="14"/>
  <c r="C311" i="14"/>
  <c r="B311" i="14"/>
  <c r="G310" i="14"/>
  <c r="I310" i="14" s="1"/>
  <c r="D310" i="14"/>
  <c r="C310" i="14"/>
  <c r="B310" i="14"/>
  <c r="G309" i="14"/>
  <c r="I309" i="14" s="1"/>
  <c r="D309" i="14"/>
  <c r="C309" i="14"/>
  <c r="B309" i="14"/>
  <c r="G308" i="14"/>
  <c r="I308" i="14" s="1"/>
  <c r="D308" i="14"/>
  <c r="C308" i="14"/>
  <c r="B308" i="14"/>
  <c r="I307" i="14"/>
  <c r="G307" i="14"/>
  <c r="D307" i="14"/>
  <c r="C307" i="14"/>
  <c r="B307" i="14"/>
  <c r="G306" i="14"/>
  <c r="I306" i="14" s="1"/>
  <c r="D306" i="14"/>
  <c r="C306" i="14"/>
  <c r="B306" i="14"/>
  <c r="I305" i="14"/>
  <c r="G305" i="14"/>
  <c r="D305" i="14"/>
  <c r="C305" i="14"/>
  <c r="B305" i="14"/>
  <c r="I304" i="14"/>
  <c r="G304" i="14"/>
  <c r="D304" i="14"/>
  <c r="C304" i="14"/>
  <c r="B304" i="14"/>
  <c r="I303" i="14"/>
  <c r="G303" i="14"/>
  <c r="D303" i="14"/>
  <c r="C303" i="14"/>
  <c r="B303" i="14"/>
  <c r="G302" i="14"/>
  <c r="I302" i="14" s="1"/>
  <c r="D302" i="14"/>
  <c r="C302" i="14"/>
  <c r="B302" i="14"/>
  <c r="G301" i="14"/>
  <c r="I301" i="14" s="1"/>
  <c r="D301" i="14"/>
  <c r="C301" i="14"/>
  <c r="B301" i="14"/>
  <c r="G300" i="14"/>
  <c r="I300" i="14" s="1"/>
  <c r="D300" i="14"/>
  <c r="C300" i="14"/>
  <c r="B300" i="14"/>
  <c r="I299" i="14"/>
  <c r="G299" i="14"/>
  <c r="D299" i="14"/>
  <c r="C299" i="14"/>
  <c r="B299" i="14"/>
  <c r="G298" i="14"/>
  <c r="I298" i="14" s="1"/>
  <c r="D298" i="14"/>
  <c r="C298" i="14"/>
  <c r="B298" i="14"/>
  <c r="I297" i="14"/>
  <c r="G297" i="14"/>
  <c r="D297" i="14"/>
  <c r="C297" i="14"/>
  <c r="B297" i="14"/>
  <c r="I296" i="14"/>
  <c r="G296" i="14"/>
  <c r="D296" i="14"/>
  <c r="C296" i="14"/>
  <c r="B296" i="14"/>
  <c r="I295" i="14"/>
  <c r="G295" i="14"/>
  <c r="D295" i="14"/>
  <c r="C295" i="14"/>
  <c r="B295" i="14"/>
  <c r="G294" i="14"/>
  <c r="I294" i="14" s="1"/>
  <c r="D294" i="14"/>
  <c r="C294" i="14"/>
  <c r="B294" i="14"/>
  <c r="I293" i="14"/>
  <c r="G293" i="14"/>
  <c r="D293" i="14"/>
  <c r="C293" i="14"/>
  <c r="B293" i="14"/>
  <c r="G292" i="14"/>
  <c r="I292" i="14" s="1"/>
  <c r="D292" i="14"/>
  <c r="C292" i="14"/>
  <c r="B292" i="14"/>
  <c r="I291" i="14"/>
  <c r="G291" i="14"/>
  <c r="D291" i="14"/>
  <c r="C291" i="14"/>
  <c r="B291" i="14"/>
  <c r="G290" i="14"/>
  <c r="I290" i="14" s="1"/>
  <c r="D290" i="14"/>
  <c r="C290" i="14"/>
  <c r="B290" i="14"/>
  <c r="I289" i="14"/>
  <c r="G289" i="14"/>
  <c r="D289" i="14"/>
  <c r="C289" i="14"/>
  <c r="B289" i="14"/>
  <c r="I288" i="14"/>
  <c r="G288" i="14"/>
  <c r="D288" i="14"/>
  <c r="C288" i="14"/>
  <c r="B288" i="14"/>
  <c r="I287" i="14"/>
  <c r="G287" i="14"/>
  <c r="D287" i="14"/>
  <c r="C287" i="14"/>
  <c r="B287" i="14"/>
  <c r="G286" i="14"/>
  <c r="I286" i="14" s="1"/>
  <c r="D286" i="14"/>
  <c r="C286" i="14"/>
  <c r="B286" i="14"/>
  <c r="G285" i="14"/>
  <c r="I285" i="14" s="1"/>
  <c r="D285" i="14"/>
  <c r="C285" i="14"/>
  <c r="B285" i="14"/>
  <c r="G284" i="14"/>
  <c r="I284" i="14" s="1"/>
  <c r="D284" i="14"/>
  <c r="C284" i="14"/>
  <c r="B284" i="14"/>
  <c r="I283" i="14"/>
  <c r="G283" i="14"/>
  <c r="D283" i="14"/>
  <c r="C283" i="14"/>
  <c r="B283" i="14"/>
  <c r="G282" i="14"/>
  <c r="I282" i="14" s="1"/>
  <c r="D282" i="14"/>
  <c r="C282" i="14"/>
  <c r="B282" i="14"/>
  <c r="I281" i="14"/>
  <c r="G281" i="14"/>
  <c r="D281" i="14"/>
  <c r="C281" i="14"/>
  <c r="B281" i="14"/>
  <c r="I280" i="14"/>
  <c r="G280" i="14"/>
  <c r="D280" i="14"/>
  <c r="C280" i="14"/>
  <c r="B280" i="14"/>
  <c r="I279" i="14"/>
  <c r="G279" i="14"/>
  <c r="D279" i="14"/>
  <c r="C279" i="14"/>
  <c r="B279" i="14"/>
  <c r="G278" i="14"/>
  <c r="I278" i="14" s="1"/>
  <c r="D278" i="14"/>
  <c r="C278" i="14"/>
  <c r="B278" i="14"/>
  <c r="I277" i="14"/>
  <c r="G277" i="14"/>
  <c r="D277" i="14"/>
  <c r="C277" i="14"/>
  <c r="B277" i="14"/>
  <c r="G276" i="14"/>
  <c r="I276" i="14" s="1"/>
  <c r="D276" i="14"/>
  <c r="C276" i="14"/>
  <c r="B276" i="14"/>
  <c r="I275" i="14"/>
  <c r="G275" i="14"/>
  <c r="D275" i="14"/>
  <c r="C275" i="14"/>
  <c r="B275" i="14"/>
  <c r="G274" i="14"/>
  <c r="I274" i="14" s="1"/>
  <c r="D274" i="14"/>
  <c r="C274" i="14"/>
  <c r="B274" i="14"/>
  <c r="I273" i="14"/>
  <c r="G273" i="14"/>
  <c r="D273" i="14"/>
  <c r="C273" i="14"/>
  <c r="B273" i="14"/>
  <c r="I272" i="14"/>
  <c r="G272" i="14"/>
  <c r="D272" i="14"/>
  <c r="C272" i="14"/>
  <c r="B272" i="14"/>
  <c r="I271" i="14"/>
  <c r="G271" i="14"/>
  <c r="D271" i="14"/>
  <c r="C271" i="14"/>
  <c r="B271" i="14"/>
  <c r="G270" i="14"/>
  <c r="I270" i="14" s="1"/>
  <c r="D270" i="14"/>
  <c r="C270" i="14"/>
  <c r="B270" i="14"/>
  <c r="G269" i="14"/>
  <c r="I269" i="14" s="1"/>
  <c r="D269" i="14"/>
  <c r="C269" i="14"/>
  <c r="B269" i="14"/>
  <c r="G268" i="14"/>
  <c r="I268" i="14" s="1"/>
  <c r="D268" i="14"/>
  <c r="C268" i="14"/>
  <c r="B268" i="14"/>
  <c r="I267" i="14"/>
  <c r="G267" i="14"/>
  <c r="D267" i="14"/>
  <c r="C267" i="14"/>
  <c r="B267" i="14"/>
  <c r="G266" i="14"/>
  <c r="I266" i="14" s="1"/>
  <c r="D266" i="14"/>
  <c r="C266" i="14"/>
  <c r="B266" i="14"/>
  <c r="I265" i="14"/>
  <c r="G265" i="14"/>
  <c r="D265" i="14"/>
  <c r="C265" i="14"/>
  <c r="B265" i="14"/>
  <c r="I264" i="14"/>
  <c r="G264" i="14"/>
  <c r="D264" i="14"/>
  <c r="C264" i="14"/>
  <c r="B264" i="14"/>
  <c r="I263" i="14"/>
  <c r="G263" i="14"/>
  <c r="D263" i="14"/>
  <c r="C263" i="14"/>
  <c r="B263" i="14"/>
  <c r="G262" i="14"/>
  <c r="I262" i="14" s="1"/>
  <c r="D262" i="14"/>
  <c r="C262" i="14"/>
  <c r="B262" i="14"/>
  <c r="G261" i="14"/>
  <c r="I261" i="14" s="1"/>
  <c r="D261" i="14"/>
  <c r="C261" i="14"/>
  <c r="B261" i="14"/>
  <c r="G260" i="14"/>
  <c r="I260" i="14" s="1"/>
  <c r="D260" i="14"/>
  <c r="C260" i="14"/>
  <c r="B260" i="14"/>
  <c r="I259" i="14"/>
  <c r="G259" i="14"/>
  <c r="D259" i="14"/>
  <c r="C259" i="14"/>
  <c r="B259" i="14"/>
  <c r="G258" i="14"/>
  <c r="I258" i="14" s="1"/>
  <c r="D258" i="14"/>
  <c r="C258" i="14"/>
  <c r="B258" i="14"/>
  <c r="I257" i="14"/>
  <c r="G257" i="14"/>
  <c r="D257" i="14"/>
  <c r="C257" i="14"/>
  <c r="B257" i="14"/>
  <c r="I256" i="14"/>
  <c r="G256" i="14"/>
  <c r="D256" i="14"/>
  <c r="C256" i="14"/>
  <c r="B256" i="14"/>
  <c r="I255" i="14"/>
  <c r="G255" i="14"/>
  <c r="D255" i="14"/>
  <c r="C255" i="14"/>
  <c r="B255" i="14"/>
  <c r="G254" i="14"/>
  <c r="I254" i="14" s="1"/>
  <c r="D254" i="14"/>
  <c r="C254" i="14"/>
  <c r="B254" i="14"/>
  <c r="G253" i="14"/>
  <c r="I253" i="14" s="1"/>
  <c r="D253" i="14"/>
  <c r="C253" i="14"/>
  <c r="B253" i="14"/>
  <c r="G252" i="14"/>
  <c r="I252" i="14" s="1"/>
  <c r="D252" i="14"/>
  <c r="C252" i="14"/>
  <c r="B252" i="14"/>
  <c r="I251" i="14"/>
  <c r="G251" i="14"/>
  <c r="D251" i="14"/>
  <c r="C251" i="14"/>
  <c r="B251" i="14"/>
  <c r="G250" i="14"/>
  <c r="I250" i="14" s="1"/>
  <c r="D250" i="14"/>
  <c r="C250" i="14"/>
  <c r="B250" i="14"/>
  <c r="I249" i="14"/>
  <c r="G249" i="14"/>
  <c r="D249" i="14"/>
  <c r="C249" i="14"/>
  <c r="B249" i="14"/>
  <c r="I248" i="14"/>
  <c r="G248" i="14"/>
  <c r="D248" i="14"/>
  <c r="C248" i="14"/>
  <c r="B248" i="14"/>
  <c r="I247" i="14"/>
  <c r="G247" i="14"/>
  <c r="D247" i="14"/>
  <c r="C247" i="14"/>
  <c r="B247" i="14"/>
  <c r="G246" i="14"/>
  <c r="I246" i="14" s="1"/>
  <c r="D246" i="14"/>
  <c r="C246" i="14"/>
  <c r="B246" i="14"/>
  <c r="I245" i="14"/>
  <c r="G245" i="14"/>
  <c r="D245" i="14"/>
  <c r="C245" i="14"/>
  <c r="B245" i="14"/>
  <c r="G244" i="14"/>
  <c r="I244" i="14" s="1"/>
  <c r="D244" i="14"/>
  <c r="C244" i="14"/>
  <c r="B244" i="14"/>
  <c r="I243" i="14"/>
  <c r="G243" i="14"/>
  <c r="D243" i="14"/>
  <c r="C243" i="14"/>
  <c r="B243" i="14"/>
  <c r="G242" i="14"/>
  <c r="I242" i="14" s="1"/>
  <c r="D242" i="14"/>
  <c r="C242" i="14"/>
  <c r="B242" i="14"/>
  <c r="I241" i="14"/>
  <c r="G241" i="14"/>
  <c r="D241" i="14"/>
  <c r="C241" i="14"/>
  <c r="B241" i="14"/>
  <c r="I240" i="14"/>
  <c r="G240" i="14"/>
  <c r="D240" i="14"/>
  <c r="C240" i="14"/>
  <c r="B240" i="14"/>
  <c r="I239" i="14"/>
  <c r="G239" i="14"/>
  <c r="D239" i="14"/>
  <c r="C239" i="14"/>
  <c r="B239" i="14"/>
  <c r="G238" i="14"/>
  <c r="I238" i="14" s="1"/>
  <c r="D238" i="14"/>
  <c r="C238" i="14"/>
  <c r="B238" i="14"/>
  <c r="G237" i="14"/>
  <c r="I237" i="14" s="1"/>
  <c r="D237" i="14"/>
  <c r="C237" i="14"/>
  <c r="B237" i="14"/>
  <c r="G236" i="14"/>
  <c r="I236" i="14" s="1"/>
  <c r="D236" i="14"/>
  <c r="C236" i="14"/>
  <c r="B236" i="14"/>
  <c r="I235" i="14"/>
  <c r="G235" i="14"/>
  <c r="D235" i="14"/>
  <c r="C235" i="14"/>
  <c r="B235" i="14"/>
  <c r="G234" i="14"/>
  <c r="I234" i="14" s="1"/>
  <c r="D234" i="14"/>
  <c r="C234" i="14"/>
  <c r="B234" i="14"/>
  <c r="I233" i="14"/>
  <c r="G233" i="14"/>
  <c r="D233" i="14"/>
  <c r="C233" i="14"/>
  <c r="B233" i="14"/>
  <c r="I232" i="14"/>
  <c r="G232" i="14"/>
  <c r="D232" i="14"/>
  <c r="C232" i="14"/>
  <c r="B232" i="14"/>
  <c r="I231" i="14"/>
  <c r="G231" i="14"/>
  <c r="D231" i="14"/>
  <c r="C231" i="14"/>
  <c r="B231" i="14"/>
  <c r="G230" i="14"/>
  <c r="I230" i="14" s="1"/>
  <c r="D230" i="14"/>
  <c r="C230" i="14"/>
  <c r="B230" i="14"/>
  <c r="G229" i="14"/>
  <c r="I229" i="14" s="1"/>
  <c r="D229" i="14"/>
  <c r="C229" i="14"/>
  <c r="B229" i="14"/>
  <c r="I228" i="14"/>
  <c r="G228" i="14"/>
  <c r="D228" i="14"/>
  <c r="C228" i="14"/>
  <c r="B228" i="14"/>
  <c r="I227" i="14"/>
  <c r="G227" i="14"/>
  <c r="D227" i="14"/>
  <c r="C227" i="14"/>
  <c r="B227" i="14"/>
  <c r="G226" i="14"/>
  <c r="I226" i="14" s="1"/>
  <c r="D226" i="14"/>
  <c r="C226" i="14"/>
  <c r="B226" i="14"/>
  <c r="G225" i="14"/>
  <c r="I225" i="14" s="1"/>
  <c r="D225" i="14"/>
  <c r="C225" i="14"/>
  <c r="B225" i="14"/>
  <c r="I224" i="14"/>
  <c r="G224" i="14"/>
  <c r="D224" i="14"/>
  <c r="C224" i="14"/>
  <c r="B224" i="14"/>
  <c r="I223" i="14"/>
  <c r="G223" i="14"/>
  <c r="D223" i="14"/>
  <c r="C223" i="14"/>
  <c r="B223" i="14"/>
  <c r="G222" i="14"/>
  <c r="I222" i="14" s="1"/>
  <c r="D222" i="14"/>
  <c r="C222" i="14"/>
  <c r="B222" i="14"/>
  <c r="I221" i="14"/>
  <c r="G221" i="14"/>
  <c r="D221" i="14"/>
  <c r="C221" i="14"/>
  <c r="B221" i="14"/>
  <c r="G220" i="14"/>
  <c r="I220" i="14" s="1"/>
  <c r="D220" i="14"/>
  <c r="C220" i="14"/>
  <c r="B220" i="14"/>
  <c r="I219" i="14"/>
  <c r="G219" i="14"/>
  <c r="D219" i="14"/>
  <c r="C219" i="14"/>
  <c r="B219" i="14"/>
  <c r="G218" i="14"/>
  <c r="I218" i="14" s="1"/>
  <c r="D218" i="14"/>
  <c r="C218" i="14"/>
  <c r="B218" i="14"/>
  <c r="G217" i="14"/>
  <c r="I217" i="14" s="1"/>
  <c r="D217" i="14"/>
  <c r="C217" i="14"/>
  <c r="B217" i="14"/>
  <c r="I216" i="14"/>
  <c r="G216" i="14"/>
  <c r="D216" i="14"/>
  <c r="C216" i="14"/>
  <c r="B216" i="14"/>
  <c r="I215" i="14"/>
  <c r="G215" i="14"/>
  <c r="D215" i="14"/>
  <c r="C215" i="14"/>
  <c r="B215" i="14"/>
  <c r="G214" i="14"/>
  <c r="I214" i="14" s="1"/>
  <c r="E214" i="14"/>
  <c r="D214" i="14"/>
  <c r="C214" i="14"/>
  <c r="B214" i="14"/>
  <c r="A214" i="14"/>
  <c r="G213" i="14"/>
  <c r="E213" i="14"/>
  <c r="D213" i="14"/>
  <c r="C213" i="14"/>
  <c r="B213" i="14"/>
  <c r="A213" i="14"/>
  <c r="G212" i="14"/>
  <c r="I212" i="14" s="1"/>
  <c r="E212" i="14"/>
  <c r="D212" i="14"/>
  <c r="C212" i="14"/>
  <c r="B212" i="14"/>
  <c r="A212" i="14"/>
  <c r="G211" i="14"/>
  <c r="E211" i="14"/>
  <c r="D211" i="14"/>
  <c r="C211" i="14"/>
  <c r="B211" i="14"/>
  <c r="A211" i="14"/>
  <c r="G210" i="14"/>
  <c r="I210" i="14" s="1"/>
  <c r="E210" i="14"/>
  <c r="D210" i="14"/>
  <c r="C210" i="14"/>
  <c r="B210" i="14"/>
  <c r="A210" i="14"/>
  <c r="G209" i="14"/>
  <c r="E209" i="14"/>
  <c r="D209" i="14"/>
  <c r="C209" i="14"/>
  <c r="B209" i="14"/>
  <c r="A209" i="14"/>
  <c r="G208" i="14"/>
  <c r="I208" i="14" s="1"/>
  <c r="E208" i="14"/>
  <c r="D208" i="14"/>
  <c r="C208" i="14"/>
  <c r="B208" i="14"/>
  <c r="A208" i="14"/>
  <c r="G207" i="14"/>
  <c r="E207" i="14"/>
  <c r="D207" i="14"/>
  <c r="C207" i="14"/>
  <c r="B207" i="14"/>
  <c r="A207" i="14"/>
  <c r="G206" i="14"/>
  <c r="I206" i="14" s="1"/>
  <c r="E206" i="14"/>
  <c r="D206" i="14"/>
  <c r="C206" i="14"/>
  <c r="B206" i="14"/>
  <c r="A206" i="14"/>
  <c r="G205" i="14"/>
  <c r="E205" i="14"/>
  <c r="D205" i="14"/>
  <c r="C205" i="14"/>
  <c r="B205" i="14"/>
  <c r="A205" i="14"/>
  <c r="G204" i="14"/>
  <c r="I204" i="14" s="1"/>
  <c r="E204" i="14"/>
  <c r="D204" i="14"/>
  <c r="C204" i="14"/>
  <c r="B204" i="14"/>
  <c r="A204" i="14"/>
  <c r="G203" i="14"/>
  <c r="I203" i="14" s="1"/>
  <c r="E203" i="14"/>
  <c r="D203" i="14"/>
  <c r="C203" i="14"/>
  <c r="B203" i="14"/>
  <c r="A203" i="14"/>
  <c r="G202" i="14"/>
  <c r="I202" i="14" s="1"/>
  <c r="E202" i="14"/>
  <c r="D202" i="14"/>
  <c r="C202" i="14"/>
  <c r="B202" i="14"/>
  <c r="A202" i="14"/>
  <c r="G201" i="14"/>
  <c r="I201" i="14" s="1"/>
  <c r="E201" i="14"/>
  <c r="D201" i="14"/>
  <c r="C201" i="14"/>
  <c r="B201" i="14"/>
  <c r="A201" i="14"/>
  <c r="G200" i="14"/>
  <c r="I200" i="14" s="1"/>
  <c r="E200" i="14"/>
  <c r="D200" i="14"/>
  <c r="C200" i="14"/>
  <c r="B200" i="14"/>
  <c r="A200" i="14"/>
  <c r="G199" i="14"/>
  <c r="E199" i="14"/>
  <c r="D199" i="14"/>
  <c r="C199" i="14"/>
  <c r="B199" i="14"/>
  <c r="A199" i="14"/>
  <c r="G198" i="14"/>
  <c r="I198" i="14" s="1"/>
  <c r="E198" i="14"/>
  <c r="D198" i="14"/>
  <c r="C198" i="14"/>
  <c r="B198" i="14"/>
  <c r="A198" i="14"/>
  <c r="G197" i="14"/>
  <c r="I197" i="14" s="1"/>
  <c r="E197" i="14"/>
  <c r="D197" i="14"/>
  <c r="C197" i="14"/>
  <c r="B197" i="14"/>
  <c r="A197" i="14"/>
  <c r="G196" i="14"/>
  <c r="I196" i="14" s="1"/>
  <c r="E196" i="14"/>
  <c r="D196" i="14"/>
  <c r="C196" i="14"/>
  <c r="B196" i="14"/>
  <c r="A196" i="14"/>
  <c r="G195" i="14"/>
  <c r="E195" i="14"/>
  <c r="D195" i="14"/>
  <c r="C195" i="14"/>
  <c r="B195" i="14"/>
  <c r="A195" i="14"/>
  <c r="G194" i="14"/>
  <c r="E194" i="14"/>
  <c r="D194" i="14"/>
  <c r="C194" i="14"/>
  <c r="B194" i="14"/>
  <c r="A194" i="14"/>
  <c r="G193" i="14"/>
  <c r="E193" i="14"/>
  <c r="D193" i="14"/>
  <c r="C193" i="14"/>
  <c r="B193" i="14"/>
  <c r="A193" i="14"/>
  <c r="G192" i="14"/>
  <c r="I192" i="14" s="1"/>
  <c r="E192" i="14"/>
  <c r="D192" i="14"/>
  <c r="C192" i="14"/>
  <c r="B192" i="14"/>
  <c r="A192" i="14"/>
  <c r="G191" i="14"/>
  <c r="I191" i="14" s="1"/>
  <c r="E191" i="14"/>
  <c r="D191" i="14"/>
  <c r="C191" i="14"/>
  <c r="B191" i="14"/>
  <c r="A191" i="14"/>
  <c r="G190" i="14"/>
  <c r="I190" i="14" s="1"/>
  <c r="E190" i="14"/>
  <c r="D190" i="14"/>
  <c r="C190" i="14"/>
  <c r="B190" i="14"/>
  <c r="A190" i="14"/>
  <c r="G189" i="14"/>
  <c r="E189" i="14"/>
  <c r="D189" i="14"/>
  <c r="C189" i="14"/>
  <c r="B189" i="14"/>
  <c r="A189" i="14"/>
  <c r="G188" i="14"/>
  <c r="I188" i="14" s="1"/>
  <c r="E188" i="14"/>
  <c r="D188" i="14"/>
  <c r="C188" i="14"/>
  <c r="B188" i="14"/>
  <c r="A188" i="14"/>
  <c r="G187" i="14"/>
  <c r="E187" i="14"/>
  <c r="D187" i="14"/>
  <c r="C187" i="14"/>
  <c r="B187" i="14"/>
  <c r="A187" i="14"/>
  <c r="G186" i="14"/>
  <c r="I186" i="14" s="1"/>
  <c r="E186" i="14"/>
  <c r="D186" i="14"/>
  <c r="C186" i="14"/>
  <c r="B186" i="14"/>
  <c r="A186" i="14"/>
  <c r="I185" i="14"/>
  <c r="G185" i="14"/>
  <c r="E185" i="14"/>
  <c r="D185" i="14"/>
  <c r="C185" i="14"/>
  <c r="B185" i="14"/>
  <c r="A185" i="14"/>
  <c r="G184" i="14"/>
  <c r="I184" i="14" s="1"/>
  <c r="E184" i="14"/>
  <c r="D184" i="14"/>
  <c r="C184" i="14"/>
  <c r="B184" i="14"/>
  <c r="A184" i="14"/>
  <c r="G183" i="14"/>
  <c r="E183" i="14"/>
  <c r="D183" i="14"/>
  <c r="C183" i="14"/>
  <c r="B183" i="14"/>
  <c r="A183" i="14"/>
  <c r="G182" i="14"/>
  <c r="I182" i="14" s="1"/>
  <c r="E182" i="14"/>
  <c r="D182" i="14"/>
  <c r="C182" i="14"/>
  <c r="B182" i="14"/>
  <c r="A182" i="14"/>
  <c r="G181" i="14"/>
  <c r="I181" i="14" s="1"/>
  <c r="E181" i="14"/>
  <c r="D181" i="14"/>
  <c r="C181" i="14"/>
  <c r="B181" i="14"/>
  <c r="A181" i="14"/>
  <c r="G180" i="14"/>
  <c r="I180" i="14" s="1"/>
  <c r="E180" i="14"/>
  <c r="D180" i="14"/>
  <c r="C180" i="14"/>
  <c r="B180" i="14"/>
  <c r="A180" i="14"/>
  <c r="G179" i="14"/>
  <c r="E179" i="14"/>
  <c r="D179" i="14"/>
  <c r="C179" i="14"/>
  <c r="B179" i="14"/>
  <c r="A179" i="14"/>
  <c r="G178" i="14"/>
  <c r="E178" i="14"/>
  <c r="D178" i="14"/>
  <c r="C178" i="14"/>
  <c r="B178" i="14"/>
  <c r="A178" i="14"/>
  <c r="G177" i="14"/>
  <c r="I177" i="14" s="1"/>
  <c r="E177" i="14"/>
  <c r="D177" i="14"/>
  <c r="C177" i="14"/>
  <c r="B177" i="14"/>
  <c r="A177" i="14"/>
  <c r="G176" i="14"/>
  <c r="I176" i="14" s="1"/>
  <c r="E176" i="14"/>
  <c r="D176" i="14"/>
  <c r="C176" i="14"/>
  <c r="B176" i="14"/>
  <c r="A176" i="14"/>
  <c r="G175" i="14"/>
  <c r="I175" i="14" s="1"/>
  <c r="E175" i="14"/>
  <c r="D175" i="14"/>
  <c r="C175" i="14"/>
  <c r="B175" i="14"/>
  <c r="A175" i="14"/>
  <c r="G174" i="14"/>
  <c r="I174" i="14" s="1"/>
  <c r="E174" i="14"/>
  <c r="D174" i="14"/>
  <c r="C174" i="14"/>
  <c r="B174" i="14"/>
  <c r="A174" i="14"/>
  <c r="G173" i="14"/>
  <c r="E173" i="14"/>
  <c r="D173" i="14"/>
  <c r="C173" i="14"/>
  <c r="B173" i="14"/>
  <c r="A173" i="14"/>
  <c r="G172" i="14"/>
  <c r="I172" i="14" s="1"/>
  <c r="E172" i="14"/>
  <c r="D172" i="14"/>
  <c r="C172" i="14"/>
  <c r="B172" i="14"/>
  <c r="A172" i="14"/>
  <c r="G171" i="14"/>
  <c r="E171" i="14"/>
  <c r="D171" i="14"/>
  <c r="C171" i="14"/>
  <c r="B171" i="14"/>
  <c r="A171" i="14"/>
  <c r="G170" i="14"/>
  <c r="E170" i="14"/>
  <c r="D170" i="14"/>
  <c r="C170" i="14"/>
  <c r="B170" i="14"/>
  <c r="A170" i="14"/>
  <c r="G169" i="14"/>
  <c r="I169" i="14" s="1"/>
  <c r="E169" i="14"/>
  <c r="D169" i="14"/>
  <c r="C169" i="14"/>
  <c r="B169" i="14"/>
  <c r="A169" i="14"/>
  <c r="G168" i="14"/>
  <c r="I168" i="14" s="1"/>
  <c r="E168" i="14"/>
  <c r="D168" i="14"/>
  <c r="C168" i="14"/>
  <c r="B168" i="14"/>
  <c r="A168" i="14"/>
  <c r="G167" i="14"/>
  <c r="E167" i="14"/>
  <c r="D167" i="14"/>
  <c r="C167" i="14"/>
  <c r="B167" i="14"/>
  <c r="A167" i="14"/>
  <c r="G166" i="14"/>
  <c r="I166" i="14" s="1"/>
  <c r="E166" i="14"/>
  <c r="D166" i="14"/>
  <c r="C166" i="14"/>
  <c r="B166" i="14"/>
  <c r="A166" i="14"/>
  <c r="G165" i="14"/>
  <c r="I165" i="14" s="1"/>
  <c r="E165" i="14"/>
  <c r="D165" i="14"/>
  <c r="C165" i="14"/>
  <c r="B165" i="14"/>
  <c r="A165" i="14"/>
  <c r="G164" i="14"/>
  <c r="I164" i="14" s="1"/>
  <c r="E164" i="14"/>
  <c r="D164" i="14"/>
  <c r="C164" i="14"/>
  <c r="B164" i="14"/>
  <c r="A164" i="14"/>
  <c r="G163" i="14"/>
  <c r="E163" i="14"/>
  <c r="D163" i="14"/>
  <c r="C163" i="14"/>
  <c r="B163" i="14"/>
  <c r="A163" i="14"/>
  <c r="G162" i="14"/>
  <c r="E162" i="14"/>
  <c r="D162" i="14"/>
  <c r="C162" i="14"/>
  <c r="B162" i="14"/>
  <c r="A162" i="14"/>
  <c r="G161" i="14"/>
  <c r="I161" i="14" s="1"/>
  <c r="E161" i="14"/>
  <c r="D161" i="14"/>
  <c r="C161" i="14"/>
  <c r="B161" i="14"/>
  <c r="A161" i="14"/>
  <c r="G160" i="14"/>
  <c r="I160" i="14" s="1"/>
  <c r="E160" i="14"/>
  <c r="D160" i="14"/>
  <c r="C160" i="14"/>
  <c r="B160" i="14"/>
  <c r="A160" i="14"/>
  <c r="G159" i="14"/>
  <c r="I159" i="14" s="1"/>
  <c r="E159" i="14"/>
  <c r="D159" i="14"/>
  <c r="C159" i="14"/>
  <c r="B159" i="14"/>
  <c r="A159" i="14"/>
  <c r="G158" i="14"/>
  <c r="I158" i="14" s="1"/>
  <c r="E158" i="14"/>
  <c r="D158" i="14"/>
  <c r="C158" i="14"/>
  <c r="B158" i="14"/>
  <c r="A158" i="14"/>
  <c r="G157" i="14"/>
  <c r="E157" i="14"/>
  <c r="D157" i="14"/>
  <c r="C157" i="14"/>
  <c r="B157" i="14"/>
  <c r="A157" i="14"/>
  <c r="G156" i="14"/>
  <c r="I156" i="14" s="1"/>
  <c r="E156" i="14"/>
  <c r="D156" i="14"/>
  <c r="C156" i="14"/>
  <c r="B156" i="14"/>
  <c r="A156" i="14"/>
  <c r="G155" i="14"/>
  <c r="E155" i="14"/>
  <c r="D155" i="14"/>
  <c r="C155" i="14"/>
  <c r="B155" i="14"/>
  <c r="A155" i="14"/>
  <c r="G154" i="14"/>
  <c r="E154" i="14"/>
  <c r="D154" i="14"/>
  <c r="C154" i="14"/>
  <c r="B154" i="14"/>
  <c r="A154" i="14"/>
  <c r="G153" i="14"/>
  <c r="I153" i="14" s="1"/>
  <c r="E153" i="14"/>
  <c r="D153" i="14"/>
  <c r="C153" i="14"/>
  <c r="B153" i="14"/>
  <c r="A153" i="14"/>
  <c r="G152" i="14"/>
  <c r="I152" i="14" s="1"/>
  <c r="E152" i="14"/>
  <c r="D152" i="14"/>
  <c r="C152" i="14"/>
  <c r="B152" i="14"/>
  <c r="A152" i="14"/>
  <c r="G151" i="14"/>
  <c r="E151" i="14"/>
  <c r="D151" i="14"/>
  <c r="C151" i="14"/>
  <c r="B151" i="14"/>
  <c r="A151" i="14"/>
  <c r="G150" i="14"/>
  <c r="I150" i="14" s="1"/>
  <c r="E150" i="14"/>
  <c r="D150" i="14"/>
  <c r="C150" i="14"/>
  <c r="B150" i="14"/>
  <c r="A150" i="14"/>
  <c r="G149" i="14"/>
  <c r="I149" i="14" s="1"/>
  <c r="E149" i="14"/>
  <c r="D149" i="14"/>
  <c r="C149" i="14"/>
  <c r="B149" i="14"/>
  <c r="A149" i="14"/>
  <c r="G148" i="14"/>
  <c r="I148" i="14" s="1"/>
  <c r="E148" i="14"/>
  <c r="D148" i="14"/>
  <c r="C148" i="14"/>
  <c r="B148" i="14"/>
  <c r="A148" i="14"/>
  <c r="G147" i="14"/>
  <c r="E147" i="14"/>
  <c r="D147" i="14"/>
  <c r="C147" i="14"/>
  <c r="B147" i="14"/>
  <c r="A147" i="14"/>
  <c r="G146" i="14"/>
  <c r="E146" i="14"/>
  <c r="D146" i="14"/>
  <c r="C146" i="14"/>
  <c r="B146" i="14"/>
  <c r="A146" i="14"/>
  <c r="G145" i="14"/>
  <c r="I145" i="14" s="1"/>
  <c r="E145" i="14"/>
  <c r="D145" i="14"/>
  <c r="C145" i="14"/>
  <c r="B145" i="14"/>
  <c r="A145" i="14"/>
  <c r="G144" i="14"/>
  <c r="I144" i="14" s="1"/>
  <c r="E144" i="14"/>
  <c r="D144" i="14"/>
  <c r="C144" i="14"/>
  <c r="B144" i="14"/>
  <c r="A144" i="14"/>
  <c r="G143" i="14"/>
  <c r="I143" i="14" s="1"/>
  <c r="E143" i="14"/>
  <c r="D143" i="14"/>
  <c r="C143" i="14"/>
  <c r="B143" i="14"/>
  <c r="A143" i="14"/>
  <c r="G142" i="14"/>
  <c r="I142" i="14" s="1"/>
  <c r="E142" i="14"/>
  <c r="D142" i="14"/>
  <c r="C142" i="14"/>
  <c r="B142" i="14"/>
  <c r="A142" i="14"/>
  <c r="G141" i="14"/>
  <c r="E141" i="14"/>
  <c r="D141" i="14"/>
  <c r="C141" i="14"/>
  <c r="B141" i="14"/>
  <c r="A141" i="14"/>
  <c r="G140" i="14"/>
  <c r="I140" i="14" s="1"/>
  <c r="E140" i="14"/>
  <c r="D140" i="14"/>
  <c r="C140" i="14"/>
  <c r="B140" i="14"/>
  <c r="A140" i="14"/>
  <c r="G139" i="14"/>
  <c r="I139" i="14" s="1"/>
  <c r="E139" i="14"/>
  <c r="D139" i="14"/>
  <c r="C139" i="14"/>
  <c r="B139" i="14"/>
  <c r="A139" i="14"/>
  <c r="G138" i="14"/>
  <c r="I138" i="14" s="1"/>
  <c r="E138" i="14"/>
  <c r="D138" i="14"/>
  <c r="C138" i="14"/>
  <c r="B138" i="14"/>
  <c r="A138" i="14"/>
  <c r="G137" i="14"/>
  <c r="I137" i="14" s="1"/>
  <c r="E137" i="14"/>
  <c r="D137" i="14"/>
  <c r="C137" i="14"/>
  <c r="B137" i="14"/>
  <c r="A137" i="14"/>
  <c r="G136" i="14"/>
  <c r="I136" i="14" s="1"/>
  <c r="E136" i="14"/>
  <c r="D136" i="14"/>
  <c r="C136" i="14"/>
  <c r="B136" i="14"/>
  <c r="A136" i="14"/>
  <c r="G135" i="14"/>
  <c r="E135" i="14"/>
  <c r="D135" i="14"/>
  <c r="C135" i="14"/>
  <c r="B135" i="14"/>
  <c r="A135" i="14"/>
  <c r="G134" i="14"/>
  <c r="I134" i="14" s="1"/>
  <c r="E134" i="14"/>
  <c r="D134" i="14"/>
  <c r="C134" i="14"/>
  <c r="B134" i="14"/>
  <c r="A134" i="14"/>
  <c r="I133" i="14"/>
  <c r="G133" i="14"/>
  <c r="E133" i="14"/>
  <c r="D133" i="14"/>
  <c r="C133" i="14"/>
  <c r="B133" i="14"/>
  <c r="A133" i="14"/>
  <c r="G132" i="14"/>
  <c r="I132" i="14" s="1"/>
  <c r="E132" i="14"/>
  <c r="D132" i="14"/>
  <c r="C132" i="14"/>
  <c r="B132" i="14"/>
  <c r="A132" i="14"/>
  <c r="G131" i="14"/>
  <c r="E131" i="14"/>
  <c r="D131" i="14"/>
  <c r="C131" i="14"/>
  <c r="B131" i="14"/>
  <c r="A131" i="14"/>
  <c r="G130" i="14"/>
  <c r="E130" i="14"/>
  <c r="D130" i="14"/>
  <c r="C130" i="14"/>
  <c r="B130" i="14"/>
  <c r="A130" i="14"/>
  <c r="G129" i="14"/>
  <c r="I129" i="14" s="1"/>
  <c r="E129" i="14"/>
  <c r="D129" i="14"/>
  <c r="C129" i="14"/>
  <c r="B129" i="14"/>
  <c r="A129" i="14"/>
  <c r="G128" i="14"/>
  <c r="I128" i="14" s="1"/>
  <c r="E128" i="14"/>
  <c r="D128" i="14"/>
  <c r="C128" i="14"/>
  <c r="B128" i="14"/>
  <c r="A128" i="14"/>
  <c r="G127" i="14"/>
  <c r="I127" i="14" s="1"/>
  <c r="E127" i="14"/>
  <c r="D127" i="14"/>
  <c r="C127" i="14"/>
  <c r="B127" i="14"/>
  <c r="A127" i="14"/>
  <c r="G126" i="14"/>
  <c r="I126" i="14" s="1"/>
  <c r="E126" i="14"/>
  <c r="D126" i="14"/>
  <c r="C126" i="14"/>
  <c r="B126" i="14"/>
  <c r="A126" i="14"/>
  <c r="G125" i="14"/>
  <c r="I125" i="14" s="1"/>
  <c r="E125" i="14"/>
  <c r="D125" i="14"/>
  <c r="C125" i="14"/>
  <c r="B125" i="14"/>
  <c r="A125" i="14"/>
  <c r="G124" i="14"/>
  <c r="I124" i="14" s="1"/>
  <c r="E124" i="14"/>
  <c r="D124" i="14"/>
  <c r="C124" i="14"/>
  <c r="B124" i="14"/>
  <c r="A124" i="14"/>
  <c r="G123" i="14"/>
  <c r="E123" i="14"/>
  <c r="D123" i="14"/>
  <c r="C123" i="14"/>
  <c r="B123" i="14"/>
  <c r="A123" i="14"/>
  <c r="G122" i="14"/>
  <c r="I122" i="14" s="1"/>
  <c r="E122" i="14"/>
  <c r="D122" i="14"/>
  <c r="C122" i="14"/>
  <c r="B122" i="14"/>
  <c r="A122" i="14"/>
  <c r="G121" i="14"/>
  <c r="I121" i="14" s="1"/>
  <c r="E121" i="14"/>
  <c r="D121" i="14"/>
  <c r="C121" i="14"/>
  <c r="B121" i="14"/>
  <c r="A121" i="14"/>
  <c r="G120" i="14"/>
  <c r="I120" i="14" s="1"/>
  <c r="E120" i="14"/>
  <c r="D120" i="14"/>
  <c r="C120" i="14"/>
  <c r="B120" i="14"/>
  <c r="A120" i="14"/>
  <c r="G119" i="14"/>
  <c r="E119" i="14"/>
  <c r="D119" i="14"/>
  <c r="C119" i="14"/>
  <c r="B119" i="14"/>
  <c r="A119" i="14"/>
  <c r="G118" i="14"/>
  <c r="I118" i="14" s="1"/>
  <c r="E118" i="14"/>
  <c r="D118" i="14"/>
  <c r="C118" i="14"/>
  <c r="B118" i="14"/>
  <c r="A118" i="14"/>
  <c r="G117" i="14"/>
  <c r="I117" i="14" s="1"/>
  <c r="E117" i="14"/>
  <c r="D117" i="14"/>
  <c r="C117" i="14"/>
  <c r="B117" i="14"/>
  <c r="A117" i="14"/>
  <c r="G116" i="14"/>
  <c r="I116" i="14" s="1"/>
  <c r="E116" i="14"/>
  <c r="D116" i="14"/>
  <c r="C116" i="14"/>
  <c r="B116" i="14"/>
  <c r="A116" i="14"/>
  <c r="G115" i="14"/>
  <c r="E115" i="14"/>
  <c r="D115" i="14"/>
  <c r="C115" i="14"/>
  <c r="B115" i="14"/>
  <c r="A115" i="14"/>
  <c r="G114" i="14"/>
  <c r="E114" i="14"/>
  <c r="D114" i="14"/>
  <c r="C114" i="14"/>
  <c r="B114" i="14"/>
  <c r="A114" i="14"/>
  <c r="G113" i="14"/>
  <c r="E113" i="14"/>
  <c r="D113" i="14"/>
  <c r="C113" i="14"/>
  <c r="B113" i="14"/>
  <c r="A113" i="14"/>
  <c r="G112" i="14"/>
  <c r="I112" i="14" s="1"/>
  <c r="E112" i="14"/>
  <c r="D112" i="14"/>
  <c r="C112" i="14"/>
  <c r="B112" i="14"/>
  <c r="A112" i="14"/>
  <c r="I111" i="14"/>
  <c r="G111" i="14"/>
  <c r="E111" i="14"/>
  <c r="D111" i="14"/>
  <c r="C111" i="14"/>
  <c r="B111" i="14"/>
  <c r="A111" i="14"/>
  <c r="G110" i="14"/>
  <c r="I110" i="14" s="1"/>
  <c r="E110" i="14"/>
  <c r="D110" i="14"/>
  <c r="C110" i="14"/>
  <c r="B110" i="14"/>
  <c r="A110" i="14"/>
  <c r="G109" i="14"/>
  <c r="I109" i="14" s="1"/>
  <c r="E109" i="14"/>
  <c r="D109" i="14"/>
  <c r="C109" i="14"/>
  <c r="B109" i="14"/>
  <c r="A109" i="14"/>
  <c r="G108" i="14"/>
  <c r="E108" i="14"/>
  <c r="D108" i="14"/>
  <c r="C108" i="14"/>
  <c r="B108" i="14"/>
  <c r="A108" i="14"/>
  <c r="G107" i="14"/>
  <c r="I107" i="14" s="1"/>
  <c r="E107" i="14"/>
  <c r="D107" i="14"/>
  <c r="C107" i="14"/>
  <c r="B107" i="14"/>
  <c r="A107" i="14"/>
  <c r="G106" i="14"/>
  <c r="E106" i="14"/>
  <c r="D106" i="14"/>
  <c r="C106" i="14"/>
  <c r="B106" i="14"/>
  <c r="A106" i="14"/>
  <c r="G105" i="14"/>
  <c r="E105" i="14"/>
  <c r="D105" i="14"/>
  <c r="C105" i="14"/>
  <c r="B105" i="14"/>
  <c r="A105" i="14"/>
  <c r="G104" i="14"/>
  <c r="I104" i="14" s="1"/>
  <c r="E104" i="14"/>
  <c r="D104" i="14"/>
  <c r="C104" i="14"/>
  <c r="B104" i="14"/>
  <c r="A104" i="14"/>
  <c r="G103" i="14"/>
  <c r="E103" i="14"/>
  <c r="D103" i="14"/>
  <c r="C103" i="14"/>
  <c r="B103" i="14"/>
  <c r="A103" i="14"/>
  <c r="G102" i="14"/>
  <c r="I102" i="14" s="1"/>
  <c r="E102" i="14"/>
  <c r="D102" i="14"/>
  <c r="C102" i="14"/>
  <c r="B102" i="14"/>
  <c r="A102" i="14"/>
  <c r="G101" i="14"/>
  <c r="I101" i="14" s="1"/>
  <c r="E101" i="14"/>
  <c r="D101" i="14"/>
  <c r="C101" i="14"/>
  <c r="B101" i="14"/>
  <c r="A101" i="14"/>
  <c r="G100" i="14"/>
  <c r="E100" i="14"/>
  <c r="D100" i="14"/>
  <c r="C100" i="14"/>
  <c r="B100" i="14"/>
  <c r="A100" i="14"/>
  <c r="G99" i="14"/>
  <c r="I99" i="14" s="1"/>
  <c r="E99" i="14"/>
  <c r="D99" i="14"/>
  <c r="C99" i="14"/>
  <c r="B99" i="14"/>
  <c r="A99" i="14"/>
  <c r="G98" i="14"/>
  <c r="E98" i="14"/>
  <c r="D98" i="14"/>
  <c r="C98" i="14"/>
  <c r="B98" i="14"/>
  <c r="A98" i="14"/>
  <c r="G97" i="14"/>
  <c r="I97" i="14" s="1"/>
  <c r="E97" i="14"/>
  <c r="D97" i="14"/>
  <c r="C97" i="14"/>
  <c r="B97" i="14"/>
  <c r="A97" i="14"/>
  <c r="G96" i="14"/>
  <c r="I96" i="14" s="1"/>
  <c r="E96" i="14"/>
  <c r="D96" i="14"/>
  <c r="C96" i="14"/>
  <c r="B96" i="14"/>
  <c r="A96" i="14"/>
  <c r="G95" i="14"/>
  <c r="I95" i="14" s="1"/>
  <c r="E95" i="14"/>
  <c r="D95" i="14"/>
  <c r="C95" i="14"/>
  <c r="B95" i="14"/>
  <c r="A95" i="14"/>
  <c r="G94" i="14"/>
  <c r="I94" i="14" s="1"/>
  <c r="E94" i="14"/>
  <c r="D94" i="14"/>
  <c r="C94" i="14"/>
  <c r="B94" i="14"/>
  <c r="A94" i="14"/>
  <c r="G93" i="14"/>
  <c r="I93" i="14" s="1"/>
  <c r="E93" i="14"/>
  <c r="D93" i="14"/>
  <c r="C93" i="14"/>
  <c r="B93" i="14"/>
  <c r="A93" i="14"/>
  <c r="G92" i="14"/>
  <c r="E92" i="14"/>
  <c r="D92" i="14"/>
  <c r="C92" i="14"/>
  <c r="B92" i="14"/>
  <c r="A92" i="14"/>
  <c r="G91" i="14"/>
  <c r="I91" i="14" s="1"/>
  <c r="E91" i="14"/>
  <c r="D91" i="14"/>
  <c r="C91" i="14"/>
  <c r="B91" i="14"/>
  <c r="A91" i="14"/>
  <c r="G90" i="14"/>
  <c r="E90" i="14"/>
  <c r="D90" i="14"/>
  <c r="C90" i="14"/>
  <c r="B90" i="14"/>
  <c r="A90" i="14"/>
  <c r="G89" i="14"/>
  <c r="I89" i="14" s="1"/>
  <c r="E89" i="14"/>
  <c r="D89" i="14"/>
  <c r="C89" i="14"/>
  <c r="B89" i="14"/>
  <c r="A89" i="14"/>
  <c r="G88" i="14"/>
  <c r="I88" i="14" s="1"/>
  <c r="E88" i="14"/>
  <c r="D88" i="14"/>
  <c r="C88" i="14"/>
  <c r="B88" i="14"/>
  <c r="A88" i="14"/>
  <c r="I87" i="14"/>
  <c r="G87" i="14"/>
  <c r="E87" i="14"/>
  <c r="D87" i="14"/>
  <c r="C87" i="14"/>
  <c r="B87" i="14"/>
  <c r="A87" i="14"/>
  <c r="G86" i="14"/>
  <c r="I86" i="14" s="1"/>
  <c r="E86" i="14"/>
  <c r="D86" i="14"/>
  <c r="C86" i="14"/>
  <c r="B86" i="14"/>
  <c r="A86" i="14"/>
  <c r="G85" i="14"/>
  <c r="I85" i="14" s="1"/>
  <c r="E85" i="14"/>
  <c r="D85" i="14"/>
  <c r="C85" i="14"/>
  <c r="B85" i="14"/>
  <c r="A85" i="14"/>
  <c r="G84" i="14"/>
  <c r="E84" i="14"/>
  <c r="D84" i="14"/>
  <c r="C84" i="14"/>
  <c r="B84" i="14"/>
  <c r="A84" i="14"/>
  <c r="G83" i="14"/>
  <c r="I83" i="14" s="1"/>
  <c r="E83" i="14"/>
  <c r="D83" i="14"/>
  <c r="C83" i="14"/>
  <c r="B83" i="14"/>
  <c r="A83" i="14"/>
  <c r="G82" i="14"/>
  <c r="E82" i="14"/>
  <c r="D82" i="14"/>
  <c r="C82" i="14"/>
  <c r="B82" i="14"/>
  <c r="A82" i="14"/>
  <c r="G81" i="14"/>
  <c r="E81" i="14"/>
  <c r="D81" i="14"/>
  <c r="C81" i="14"/>
  <c r="B81" i="14"/>
  <c r="A81" i="14"/>
  <c r="G80" i="14"/>
  <c r="I80" i="14" s="1"/>
  <c r="E80" i="14"/>
  <c r="D80" i="14"/>
  <c r="C80" i="14"/>
  <c r="B80" i="14"/>
  <c r="A80" i="14"/>
  <c r="G79" i="14"/>
  <c r="I79" i="14" s="1"/>
  <c r="E79" i="14"/>
  <c r="D79" i="14"/>
  <c r="C79" i="14"/>
  <c r="B79" i="14"/>
  <c r="A79" i="14"/>
  <c r="G78" i="14"/>
  <c r="I78" i="14" s="1"/>
  <c r="E78" i="14"/>
  <c r="D78" i="14"/>
  <c r="C78" i="14"/>
  <c r="B78" i="14"/>
  <c r="A78" i="14"/>
  <c r="I77" i="14"/>
  <c r="G77" i="14"/>
  <c r="E77" i="14"/>
  <c r="D77" i="14"/>
  <c r="C77" i="14"/>
  <c r="B77" i="14"/>
  <c r="A77" i="14"/>
  <c r="G76" i="14"/>
  <c r="E76" i="14"/>
  <c r="D76" i="14"/>
  <c r="C76" i="14"/>
  <c r="B76" i="14"/>
  <c r="A76" i="14"/>
  <c r="G75" i="14"/>
  <c r="I75" i="14" s="1"/>
  <c r="E75" i="14"/>
  <c r="D75" i="14"/>
  <c r="C75" i="14"/>
  <c r="B75" i="14"/>
  <c r="A75" i="14"/>
  <c r="G74" i="14"/>
  <c r="E74" i="14"/>
  <c r="D74" i="14"/>
  <c r="C74" i="14"/>
  <c r="B74" i="14"/>
  <c r="A74" i="14"/>
  <c r="G73" i="14"/>
  <c r="E73" i="14"/>
  <c r="D73" i="14"/>
  <c r="C73" i="14"/>
  <c r="B73" i="14"/>
  <c r="A73" i="14"/>
  <c r="G72" i="14"/>
  <c r="I72" i="14" s="1"/>
  <c r="E72" i="14"/>
  <c r="D72" i="14"/>
  <c r="C72" i="14"/>
  <c r="B72" i="14"/>
  <c r="A72" i="14"/>
  <c r="G71" i="14"/>
  <c r="E71" i="14"/>
  <c r="D71" i="14"/>
  <c r="C71" i="14"/>
  <c r="B71" i="14"/>
  <c r="A71" i="14"/>
  <c r="G70" i="14"/>
  <c r="I70" i="14" s="1"/>
  <c r="E70" i="14"/>
  <c r="D70" i="14"/>
  <c r="C70" i="14"/>
  <c r="B70" i="14"/>
  <c r="A70" i="14"/>
  <c r="G69" i="14"/>
  <c r="I69" i="14" s="1"/>
  <c r="E69" i="14"/>
  <c r="D69" i="14"/>
  <c r="C69" i="14"/>
  <c r="B69" i="14"/>
  <c r="A69" i="14"/>
  <c r="G68" i="14"/>
  <c r="E68" i="14"/>
  <c r="D68" i="14"/>
  <c r="C68" i="14"/>
  <c r="B68" i="14"/>
  <c r="A68" i="14"/>
  <c r="G67" i="14"/>
  <c r="I67" i="14" s="1"/>
  <c r="E67" i="14"/>
  <c r="D67" i="14"/>
  <c r="C67" i="14"/>
  <c r="B67" i="14"/>
  <c r="A67" i="14"/>
  <c r="G66" i="14"/>
  <c r="E66" i="14"/>
  <c r="D66" i="14"/>
  <c r="C66" i="14"/>
  <c r="B66" i="14"/>
  <c r="A66" i="14"/>
  <c r="G65" i="14"/>
  <c r="I65" i="14" s="1"/>
  <c r="E65" i="14"/>
  <c r="D65" i="14"/>
  <c r="C65" i="14"/>
  <c r="B65" i="14"/>
  <c r="A65" i="14"/>
  <c r="G64" i="14"/>
  <c r="I64" i="14" s="1"/>
  <c r="E64" i="14"/>
  <c r="D64" i="14"/>
  <c r="C64" i="14"/>
  <c r="B64" i="14"/>
  <c r="A64" i="14"/>
  <c r="G63" i="14"/>
  <c r="E63" i="14"/>
  <c r="D63" i="14"/>
  <c r="C63" i="14"/>
  <c r="B63" i="14"/>
  <c r="A63" i="14"/>
  <c r="G62" i="14"/>
  <c r="I62" i="14" s="1"/>
  <c r="E62" i="14"/>
  <c r="D62" i="14"/>
  <c r="C62" i="14"/>
  <c r="B62" i="14"/>
  <c r="A62" i="14"/>
  <c r="G61" i="14"/>
  <c r="I61" i="14" s="1"/>
  <c r="E61" i="14"/>
  <c r="D61" i="14"/>
  <c r="C61" i="14"/>
  <c r="B61" i="14"/>
  <c r="A61" i="14"/>
  <c r="G60" i="14"/>
  <c r="E60" i="14"/>
  <c r="D60" i="14"/>
  <c r="C60" i="14"/>
  <c r="B60" i="14"/>
  <c r="A60" i="14"/>
  <c r="G59" i="14"/>
  <c r="I59" i="14" s="1"/>
  <c r="E59" i="14"/>
  <c r="D59" i="14"/>
  <c r="C59" i="14"/>
  <c r="B59" i="14"/>
  <c r="A59" i="14"/>
  <c r="G58" i="14"/>
  <c r="E58" i="14"/>
  <c r="D58" i="14"/>
  <c r="C58" i="14"/>
  <c r="B58" i="14"/>
  <c r="A58" i="14"/>
  <c r="G57" i="14"/>
  <c r="I57" i="14" s="1"/>
  <c r="E57" i="14"/>
  <c r="D57" i="14"/>
  <c r="C57" i="14"/>
  <c r="B57" i="14"/>
  <c r="A57" i="14"/>
  <c r="G56" i="14"/>
  <c r="I56" i="14" s="1"/>
  <c r="E56" i="14"/>
  <c r="D56" i="14"/>
  <c r="C56" i="14"/>
  <c r="B56" i="14"/>
  <c r="A56" i="14"/>
  <c r="I55" i="14"/>
  <c r="G55" i="14"/>
  <c r="E55" i="14"/>
  <c r="D55" i="14"/>
  <c r="C55" i="14"/>
  <c r="B55" i="14"/>
  <c r="A55" i="14"/>
  <c r="G54" i="14"/>
  <c r="I54" i="14" s="1"/>
  <c r="E54" i="14"/>
  <c r="D54" i="14"/>
  <c r="C54" i="14"/>
  <c r="B54" i="14"/>
  <c r="A54" i="14"/>
  <c r="G53" i="14"/>
  <c r="I53" i="14" s="1"/>
  <c r="E53" i="14"/>
  <c r="D53" i="14"/>
  <c r="C53" i="14"/>
  <c r="B53" i="14"/>
  <c r="A53" i="14"/>
  <c r="G52" i="14"/>
  <c r="E52" i="14"/>
  <c r="D52" i="14"/>
  <c r="C52" i="14"/>
  <c r="B52" i="14"/>
  <c r="A52" i="14"/>
  <c r="G51" i="14"/>
  <c r="I51" i="14" s="1"/>
  <c r="E51" i="14"/>
  <c r="D51" i="14"/>
  <c r="C51" i="14"/>
  <c r="B51" i="14"/>
  <c r="A51" i="14"/>
  <c r="G50" i="14"/>
  <c r="E50" i="14"/>
  <c r="D50" i="14"/>
  <c r="C50" i="14"/>
  <c r="B50" i="14"/>
  <c r="A50" i="14"/>
  <c r="G49" i="14"/>
  <c r="E49" i="14"/>
  <c r="D49" i="14"/>
  <c r="C49" i="14"/>
  <c r="B49" i="14"/>
  <c r="A49" i="14"/>
  <c r="G48" i="14"/>
  <c r="I48" i="14" s="1"/>
  <c r="E48" i="14"/>
  <c r="D48" i="14"/>
  <c r="C48" i="14"/>
  <c r="B48" i="14"/>
  <c r="A48" i="14"/>
  <c r="G47" i="14"/>
  <c r="I47" i="14" s="1"/>
  <c r="E47" i="14"/>
  <c r="D47" i="14"/>
  <c r="C47" i="14"/>
  <c r="B47" i="14"/>
  <c r="A47" i="14"/>
  <c r="G46" i="14"/>
  <c r="I46" i="14" s="1"/>
  <c r="E46" i="14"/>
  <c r="D46" i="14"/>
  <c r="C46" i="14"/>
  <c r="B46" i="14"/>
  <c r="A46" i="14"/>
  <c r="G45" i="14"/>
  <c r="I45" i="14" s="1"/>
  <c r="E45" i="14"/>
  <c r="D45" i="14"/>
  <c r="C45" i="14"/>
  <c r="B45" i="14"/>
  <c r="A45" i="14"/>
  <c r="G44" i="14"/>
  <c r="I44" i="14" s="1"/>
  <c r="E44" i="14"/>
  <c r="D44" i="14"/>
  <c r="C44" i="14"/>
  <c r="B44" i="14"/>
  <c r="A44" i="14"/>
  <c r="G43" i="14"/>
  <c r="I43" i="14" s="1"/>
  <c r="E43" i="14"/>
  <c r="D43" i="14"/>
  <c r="C43" i="14"/>
  <c r="B43" i="14"/>
  <c r="A43" i="14"/>
  <c r="G42" i="14"/>
  <c r="E42" i="14"/>
  <c r="D42" i="14"/>
  <c r="C42" i="14"/>
  <c r="B42" i="14"/>
  <c r="A42" i="14"/>
  <c r="G41" i="14"/>
  <c r="I41" i="14" s="1"/>
  <c r="E41" i="14"/>
  <c r="D41" i="14"/>
  <c r="C41" i="14"/>
  <c r="B41" i="14"/>
  <c r="A41" i="14"/>
  <c r="G40" i="14"/>
  <c r="E40" i="14"/>
  <c r="D40" i="14"/>
  <c r="C40" i="14"/>
  <c r="B40" i="14"/>
  <c r="A40" i="14"/>
  <c r="I39" i="14"/>
  <c r="G39" i="14"/>
  <c r="E39" i="14"/>
  <c r="D39" i="14"/>
  <c r="C39" i="14"/>
  <c r="B39" i="14"/>
  <c r="A39" i="14"/>
  <c r="G38" i="14"/>
  <c r="E38" i="14"/>
  <c r="D38" i="14"/>
  <c r="C38" i="14"/>
  <c r="B38" i="14"/>
  <c r="A38" i="14"/>
  <c r="G37" i="14"/>
  <c r="I37" i="14" s="1"/>
  <c r="E37" i="14"/>
  <c r="D37" i="14"/>
  <c r="C37" i="14"/>
  <c r="B37" i="14"/>
  <c r="A37" i="14"/>
  <c r="G36" i="14"/>
  <c r="I36" i="14" s="1"/>
  <c r="E36" i="14"/>
  <c r="D36" i="14"/>
  <c r="C36" i="14"/>
  <c r="B36" i="14"/>
  <c r="A36" i="14"/>
  <c r="G34" i="14"/>
  <c r="I34" i="14" s="1"/>
  <c r="E34" i="14"/>
  <c r="D34" i="14"/>
  <c r="C34" i="14"/>
  <c r="B34" i="14"/>
  <c r="A34" i="14"/>
  <c r="G33" i="14"/>
  <c r="I33" i="14" s="1"/>
  <c r="E33" i="14"/>
  <c r="D33" i="14"/>
  <c r="C33" i="14"/>
  <c r="B33" i="14"/>
  <c r="A33" i="14"/>
  <c r="G32" i="14"/>
  <c r="I32" i="14" s="1"/>
  <c r="E32" i="14"/>
  <c r="D32" i="14"/>
  <c r="C32" i="14"/>
  <c r="B32" i="14"/>
  <c r="A32" i="14"/>
  <c r="G31" i="14"/>
  <c r="I31" i="14" s="1"/>
  <c r="E31" i="14"/>
  <c r="D31" i="14"/>
  <c r="C31" i="14"/>
  <c r="B31" i="14"/>
  <c r="A31" i="14"/>
  <c r="G30" i="14"/>
  <c r="I30" i="14" s="1"/>
  <c r="E30" i="14"/>
  <c r="D30" i="14"/>
  <c r="C30" i="14"/>
  <c r="B30" i="14"/>
  <c r="A30" i="14"/>
  <c r="G29" i="14"/>
  <c r="I29" i="14" s="1"/>
  <c r="E29" i="14"/>
  <c r="D29" i="14"/>
  <c r="C29" i="14"/>
  <c r="B29" i="14"/>
  <c r="A29" i="14"/>
  <c r="G28" i="14"/>
  <c r="E28" i="14"/>
  <c r="D28" i="14"/>
  <c r="C28" i="14"/>
  <c r="B28" i="14"/>
  <c r="A28" i="14"/>
  <c r="G27" i="14"/>
  <c r="I27" i="14" s="1"/>
  <c r="E27" i="14"/>
  <c r="D27" i="14"/>
  <c r="C27" i="14"/>
  <c r="B27" i="14"/>
  <c r="A27" i="14"/>
  <c r="I26" i="14"/>
  <c r="G26" i="14"/>
  <c r="E26" i="14"/>
  <c r="D26" i="14"/>
  <c r="C26" i="14"/>
  <c r="B26" i="14"/>
  <c r="A26" i="14"/>
  <c r="G25" i="14"/>
  <c r="I25" i="14" s="1"/>
  <c r="E25" i="14"/>
  <c r="D25" i="14"/>
  <c r="C25" i="14"/>
  <c r="B25" i="14"/>
  <c r="A25" i="14"/>
  <c r="G24" i="14"/>
  <c r="E24" i="14"/>
  <c r="D24" i="14"/>
  <c r="C24" i="14"/>
  <c r="B24" i="14"/>
  <c r="A24" i="14"/>
  <c r="G23" i="14"/>
  <c r="I23" i="14" s="1"/>
  <c r="E23" i="14"/>
  <c r="D23" i="14"/>
  <c r="C23" i="14"/>
  <c r="B23" i="14"/>
  <c r="A23" i="14"/>
  <c r="G22" i="14"/>
  <c r="I22" i="14" s="1"/>
  <c r="E22" i="14"/>
  <c r="D22" i="14"/>
  <c r="C22" i="14"/>
  <c r="B22" i="14"/>
  <c r="A22" i="14"/>
  <c r="G21" i="14"/>
  <c r="I21" i="14" s="1"/>
  <c r="E21" i="14"/>
  <c r="D21" i="14"/>
  <c r="C21" i="14"/>
  <c r="B21" i="14"/>
  <c r="A21" i="14"/>
  <c r="G20" i="14"/>
  <c r="I20" i="14" s="1"/>
  <c r="E20" i="14"/>
  <c r="D20" i="14"/>
  <c r="C20" i="14"/>
  <c r="B20" i="14"/>
  <c r="A20" i="14"/>
  <c r="G19" i="14"/>
  <c r="I19" i="14" s="1"/>
  <c r="E19" i="14"/>
  <c r="D19" i="14"/>
  <c r="C19" i="14"/>
  <c r="B19" i="14"/>
  <c r="A19" i="14"/>
  <c r="G18" i="14"/>
  <c r="I18" i="14" s="1"/>
  <c r="E18" i="14"/>
  <c r="D18" i="14"/>
  <c r="C18" i="14"/>
  <c r="B18" i="14"/>
  <c r="A18" i="14"/>
  <c r="G17" i="14"/>
  <c r="I17" i="14" s="1"/>
  <c r="E17" i="14"/>
  <c r="D17" i="14"/>
  <c r="C17" i="14"/>
  <c r="B17" i="14"/>
  <c r="A17" i="14"/>
  <c r="G16" i="14"/>
  <c r="E16" i="14"/>
  <c r="D16" i="14"/>
  <c r="C16" i="14"/>
  <c r="B16" i="14"/>
  <c r="A16" i="14"/>
  <c r="G15" i="14"/>
  <c r="I15" i="14" s="1"/>
  <c r="E15" i="14"/>
  <c r="D15" i="14"/>
  <c r="C15" i="14"/>
  <c r="B15" i="14"/>
  <c r="A15" i="14"/>
  <c r="G14" i="14"/>
  <c r="I14" i="14" s="1"/>
  <c r="E14" i="14"/>
  <c r="D14" i="14"/>
  <c r="C14" i="14"/>
  <c r="B14" i="14"/>
  <c r="A14" i="14"/>
  <c r="G13" i="14"/>
  <c r="E13" i="14"/>
  <c r="D13" i="14"/>
  <c r="C13" i="14"/>
  <c r="B13" i="14"/>
  <c r="A13" i="14"/>
  <c r="G12" i="14"/>
  <c r="E12" i="14"/>
  <c r="D12" i="14"/>
  <c r="C12" i="14"/>
  <c r="B12" i="14"/>
  <c r="A12" i="14"/>
  <c r="I11" i="14"/>
  <c r="G11" i="14"/>
  <c r="E11" i="14"/>
  <c r="D11" i="14"/>
  <c r="C11" i="14"/>
  <c r="B11" i="14"/>
  <c r="A11" i="14"/>
  <c r="G10" i="14"/>
  <c r="I10" i="14" s="1"/>
  <c r="E10" i="14"/>
  <c r="D10" i="14"/>
  <c r="C10" i="14"/>
  <c r="B10" i="14"/>
  <c r="A10" i="14"/>
  <c r="G9" i="14"/>
  <c r="E9" i="14"/>
  <c r="D9" i="14"/>
  <c r="C9" i="14"/>
  <c r="B9" i="14"/>
  <c r="A9" i="14"/>
  <c r="G8" i="14"/>
  <c r="E8" i="14"/>
  <c r="D8" i="14"/>
  <c r="C8" i="14"/>
  <c r="B8" i="14"/>
  <c r="A8" i="14"/>
  <c r="M4" i="14"/>
  <c r="O3" i="14"/>
  <c r="J3" i="14"/>
  <c r="K3" i="14" s="1"/>
  <c r="G788" i="14" l="1"/>
  <c r="K20" i="14"/>
  <c r="K71" i="14"/>
  <c r="K212" i="14"/>
  <c r="K204" i="14"/>
  <c r="K208" i="14"/>
  <c r="K202" i="14"/>
  <c r="K214" i="14"/>
  <c r="K206" i="14"/>
  <c r="K203" i="14"/>
  <c r="K188" i="14"/>
  <c r="K185" i="14"/>
  <c r="K172" i="14"/>
  <c r="K169" i="14"/>
  <c r="K156" i="14"/>
  <c r="K153" i="14"/>
  <c r="K200" i="14"/>
  <c r="K184" i="14"/>
  <c r="K168" i="14"/>
  <c r="K152" i="14"/>
  <c r="K136" i="14"/>
  <c r="K120" i="14"/>
  <c r="K196" i="14"/>
  <c r="K180" i="14"/>
  <c r="K164" i="14"/>
  <c r="K148" i="14"/>
  <c r="K132" i="14"/>
  <c r="K116" i="14"/>
  <c r="K30" i="14"/>
  <c r="K25" i="14"/>
  <c r="K24" i="14"/>
  <c r="K19" i="14"/>
  <c r="K35" i="14"/>
  <c r="K11" i="14"/>
  <c r="K192" i="14"/>
  <c r="K190" i="14"/>
  <c r="K189" i="14"/>
  <c r="K124" i="14"/>
  <c r="K121" i="14"/>
  <c r="K111" i="14"/>
  <c r="K85" i="14"/>
  <c r="K79" i="14"/>
  <c r="K53" i="14"/>
  <c r="K47" i="14"/>
  <c r="K39" i="14"/>
  <c r="K14" i="14"/>
  <c r="K10" i="14"/>
  <c r="K176" i="14"/>
  <c r="K173" i="14"/>
  <c r="K160" i="14"/>
  <c r="K158" i="14"/>
  <c r="K101" i="14"/>
  <c r="K69" i="14"/>
  <c r="K37" i="14"/>
  <c r="K93" i="14"/>
  <c r="K34" i="14"/>
  <c r="K29" i="14"/>
  <c r="K28" i="14"/>
  <c r="K23" i="14"/>
  <c r="K18" i="14"/>
  <c r="K102" i="14"/>
  <c r="K64" i="14"/>
  <c r="K41" i="14"/>
  <c r="K15" i="14"/>
  <c r="K109" i="14"/>
  <c r="K77" i="14"/>
  <c r="K45" i="14"/>
  <c r="K174" i="14"/>
  <c r="K157" i="14"/>
  <c r="K96" i="14"/>
  <c r="K70" i="14"/>
  <c r="K94" i="14"/>
  <c r="K32" i="14"/>
  <c r="K27" i="14"/>
  <c r="K22" i="14"/>
  <c r="K144" i="14"/>
  <c r="K142" i="14"/>
  <c r="K210" i="14"/>
  <c r="K140" i="14"/>
  <c r="K138" i="14"/>
  <c r="K137" i="14"/>
  <c r="K128" i="14"/>
  <c r="K126" i="14"/>
  <c r="K125" i="14"/>
  <c r="K88" i="14"/>
  <c r="K87" i="14"/>
  <c r="K62" i="14"/>
  <c r="K61" i="14"/>
  <c r="K56" i="14"/>
  <c r="K55" i="14"/>
  <c r="K12" i="14"/>
  <c r="K26" i="14"/>
  <c r="K31" i="14"/>
  <c r="I68" i="14"/>
  <c r="K68" i="14"/>
  <c r="I100" i="14"/>
  <c r="K100" i="14"/>
  <c r="I146" i="14"/>
  <c r="K146" i="14"/>
  <c r="I162" i="14"/>
  <c r="K162" i="14"/>
  <c r="I178" i="14"/>
  <c r="K178" i="14"/>
  <c r="I8" i="14"/>
  <c r="I12" i="14"/>
  <c r="I16" i="14"/>
  <c r="K21" i="14"/>
  <c r="I42" i="14"/>
  <c r="K43" i="14"/>
  <c r="K44" i="14"/>
  <c r="I63" i="14"/>
  <c r="K65" i="14"/>
  <c r="I66" i="14"/>
  <c r="K66" i="14"/>
  <c r="K97" i="14"/>
  <c r="I98" i="14"/>
  <c r="K98" i="14"/>
  <c r="I141" i="14"/>
  <c r="K143" i="14"/>
  <c r="K145" i="14"/>
  <c r="K161" i="14"/>
  <c r="K177" i="14"/>
  <c r="K16" i="14"/>
  <c r="K42" i="14"/>
  <c r="K63" i="14"/>
  <c r="I9" i="14"/>
  <c r="I13" i="14"/>
  <c r="K17" i="14"/>
  <c r="K33" i="14"/>
  <c r="I38" i="14"/>
  <c r="I71" i="14"/>
  <c r="K73" i="14"/>
  <c r="I74" i="14"/>
  <c r="K74" i="14"/>
  <c r="I103" i="14"/>
  <c r="K105" i="14"/>
  <c r="I106" i="14"/>
  <c r="K106" i="14"/>
  <c r="K8" i="14"/>
  <c r="K141" i="14"/>
  <c r="K195" i="14"/>
  <c r="I195" i="14"/>
  <c r="K9" i="14"/>
  <c r="K789" i="14" s="1"/>
  <c r="K13" i="14"/>
  <c r="I28" i="14"/>
  <c r="K38" i="14"/>
  <c r="K46" i="14"/>
  <c r="I52" i="14"/>
  <c r="K52" i="14"/>
  <c r="K72" i="14"/>
  <c r="I73" i="14"/>
  <c r="K78" i="14"/>
  <c r="I84" i="14"/>
  <c r="K84" i="14"/>
  <c r="K103" i="14"/>
  <c r="K104" i="14"/>
  <c r="I105" i="14"/>
  <c r="K110" i="14"/>
  <c r="I114" i="14"/>
  <c r="K114" i="14"/>
  <c r="K131" i="14"/>
  <c r="I131" i="14"/>
  <c r="K155" i="14"/>
  <c r="I155" i="14"/>
  <c r="K171" i="14"/>
  <c r="I171" i="14"/>
  <c r="I194" i="14"/>
  <c r="K194" i="14"/>
  <c r="I76" i="14"/>
  <c r="K76" i="14"/>
  <c r="I108" i="14"/>
  <c r="K108" i="14"/>
  <c r="K115" i="14"/>
  <c r="I115" i="14"/>
  <c r="K40" i="14"/>
  <c r="K49" i="14"/>
  <c r="I50" i="14"/>
  <c r="K50" i="14"/>
  <c r="K81" i="14"/>
  <c r="I82" i="14"/>
  <c r="K82" i="14"/>
  <c r="K113" i="14"/>
  <c r="K123" i="14"/>
  <c r="K193" i="14"/>
  <c r="K95" i="14"/>
  <c r="G4" i="14"/>
  <c r="M76" i="14" s="1"/>
  <c r="N76" i="14" s="1"/>
  <c r="I24" i="14"/>
  <c r="I40" i="14"/>
  <c r="K48" i="14"/>
  <c r="I49" i="14"/>
  <c r="K54" i="14"/>
  <c r="I60" i="14"/>
  <c r="K60" i="14"/>
  <c r="K80" i="14"/>
  <c r="I81" i="14"/>
  <c r="K86" i="14"/>
  <c r="I92" i="14"/>
  <c r="K92" i="14"/>
  <c r="K112" i="14"/>
  <c r="I113" i="14"/>
  <c r="K122" i="14"/>
  <c r="I123" i="14"/>
  <c r="I130" i="14"/>
  <c r="K130" i="14"/>
  <c r="K147" i="14"/>
  <c r="I147" i="14"/>
  <c r="I154" i="14"/>
  <c r="K154" i="14"/>
  <c r="K163" i="14"/>
  <c r="I163" i="14"/>
  <c r="I170" i="14"/>
  <c r="K170" i="14"/>
  <c r="K179" i="14"/>
  <c r="I179" i="14"/>
  <c r="I193" i="14"/>
  <c r="K792" i="14"/>
  <c r="J791" i="14"/>
  <c r="G789" i="14"/>
  <c r="J792" i="14"/>
  <c r="G790" i="14"/>
  <c r="F789" i="14"/>
  <c r="I792" i="14"/>
  <c r="G791" i="14"/>
  <c r="F790" i="14"/>
  <c r="G792" i="14"/>
  <c r="F791" i="14"/>
  <c r="F792" i="14"/>
  <c r="L790" i="14"/>
  <c r="M792" i="14"/>
  <c r="L791" i="14"/>
  <c r="J789" i="14"/>
  <c r="L792" i="14"/>
  <c r="J790" i="14"/>
  <c r="I789" i="14"/>
  <c r="L789" i="14"/>
  <c r="M20" i="14"/>
  <c r="N20" i="14" s="1"/>
  <c r="K36" i="14"/>
  <c r="M57" i="14"/>
  <c r="N57" i="14" s="1"/>
  <c r="K57" i="14"/>
  <c r="I58" i="14"/>
  <c r="K58" i="14"/>
  <c r="M89" i="14"/>
  <c r="N89" i="14" s="1"/>
  <c r="K89" i="14"/>
  <c r="I90" i="14"/>
  <c r="K90" i="14"/>
  <c r="M127" i="14"/>
  <c r="N127" i="14" s="1"/>
  <c r="K127" i="14"/>
  <c r="M129" i="14"/>
  <c r="N129" i="14" s="1"/>
  <c r="K129" i="14"/>
  <c r="M139" i="14"/>
  <c r="N139" i="14" s="1"/>
  <c r="K139" i="14"/>
  <c r="M51" i="14"/>
  <c r="N51" i="14" s="1"/>
  <c r="M59" i="14"/>
  <c r="N59" i="14" s="1"/>
  <c r="M67" i="14"/>
  <c r="N67" i="14" s="1"/>
  <c r="M75" i="14"/>
  <c r="N75" i="14" s="1"/>
  <c r="M83" i="14"/>
  <c r="N83" i="14" s="1"/>
  <c r="M91" i="14"/>
  <c r="N91" i="14" s="1"/>
  <c r="M99" i="14"/>
  <c r="N99" i="14" s="1"/>
  <c r="M107" i="14"/>
  <c r="N107" i="14" s="1"/>
  <c r="M117" i="14"/>
  <c r="N117" i="14" s="1"/>
  <c r="M133" i="14"/>
  <c r="N133" i="14" s="1"/>
  <c r="M149" i="14"/>
  <c r="N149" i="14" s="1"/>
  <c r="M165" i="14"/>
  <c r="N165" i="14" s="1"/>
  <c r="M181" i="14"/>
  <c r="N181" i="14" s="1"/>
  <c r="M197" i="14"/>
  <c r="N197" i="14" s="1"/>
  <c r="M119" i="14"/>
  <c r="N119" i="14" s="1"/>
  <c r="K119" i="14"/>
  <c r="M135" i="14"/>
  <c r="N135" i="14" s="1"/>
  <c r="K135" i="14"/>
  <c r="M151" i="14"/>
  <c r="N151" i="14" s="1"/>
  <c r="K151" i="14"/>
  <c r="M167" i="14"/>
  <c r="N167" i="14" s="1"/>
  <c r="K167" i="14"/>
  <c r="M183" i="14"/>
  <c r="N183" i="14" s="1"/>
  <c r="K183" i="14"/>
  <c r="M199" i="14"/>
  <c r="N199" i="14" s="1"/>
  <c r="K199" i="14"/>
  <c r="M45" i="14"/>
  <c r="N45" i="14" s="1"/>
  <c r="K51" i="14"/>
  <c r="M53" i="14"/>
  <c r="N53" i="14" s="1"/>
  <c r="K59" i="14"/>
  <c r="M61" i="14"/>
  <c r="N61" i="14" s="1"/>
  <c r="K67" i="14"/>
  <c r="M69" i="14"/>
  <c r="N69" i="14" s="1"/>
  <c r="K75" i="14"/>
  <c r="M77" i="14"/>
  <c r="N77" i="14" s="1"/>
  <c r="K83" i="14"/>
  <c r="M85" i="14"/>
  <c r="N85" i="14" s="1"/>
  <c r="K91" i="14"/>
  <c r="M93" i="14"/>
  <c r="N93" i="14" s="1"/>
  <c r="K99" i="14"/>
  <c r="M101" i="14"/>
  <c r="N101" i="14" s="1"/>
  <c r="K107" i="14"/>
  <c r="M109" i="14"/>
  <c r="N109" i="14" s="1"/>
  <c r="K117" i="14"/>
  <c r="K118" i="14"/>
  <c r="I119" i="14"/>
  <c r="M121" i="14"/>
  <c r="N121" i="14" s="1"/>
  <c r="K133" i="14"/>
  <c r="K134" i="14"/>
  <c r="I135" i="14"/>
  <c r="M137" i="14"/>
  <c r="N137" i="14" s="1"/>
  <c r="K149" i="14"/>
  <c r="K150" i="14"/>
  <c r="I151" i="14"/>
  <c r="M153" i="14"/>
  <c r="N153" i="14" s="1"/>
  <c r="K165" i="14"/>
  <c r="K166" i="14"/>
  <c r="I167" i="14"/>
  <c r="M169" i="14"/>
  <c r="N169" i="14" s="1"/>
  <c r="K181" i="14"/>
  <c r="K182" i="14"/>
  <c r="I183" i="14"/>
  <c r="M185" i="14"/>
  <c r="N185" i="14" s="1"/>
  <c r="K197" i="14"/>
  <c r="K198" i="14"/>
  <c r="I199" i="14"/>
  <c r="K201" i="14"/>
  <c r="M187" i="14"/>
  <c r="N187" i="14" s="1"/>
  <c r="K187" i="14"/>
  <c r="M157" i="14"/>
  <c r="N157" i="14" s="1"/>
  <c r="M173" i="14"/>
  <c r="N173" i="14" s="1"/>
  <c r="K186" i="14"/>
  <c r="I187" i="14"/>
  <c r="M189" i="14"/>
  <c r="N189" i="14" s="1"/>
  <c r="K207" i="14"/>
  <c r="K209" i="14"/>
  <c r="I209" i="14"/>
  <c r="K211" i="14"/>
  <c r="M211" i="14"/>
  <c r="N211" i="14" s="1"/>
  <c r="I157" i="14"/>
  <c r="M159" i="14"/>
  <c r="N159" i="14" s="1"/>
  <c r="K159" i="14"/>
  <c r="I173" i="14"/>
  <c r="M175" i="14"/>
  <c r="N175" i="14" s="1"/>
  <c r="K175" i="14"/>
  <c r="M186" i="14"/>
  <c r="N186" i="14" s="1"/>
  <c r="I189" i="14"/>
  <c r="M191" i="14"/>
  <c r="N191" i="14" s="1"/>
  <c r="K191" i="14"/>
  <c r="I207" i="14"/>
  <c r="M209" i="14"/>
  <c r="N209" i="14" s="1"/>
  <c r="I211" i="14"/>
  <c r="K205" i="14"/>
  <c r="K213" i="14"/>
  <c r="I205" i="14"/>
  <c r="I213" i="14"/>
  <c r="M106" i="14" l="1"/>
  <c r="N106" i="14" s="1"/>
  <c r="M81" i="14"/>
  <c r="N81" i="14" s="1"/>
  <c r="M154" i="14"/>
  <c r="N154" i="14" s="1"/>
  <c r="M123" i="14"/>
  <c r="N123" i="14" s="1"/>
  <c r="M17" i="14"/>
  <c r="N17" i="14" s="1"/>
  <c r="M170" i="14"/>
  <c r="N170" i="14" s="1"/>
  <c r="M50" i="14"/>
  <c r="N50" i="14" s="1"/>
  <c r="M193" i="14"/>
  <c r="N193" i="14" s="1"/>
  <c r="J793" i="14"/>
  <c r="J795" i="14" s="1"/>
  <c r="M125" i="14"/>
  <c r="N125" i="14" s="1"/>
  <c r="M194" i="14"/>
  <c r="N194" i="14" s="1"/>
  <c r="M131" i="14"/>
  <c r="N131" i="14" s="1"/>
  <c r="K791" i="14"/>
  <c r="I791" i="14"/>
  <c r="M33" i="14"/>
  <c r="N33" i="14" s="1"/>
  <c r="M179" i="14"/>
  <c r="N179" i="14" s="1"/>
  <c r="M74" i="14"/>
  <c r="N74" i="14" s="1"/>
  <c r="K790" i="14"/>
  <c r="I790" i="14"/>
  <c r="M73" i="14"/>
  <c r="N73" i="14" s="1"/>
  <c r="M94" i="14"/>
  <c r="N94" i="14" s="1"/>
  <c r="M62" i="14"/>
  <c r="N62" i="14" s="1"/>
  <c r="M63" i="14"/>
  <c r="N63" i="14" s="1"/>
  <c r="M22" i="14"/>
  <c r="N22" i="14" s="1"/>
  <c r="M147" i="14"/>
  <c r="N147" i="14" s="1"/>
  <c r="M113" i="14"/>
  <c r="N113" i="14" s="1"/>
  <c r="M49" i="14"/>
  <c r="N49" i="14" s="1"/>
  <c r="M171" i="14"/>
  <c r="N171" i="14" s="1"/>
  <c r="M114" i="14"/>
  <c r="N114" i="14" s="1"/>
  <c r="M8" i="14"/>
  <c r="M177" i="14"/>
  <c r="N177" i="14" s="1"/>
  <c r="M138" i="14"/>
  <c r="N138" i="14" s="1"/>
  <c r="M88" i="14"/>
  <c r="N88" i="14" s="1"/>
  <c r="M56" i="14"/>
  <c r="N56" i="14" s="1"/>
  <c r="I788" i="14"/>
  <c r="I4" i="14"/>
  <c r="M146" i="14"/>
  <c r="N146" i="14" s="1"/>
  <c r="M11" i="14"/>
  <c r="N11" i="14" s="1"/>
  <c r="M13" i="14"/>
  <c r="N13" i="14" s="1"/>
  <c r="F793" i="14"/>
  <c r="F795" i="14" s="1"/>
  <c r="M210" i="14"/>
  <c r="N210" i="14" s="1"/>
  <c r="M203" i="14"/>
  <c r="N203" i="14" s="1"/>
  <c r="M214" i="14"/>
  <c r="N214" i="14" s="1"/>
  <c r="M212" i="14"/>
  <c r="N212" i="14" s="1"/>
  <c r="M204" i="14"/>
  <c r="N204" i="14" s="1"/>
  <c r="M188" i="14"/>
  <c r="N188" i="14" s="1"/>
  <c r="M172" i="14"/>
  <c r="N172" i="14" s="1"/>
  <c r="M156" i="14"/>
  <c r="N156" i="14" s="1"/>
  <c r="M213" i="14"/>
  <c r="N213" i="14" s="1"/>
  <c r="M205" i="14"/>
  <c r="N205" i="14" s="1"/>
  <c r="M202" i="14"/>
  <c r="N202" i="14" s="1"/>
  <c r="M201" i="14"/>
  <c r="N201" i="14" s="1"/>
  <c r="M200" i="14"/>
  <c r="N200" i="14" s="1"/>
  <c r="M198" i="14"/>
  <c r="N198" i="14" s="1"/>
  <c r="M184" i="14"/>
  <c r="N184" i="14" s="1"/>
  <c r="M182" i="14"/>
  <c r="N182" i="14" s="1"/>
  <c r="M196" i="14"/>
  <c r="N196" i="14" s="1"/>
  <c r="M180" i="14"/>
  <c r="N180" i="14" s="1"/>
  <c r="M164" i="14"/>
  <c r="N164" i="14" s="1"/>
  <c r="M148" i="14"/>
  <c r="N148" i="14" s="1"/>
  <c r="M132" i="14"/>
  <c r="N132" i="14" s="1"/>
  <c r="M116" i="14"/>
  <c r="N116" i="14" s="1"/>
  <c r="M192" i="14"/>
  <c r="N192" i="14" s="1"/>
  <c r="M190" i="14"/>
  <c r="N190" i="14" s="1"/>
  <c r="M136" i="14"/>
  <c r="N136" i="14" s="1"/>
  <c r="M124" i="14"/>
  <c r="N124" i="14" s="1"/>
  <c r="M122" i="14"/>
  <c r="N122" i="14" s="1"/>
  <c r="M118" i="14"/>
  <c r="N118" i="14" s="1"/>
  <c r="M112" i="14"/>
  <c r="N112" i="14" s="1"/>
  <c r="M92" i="14"/>
  <c r="N92" i="14" s="1"/>
  <c r="M86" i="14"/>
  <c r="N86" i="14" s="1"/>
  <c r="M80" i="14"/>
  <c r="N80" i="14" s="1"/>
  <c r="M60" i="14"/>
  <c r="N60" i="14" s="1"/>
  <c r="M54" i="14"/>
  <c r="N54" i="14" s="1"/>
  <c r="M48" i="14"/>
  <c r="N48" i="14" s="1"/>
  <c r="M40" i="14"/>
  <c r="N40" i="14" s="1"/>
  <c r="M39" i="14"/>
  <c r="N39" i="14" s="1"/>
  <c r="M14" i="14"/>
  <c r="N14" i="14" s="1"/>
  <c r="M10" i="14"/>
  <c r="N10" i="14" s="1"/>
  <c r="M34" i="14"/>
  <c r="N34" i="14" s="1"/>
  <c r="M29" i="14"/>
  <c r="N29" i="14" s="1"/>
  <c r="M23" i="14"/>
  <c r="N23" i="14" s="1"/>
  <c r="M18" i="14"/>
  <c r="N18" i="14" s="1"/>
  <c r="M66" i="14"/>
  <c r="N66" i="14" s="1"/>
  <c r="M30" i="14"/>
  <c r="N30" i="14" s="1"/>
  <c r="M25" i="14"/>
  <c r="N25" i="14" s="1"/>
  <c r="M120" i="14"/>
  <c r="N120" i="14" s="1"/>
  <c r="M110" i="14"/>
  <c r="N110" i="14" s="1"/>
  <c r="M104" i="14"/>
  <c r="N104" i="14" s="1"/>
  <c r="M84" i="14"/>
  <c r="N84" i="14" s="1"/>
  <c r="M78" i="14"/>
  <c r="N78" i="14" s="1"/>
  <c r="M72" i="14"/>
  <c r="N72" i="14" s="1"/>
  <c r="M52" i="14"/>
  <c r="N52" i="14" s="1"/>
  <c r="M46" i="14"/>
  <c r="N46" i="14" s="1"/>
  <c r="M208" i="14"/>
  <c r="N208" i="14" s="1"/>
  <c r="M31" i="14"/>
  <c r="N31" i="14" s="1"/>
  <c r="M26" i="14"/>
  <c r="N26" i="14" s="1"/>
  <c r="M206" i="14"/>
  <c r="N206" i="14" s="1"/>
  <c r="M176" i="14"/>
  <c r="N176" i="14" s="1"/>
  <c r="M174" i="14"/>
  <c r="N174" i="14" s="1"/>
  <c r="M166" i="14"/>
  <c r="N166" i="14" s="1"/>
  <c r="M160" i="14"/>
  <c r="N160" i="14" s="1"/>
  <c r="M158" i="14"/>
  <c r="N158" i="14" s="1"/>
  <c r="M150" i="14"/>
  <c r="N150" i="14" s="1"/>
  <c r="M144" i="14"/>
  <c r="N144" i="14" s="1"/>
  <c r="M142" i="14"/>
  <c r="N142" i="14" s="1"/>
  <c r="M102" i="14"/>
  <c r="N102" i="14" s="1"/>
  <c r="M96" i="14"/>
  <c r="N96" i="14" s="1"/>
  <c r="M70" i="14"/>
  <c r="N70" i="14" s="1"/>
  <c r="M64" i="14"/>
  <c r="N64" i="14" s="1"/>
  <c r="M44" i="14"/>
  <c r="N44" i="14" s="1"/>
  <c r="M43" i="14"/>
  <c r="N43" i="14" s="1"/>
  <c r="M37" i="14"/>
  <c r="N37" i="14" s="1"/>
  <c r="M207" i="14"/>
  <c r="N207" i="14" s="1"/>
  <c r="M98" i="14"/>
  <c r="N98" i="14" s="1"/>
  <c r="M19" i="14"/>
  <c r="N19" i="14" s="1"/>
  <c r="M168" i="14"/>
  <c r="N168" i="14" s="1"/>
  <c r="M152" i="14"/>
  <c r="N152" i="14" s="1"/>
  <c r="M140" i="14"/>
  <c r="N140" i="14" s="1"/>
  <c r="M134" i="14"/>
  <c r="N134" i="14" s="1"/>
  <c r="M128" i="14"/>
  <c r="N128" i="14" s="1"/>
  <c r="M41" i="14"/>
  <c r="N41" i="14" s="1"/>
  <c r="M35" i="14"/>
  <c r="N35" i="14" s="1"/>
  <c r="M90" i="14"/>
  <c r="N90" i="14" s="1"/>
  <c r="M58" i="14"/>
  <c r="N58" i="14" s="1"/>
  <c r="M47" i="14"/>
  <c r="N47" i="14" s="1"/>
  <c r="M103" i="14"/>
  <c r="N103" i="14" s="1"/>
  <c r="M126" i="14"/>
  <c r="N126" i="14" s="1"/>
  <c r="M68" i="14"/>
  <c r="N68" i="14" s="1"/>
  <c r="M108" i="14"/>
  <c r="N108" i="14" s="1"/>
  <c r="M163" i="14"/>
  <c r="N163" i="14" s="1"/>
  <c r="M130" i="14"/>
  <c r="N130" i="14" s="1"/>
  <c r="M55" i="14"/>
  <c r="N55" i="14" s="1"/>
  <c r="M24" i="14"/>
  <c r="N24" i="14" s="1"/>
  <c r="M71" i="14"/>
  <c r="N71" i="14" s="1"/>
  <c r="M111" i="14"/>
  <c r="N111" i="14" s="1"/>
  <c r="M79" i="14"/>
  <c r="N79" i="14" s="1"/>
  <c r="M105" i="14"/>
  <c r="N105" i="14" s="1"/>
  <c r="M161" i="14"/>
  <c r="N161" i="14" s="1"/>
  <c r="M100" i="14"/>
  <c r="N100" i="14" s="1"/>
  <c r="M178" i="14"/>
  <c r="N178" i="14" s="1"/>
  <c r="M141" i="14"/>
  <c r="N141" i="14" s="1"/>
  <c r="M38" i="14"/>
  <c r="M9" i="14"/>
  <c r="N9" i="14" s="1"/>
  <c r="M87" i="14"/>
  <c r="N87" i="14" s="1"/>
  <c r="M155" i="14"/>
  <c r="N155" i="14" s="1"/>
  <c r="M195" i="14"/>
  <c r="N195" i="14" s="1"/>
  <c r="M28" i="14"/>
  <c r="N28" i="14" s="1"/>
  <c r="M15" i="14"/>
  <c r="N15" i="14" s="1"/>
  <c r="M21" i="14"/>
  <c r="N21" i="14" s="1"/>
  <c r="M145" i="14"/>
  <c r="N145" i="14" s="1"/>
  <c r="M32" i="14"/>
  <c r="N32" i="14" s="1"/>
  <c r="M42" i="14"/>
  <c r="N42" i="14" s="1"/>
  <c r="L793" i="14"/>
  <c r="L795" i="14" s="1"/>
  <c r="G793" i="14"/>
  <c r="G795" i="14" s="1"/>
  <c r="M82" i="14"/>
  <c r="N82" i="14" s="1"/>
  <c r="M115" i="14"/>
  <c r="N115" i="14" s="1"/>
  <c r="K788" i="14"/>
  <c r="K4" i="14"/>
  <c r="M65" i="14"/>
  <c r="N65" i="14" s="1"/>
  <c r="M162" i="14"/>
  <c r="N162" i="14" s="1"/>
  <c r="M36" i="14"/>
  <c r="M12" i="14"/>
  <c r="N12" i="14" s="1"/>
  <c r="M95" i="14"/>
  <c r="N95" i="14" s="1"/>
  <c r="M143" i="14"/>
  <c r="N143" i="14" s="1"/>
  <c r="M97" i="14"/>
  <c r="N97" i="14" s="1"/>
  <c r="M27" i="14"/>
  <c r="N27" i="14" s="1"/>
  <c r="M16" i="14"/>
  <c r="N16" i="14" s="1"/>
  <c r="I793" i="14" l="1"/>
  <c r="K793" i="14"/>
  <c r="K795" i="14" s="1"/>
  <c r="N38" i="14"/>
  <c r="M790" i="14"/>
  <c r="M788" i="14"/>
  <c r="N8" i="14"/>
  <c r="M789" i="14"/>
  <c r="N36" i="14"/>
  <c r="M791" i="14"/>
  <c r="I795" i="14"/>
  <c r="M793" i="14" l="1"/>
  <c r="M795" i="14" s="1"/>
  <c r="N788" i="14"/>
  <c r="N4" i="14"/>
  <c r="D25" i="11" s="1"/>
  <c r="J103" i="12" l="1"/>
  <c r="J105" i="12" s="1"/>
  <c r="H83" i="12"/>
  <c r="I76" i="12"/>
  <c r="I84" i="12" s="1"/>
  <c r="H76" i="12"/>
  <c r="H84" i="12" s="1"/>
  <c r="F76" i="12"/>
  <c r="F84" i="12" s="1"/>
  <c r="E76" i="12"/>
  <c r="E84" i="12" s="1"/>
  <c r="C76" i="12"/>
  <c r="C84" i="12" s="1"/>
  <c r="B76" i="12"/>
  <c r="B84" i="12" s="1"/>
  <c r="I75" i="12"/>
  <c r="I83" i="12" s="1"/>
  <c r="I92" i="12" s="1"/>
  <c r="H75" i="12"/>
  <c r="F75" i="12"/>
  <c r="F83" i="12" s="1"/>
  <c r="F92" i="12" s="1"/>
  <c r="E75" i="12"/>
  <c r="E83" i="12" s="1"/>
  <c r="C75" i="12"/>
  <c r="C83" i="12" s="1"/>
  <c r="C92" i="12" s="1"/>
  <c r="B75" i="12"/>
  <c r="B83" i="12" s="1"/>
  <c r="I54" i="12"/>
  <c r="J54" i="12" s="1"/>
  <c r="H54" i="12"/>
  <c r="F54" i="12"/>
  <c r="G54" i="12" s="1"/>
  <c r="E54" i="12"/>
  <c r="C54" i="12"/>
  <c r="D54" i="12" s="1"/>
  <c r="B54" i="12"/>
  <c r="J53" i="12"/>
  <c r="G53" i="12"/>
  <c r="D53" i="12"/>
  <c r="J52" i="12"/>
  <c r="G52" i="12"/>
  <c r="D52" i="12"/>
  <c r="J48" i="12"/>
  <c r="G48" i="12"/>
  <c r="D48" i="12"/>
  <c r="J47" i="12"/>
  <c r="G47" i="12"/>
  <c r="D47" i="12"/>
  <c r="J46" i="12"/>
  <c r="G46" i="12"/>
  <c r="D46" i="12"/>
  <c r="D42" i="12"/>
  <c r="D41" i="12"/>
  <c r="D37" i="12"/>
  <c r="D36" i="12"/>
  <c r="D35" i="12"/>
  <c r="D34" i="12"/>
  <c r="D33" i="12"/>
  <c r="I29" i="12"/>
  <c r="I77" i="12" s="1"/>
  <c r="I85" i="12" s="1"/>
  <c r="I94" i="12" s="1"/>
  <c r="H29" i="12"/>
  <c r="H77" i="12" s="1"/>
  <c r="H85" i="12" s="1"/>
  <c r="F29" i="12"/>
  <c r="F77" i="12" s="1"/>
  <c r="F85" i="12" s="1"/>
  <c r="F94" i="12" s="1"/>
  <c r="E29" i="12"/>
  <c r="E77" i="12" s="1"/>
  <c r="E85" i="12" s="1"/>
  <c r="C29" i="12"/>
  <c r="C77" i="12" s="1"/>
  <c r="C85" i="12" s="1"/>
  <c r="C94" i="12" s="1"/>
  <c r="B29" i="12"/>
  <c r="B77" i="12" s="1"/>
  <c r="B85" i="12" s="1"/>
  <c r="C13" i="12"/>
  <c r="D13" i="12" s="1"/>
  <c r="D12" i="12"/>
  <c r="C12" i="12"/>
  <c r="D11" i="12"/>
  <c r="C11" i="12"/>
  <c r="F11" i="11"/>
  <c r="B11" i="11" s="1"/>
  <c r="F9" i="11"/>
  <c r="B9" i="11" s="1"/>
  <c r="F6" i="11"/>
  <c r="E6" i="11"/>
  <c r="F5" i="11"/>
  <c r="F3" i="11" s="1"/>
  <c r="D28" i="11" s="1"/>
  <c r="E89" i="12" l="1"/>
  <c r="B6" i="11"/>
  <c r="B5" i="11"/>
  <c r="B89" i="12"/>
  <c r="F89" i="12"/>
  <c r="F93" i="12"/>
  <c r="F95" i="12" s="1"/>
  <c r="F97" i="12" s="1"/>
  <c r="C93" i="12"/>
  <c r="C95" i="12" s="1"/>
  <c r="C97" i="12" s="1"/>
  <c r="C89" i="12"/>
  <c r="H89" i="12"/>
  <c r="I93" i="12"/>
  <c r="I89" i="12"/>
  <c r="I95" i="12"/>
  <c r="I97" i="12" s="1"/>
  <c r="J97" i="12" l="1"/>
  <c r="J99" i="12" s="1"/>
  <c r="B3" i="11"/>
  <c r="D17" i="11" s="1"/>
  <c r="C19" i="11" s="1"/>
  <c r="B2" i="11"/>
  <c r="D24" i="11" l="1"/>
  <c r="D18" i="11"/>
  <c r="D20" i="11" s="1"/>
  <c r="C20" i="11" s="1"/>
  <c r="N208" i="10"/>
  <c r="M208" i="10"/>
  <c r="L208" i="10"/>
  <c r="K208" i="10"/>
  <c r="J208" i="10"/>
  <c r="I208" i="10"/>
  <c r="N207" i="10"/>
  <c r="M207" i="10"/>
  <c r="L207" i="10"/>
  <c r="K207" i="10"/>
  <c r="J207" i="10"/>
  <c r="I207" i="10"/>
  <c r="N206" i="10"/>
  <c r="M206" i="10"/>
  <c r="L206" i="10"/>
  <c r="K206" i="10"/>
  <c r="J206" i="10"/>
  <c r="I206" i="10"/>
  <c r="N205" i="10"/>
  <c r="M205" i="10"/>
  <c r="L205" i="10"/>
  <c r="K205" i="10"/>
  <c r="J205" i="10"/>
  <c r="I205" i="10"/>
  <c r="N204" i="10"/>
  <c r="M204" i="10"/>
  <c r="L204" i="10"/>
  <c r="K204" i="10"/>
  <c r="J204" i="10"/>
  <c r="I204" i="10"/>
  <c r="N203" i="10"/>
  <c r="M203" i="10"/>
  <c r="L203" i="10"/>
  <c r="K203" i="10"/>
  <c r="J203" i="10"/>
  <c r="I203" i="10"/>
  <c r="N202" i="10"/>
  <c r="M202" i="10"/>
  <c r="L202" i="10"/>
  <c r="K202" i="10"/>
  <c r="J202" i="10"/>
  <c r="I202" i="10"/>
  <c r="N201" i="10"/>
  <c r="M201" i="10"/>
  <c r="L201" i="10"/>
  <c r="K201" i="10"/>
  <c r="J201" i="10"/>
  <c r="I201" i="10"/>
  <c r="N200" i="10"/>
  <c r="M200" i="10"/>
  <c r="L200" i="10"/>
  <c r="K200" i="10"/>
  <c r="J200" i="10"/>
  <c r="I200" i="10"/>
  <c r="N199" i="10"/>
  <c r="M199" i="10"/>
  <c r="L199" i="10"/>
  <c r="K199" i="10"/>
  <c r="J199" i="10"/>
  <c r="I199" i="10"/>
  <c r="N198" i="10"/>
  <c r="M198" i="10"/>
  <c r="L198" i="10"/>
  <c r="K198" i="10"/>
  <c r="J198" i="10"/>
  <c r="I198" i="10"/>
  <c r="N197" i="10"/>
  <c r="M197" i="10"/>
  <c r="L197" i="10"/>
  <c r="K197" i="10"/>
  <c r="J197" i="10"/>
  <c r="I197" i="10"/>
  <c r="N196" i="10"/>
  <c r="M196" i="10"/>
  <c r="L196" i="10"/>
  <c r="K196" i="10"/>
  <c r="J196" i="10"/>
  <c r="I196" i="10"/>
  <c r="N195" i="10"/>
  <c r="M195" i="10"/>
  <c r="L195" i="10"/>
  <c r="K195" i="10"/>
  <c r="J195" i="10"/>
  <c r="I195" i="10"/>
  <c r="N194" i="10"/>
  <c r="M194" i="10"/>
  <c r="L194" i="10"/>
  <c r="K194" i="10"/>
  <c r="J194" i="10"/>
  <c r="I194" i="10"/>
  <c r="N193" i="10"/>
  <c r="M193" i="10"/>
  <c r="L193" i="10"/>
  <c r="K193" i="10"/>
  <c r="J193" i="10"/>
  <c r="I193" i="10"/>
  <c r="N192" i="10"/>
  <c r="M192" i="10"/>
  <c r="L192" i="10"/>
  <c r="K192" i="10"/>
  <c r="J192" i="10"/>
  <c r="I192" i="10"/>
  <c r="N191" i="10"/>
  <c r="M191" i="10"/>
  <c r="L191" i="10"/>
  <c r="K191" i="10"/>
  <c r="J191" i="10"/>
  <c r="I191" i="10"/>
  <c r="N190" i="10"/>
  <c r="M190" i="10"/>
  <c r="L190" i="10"/>
  <c r="K190" i="10"/>
  <c r="J190" i="10"/>
  <c r="I190" i="10"/>
  <c r="N189" i="10"/>
  <c r="M189" i="10"/>
  <c r="L189" i="10"/>
  <c r="K189" i="10"/>
  <c r="J189" i="10"/>
  <c r="I189" i="10"/>
  <c r="N188" i="10"/>
  <c r="M188" i="10"/>
  <c r="L188" i="10"/>
  <c r="K188" i="10"/>
  <c r="J188" i="10"/>
  <c r="I188" i="10"/>
  <c r="N187" i="10"/>
  <c r="M187" i="10"/>
  <c r="L187" i="10"/>
  <c r="K187" i="10"/>
  <c r="J187" i="10"/>
  <c r="I187" i="10"/>
  <c r="N186" i="10"/>
  <c r="M186" i="10"/>
  <c r="L186" i="10"/>
  <c r="K186" i="10"/>
  <c r="J186" i="10"/>
  <c r="I186" i="10"/>
  <c r="N185" i="10"/>
  <c r="M185" i="10"/>
  <c r="L185" i="10"/>
  <c r="K185" i="10"/>
  <c r="J185" i="10"/>
  <c r="I185" i="10"/>
  <c r="N184" i="10"/>
  <c r="M184" i="10"/>
  <c r="L184" i="10"/>
  <c r="K184" i="10"/>
  <c r="J184" i="10"/>
  <c r="I184" i="10"/>
  <c r="N183" i="10"/>
  <c r="M183" i="10"/>
  <c r="L183" i="10"/>
  <c r="K183" i="10"/>
  <c r="J183" i="10"/>
  <c r="I183" i="10"/>
  <c r="N182" i="10"/>
  <c r="M182" i="10"/>
  <c r="L182" i="10"/>
  <c r="K182" i="10"/>
  <c r="J182" i="10"/>
  <c r="I182" i="10"/>
  <c r="N181" i="10"/>
  <c r="M181" i="10"/>
  <c r="L181" i="10"/>
  <c r="K181" i="10"/>
  <c r="J181" i="10"/>
  <c r="I181" i="10"/>
  <c r="N180" i="10"/>
  <c r="M180" i="10"/>
  <c r="L180" i="10"/>
  <c r="K180" i="10"/>
  <c r="J180" i="10"/>
  <c r="I180" i="10"/>
  <c r="N179" i="10"/>
  <c r="M179" i="10"/>
  <c r="L179" i="10"/>
  <c r="K179" i="10"/>
  <c r="J179" i="10"/>
  <c r="I179" i="10"/>
  <c r="N178" i="10"/>
  <c r="M178" i="10"/>
  <c r="L178" i="10"/>
  <c r="K178" i="10"/>
  <c r="J178" i="10"/>
  <c r="I178" i="10"/>
  <c r="N177" i="10"/>
  <c r="M177" i="10"/>
  <c r="L177" i="10"/>
  <c r="K177" i="10"/>
  <c r="J177" i="10"/>
  <c r="I177" i="10"/>
  <c r="N176" i="10"/>
  <c r="M176" i="10"/>
  <c r="L176" i="10"/>
  <c r="K176" i="10"/>
  <c r="J176" i="10"/>
  <c r="I176" i="10"/>
  <c r="N175" i="10"/>
  <c r="M175" i="10"/>
  <c r="L175" i="10"/>
  <c r="K175" i="10"/>
  <c r="J175" i="10"/>
  <c r="I175" i="10"/>
  <c r="N174" i="10"/>
  <c r="M174" i="10"/>
  <c r="L174" i="10"/>
  <c r="K174" i="10"/>
  <c r="J174" i="10"/>
  <c r="I174" i="10"/>
  <c r="N173" i="10"/>
  <c r="M173" i="10"/>
  <c r="L173" i="10"/>
  <c r="K173" i="10"/>
  <c r="J173" i="10"/>
  <c r="I173" i="10"/>
  <c r="N172" i="10"/>
  <c r="M172" i="10"/>
  <c r="L172" i="10"/>
  <c r="K172" i="10"/>
  <c r="J172" i="10"/>
  <c r="I172" i="10"/>
  <c r="N171" i="10"/>
  <c r="M171" i="10"/>
  <c r="L171" i="10"/>
  <c r="K171" i="10"/>
  <c r="J171" i="10"/>
  <c r="I171" i="10"/>
  <c r="N170" i="10"/>
  <c r="M170" i="10"/>
  <c r="L170" i="10"/>
  <c r="K170" i="10"/>
  <c r="J170" i="10"/>
  <c r="I170" i="10"/>
  <c r="N169" i="10"/>
  <c r="M169" i="10"/>
  <c r="L169" i="10"/>
  <c r="K169" i="10"/>
  <c r="J169" i="10"/>
  <c r="I169" i="10"/>
  <c r="N168" i="10"/>
  <c r="M168" i="10"/>
  <c r="L168" i="10"/>
  <c r="K168" i="10"/>
  <c r="J168" i="10"/>
  <c r="I168" i="10"/>
  <c r="N167" i="10"/>
  <c r="M167" i="10"/>
  <c r="L167" i="10"/>
  <c r="K167" i="10"/>
  <c r="J167" i="10"/>
  <c r="I167" i="10"/>
  <c r="N166" i="10"/>
  <c r="M166" i="10"/>
  <c r="L166" i="10"/>
  <c r="K166" i="10"/>
  <c r="J166" i="10"/>
  <c r="I166" i="10"/>
  <c r="N165" i="10"/>
  <c r="M165" i="10"/>
  <c r="L165" i="10"/>
  <c r="K165" i="10"/>
  <c r="J165" i="10"/>
  <c r="I165" i="10"/>
  <c r="N164" i="10"/>
  <c r="M164" i="10"/>
  <c r="L164" i="10"/>
  <c r="K164" i="10"/>
  <c r="J164" i="10"/>
  <c r="I164" i="10"/>
  <c r="N163" i="10"/>
  <c r="M163" i="10"/>
  <c r="L163" i="10"/>
  <c r="K163" i="10"/>
  <c r="J163" i="10"/>
  <c r="I163" i="10"/>
  <c r="N162" i="10"/>
  <c r="M162" i="10"/>
  <c r="L162" i="10"/>
  <c r="K162" i="10"/>
  <c r="J162" i="10"/>
  <c r="I162" i="10"/>
  <c r="N161" i="10"/>
  <c r="M161" i="10"/>
  <c r="L161" i="10"/>
  <c r="K161" i="10"/>
  <c r="J161" i="10"/>
  <c r="I161" i="10"/>
  <c r="N160" i="10"/>
  <c r="M160" i="10"/>
  <c r="L160" i="10"/>
  <c r="K160" i="10"/>
  <c r="J160" i="10"/>
  <c r="I160" i="10"/>
  <c r="N159" i="10"/>
  <c r="M159" i="10"/>
  <c r="L159" i="10"/>
  <c r="K159" i="10"/>
  <c r="J159" i="10"/>
  <c r="I159" i="10"/>
  <c r="N158" i="10"/>
  <c r="M158" i="10"/>
  <c r="L158" i="10"/>
  <c r="K158" i="10"/>
  <c r="J158" i="10"/>
  <c r="I158" i="10"/>
  <c r="N157" i="10"/>
  <c r="M157" i="10"/>
  <c r="L157" i="10"/>
  <c r="K157" i="10"/>
  <c r="J157" i="10"/>
  <c r="I157" i="10"/>
  <c r="N156" i="10"/>
  <c r="M156" i="10"/>
  <c r="L156" i="10"/>
  <c r="K156" i="10"/>
  <c r="J156" i="10"/>
  <c r="I156" i="10"/>
  <c r="N155" i="10"/>
  <c r="M155" i="10"/>
  <c r="L155" i="10"/>
  <c r="K155" i="10"/>
  <c r="J155" i="10"/>
  <c r="I155" i="10"/>
  <c r="N154" i="10"/>
  <c r="M154" i="10"/>
  <c r="L154" i="10"/>
  <c r="K154" i="10"/>
  <c r="J154" i="10"/>
  <c r="I154" i="10"/>
  <c r="N153" i="10"/>
  <c r="M153" i="10"/>
  <c r="L153" i="10"/>
  <c r="K153" i="10"/>
  <c r="J153" i="10"/>
  <c r="I153" i="10"/>
  <c r="N152" i="10"/>
  <c r="M152" i="10"/>
  <c r="L152" i="10"/>
  <c r="K152" i="10"/>
  <c r="J152" i="10"/>
  <c r="I152" i="10"/>
  <c r="N151" i="10"/>
  <c r="M151" i="10"/>
  <c r="L151" i="10"/>
  <c r="K151" i="10"/>
  <c r="J151" i="10"/>
  <c r="I151" i="10"/>
  <c r="N150" i="10"/>
  <c r="M150" i="10"/>
  <c r="L150" i="10"/>
  <c r="K150" i="10"/>
  <c r="J150" i="10"/>
  <c r="I150" i="10"/>
  <c r="N149" i="10"/>
  <c r="M149" i="10"/>
  <c r="L149" i="10"/>
  <c r="K149" i="10"/>
  <c r="J149" i="10"/>
  <c r="I149" i="10"/>
  <c r="N148" i="10"/>
  <c r="M148" i="10"/>
  <c r="L148" i="10"/>
  <c r="K148" i="10"/>
  <c r="J148" i="10"/>
  <c r="I148" i="10"/>
  <c r="N147" i="10"/>
  <c r="M147" i="10"/>
  <c r="L147" i="10"/>
  <c r="K147" i="10"/>
  <c r="J147" i="10"/>
  <c r="I147" i="10"/>
  <c r="N146" i="10"/>
  <c r="M146" i="10"/>
  <c r="L146" i="10"/>
  <c r="K146" i="10"/>
  <c r="J146" i="10"/>
  <c r="I146" i="10"/>
  <c r="N145" i="10"/>
  <c r="M145" i="10"/>
  <c r="L145" i="10"/>
  <c r="K145" i="10"/>
  <c r="J145" i="10"/>
  <c r="I145" i="10"/>
  <c r="N144" i="10"/>
  <c r="M144" i="10"/>
  <c r="L144" i="10"/>
  <c r="K144" i="10"/>
  <c r="J144" i="10"/>
  <c r="I144" i="10"/>
  <c r="N143" i="10"/>
  <c r="M143" i="10"/>
  <c r="L143" i="10"/>
  <c r="K143" i="10"/>
  <c r="J143" i="10"/>
  <c r="I143" i="10"/>
  <c r="N142" i="10"/>
  <c r="M142" i="10"/>
  <c r="L142" i="10"/>
  <c r="K142" i="10"/>
  <c r="J142" i="10"/>
  <c r="I142" i="10"/>
  <c r="N141" i="10"/>
  <c r="M141" i="10"/>
  <c r="L141" i="10"/>
  <c r="K141" i="10"/>
  <c r="J141" i="10"/>
  <c r="I141" i="10"/>
  <c r="N140" i="10"/>
  <c r="M140" i="10"/>
  <c r="L140" i="10"/>
  <c r="K140" i="10"/>
  <c r="J140" i="10"/>
  <c r="I140" i="10"/>
  <c r="N139" i="10"/>
  <c r="M139" i="10"/>
  <c r="L139" i="10"/>
  <c r="K139" i="10"/>
  <c r="J139" i="10"/>
  <c r="I139" i="10"/>
  <c r="N138" i="10"/>
  <c r="M138" i="10"/>
  <c r="L138" i="10"/>
  <c r="K138" i="10"/>
  <c r="J138" i="10"/>
  <c r="I138" i="10"/>
  <c r="N137" i="10"/>
  <c r="M137" i="10"/>
  <c r="L137" i="10"/>
  <c r="K137" i="10"/>
  <c r="J137" i="10"/>
  <c r="I137" i="10"/>
  <c r="N136" i="10"/>
  <c r="M136" i="10"/>
  <c r="L136" i="10"/>
  <c r="K136" i="10"/>
  <c r="J136" i="10"/>
  <c r="I136" i="10"/>
  <c r="N135" i="10"/>
  <c r="M135" i="10"/>
  <c r="L135" i="10"/>
  <c r="K135" i="10"/>
  <c r="J135" i="10"/>
  <c r="I135" i="10"/>
  <c r="N134" i="10"/>
  <c r="M134" i="10"/>
  <c r="L134" i="10"/>
  <c r="K134" i="10"/>
  <c r="J134" i="10"/>
  <c r="I134" i="10"/>
  <c r="N133" i="10"/>
  <c r="M133" i="10"/>
  <c r="L133" i="10"/>
  <c r="K133" i="10"/>
  <c r="J133" i="10"/>
  <c r="I133" i="10"/>
  <c r="N132" i="10"/>
  <c r="M132" i="10"/>
  <c r="L132" i="10"/>
  <c r="K132" i="10"/>
  <c r="J132" i="10"/>
  <c r="I132" i="10"/>
  <c r="N131" i="10"/>
  <c r="M131" i="10"/>
  <c r="L131" i="10"/>
  <c r="K131" i="10"/>
  <c r="J131" i="10"/>
  <c r="I131" i="10"/>
  <c r="N130" i="10"/>
  <c r="M130" i="10"/>
  <c r="L130" i="10"/>
  <c r="K130" i="10"/>
  <c r="J130" i="10"/>
  <c r="I130" i="10"/>
  <c r="N129" i="10"/>
  <c r="M129" i="10"/>
  <c r="L129" i="10"/>
  <c r="K129" i="10"/>
  <c r="J129" i="10"/>
  <c r="I129" i="10"/>
  <c r="N128" i="10"/>
  <c r="M128" i="10"/>
  <c r="L128" i="10"/>
  <c r="K128" i="10"/>
  <c r="J128" i="10"/>
  <c r="I128" i="10"/>
  <c r="N127" i="10"/>
  <c r="M127" i="10"/>
  <c r="L127" i="10"/>
  <c r="K127" i="10"/>
  <c r="J127" i="10"/>
  <c r="I127" i="10"/>
  <c r="N126" i="10"/>
  <c r="M126" i="10"/>
  <c r="L126" i="10"/>
  <c r="K126" i="10"/>
  <c r="J126" i="10"/>
  <c r="I126" i="10"/>
  <c r="N125" i="10"/>
  <c r="M125" i="10"/>
  <c r="L125" i="10"/>
  <c r="K125" i="10"/>
  <c r="J125" i="10"/>
  <c r="I125" i="10"/>
  <c r="N124" i="10"/>
  <c r="M124" i="10"/>
  <c r="L124" i="10"/>
  <c r="K124" i="10"/>
  <c r="J124" i="10"/>
  <c r="I124" i="10"/>
  <c r="N123" i="10"/>
  <c r="M123" i="10"/>
  <c r="L123" i="10"/>
  <c r="K123" i="10"/>
  <c r="J123" i="10"/>
  <c r="I123" i="10"/>
  <c r="N122" i="10"/>
  <c r="M122" i="10"/>
  <c r="L122" i="10"/>
  <c r="K122" i="10"/>
  <c r="J122" i="10"/>
  <c r="I122" i="10"/>
  <c r="N121" i="10"/>
  <c r="M121" i="10"/>
  <c r="L121" i="10"/>
  <c r="K121" i="10"/>
  <c r="J121" i="10"/>
  <c r="I121" i="10"/>
  <c r="N120" i="10"/>
  <c r="M120" i="10"/>
  <c r="L120" i="10"/>
  <c r="K120" i="10"/>
  <c r="J120" i="10"/>
  <c r="I120" i="10"/>
  <c r="N119" i="10"/>
  <c r="M119" i="10"/>
  <c r="L119" i="10"/>
  <c r="K119" i="10"/>
  <c r="J119" i="10"/>
  <c r="I119" i="10"/>
  <c r="N118" i="10"/>
  <c r="M118" i="10"/>
  <c r="L118" i="10"/>
  <c r="K118" i="10"/>
  <c r="J118" i="10"/>
  <c r="I118" i="10"/>
  <c r="N117" i="10"/>
  <c r="M117" i="10"/>
  <c r="L117" i="10"/>
  <c r="K117" i="10"/>
  <c r="J117" i="10"/>
  <c r="I117" i="10"/>
  <c r="N116" i="10"/>
  <c r="M116" i="10"/>
  <c r="L116" i="10"/>
  <c r="K116" i="10"/>
  <c r="J116" i="10"/>
  <c r="I116" i="10"/>
  <c r="N115" i="10"/>
  <c r="M115" i="10"/>
  <c r="L115" i="10"/>
  <c r="K115" i="10"/>
  <c r="J115" i="10"/>
  <c r="I115" i="10"/>
  <c r="N114" i="10"/>
  <c r="M114" i="10"/>
  <c r="L114" i="10"/>
  <c r="K114" i="10"/>
  <c r="J114" i="10"/>
  <c r="I114" i="10"/>
  <c r="N113" i="10"/>
  <c r="M113" i="10"/>
  <c r="L113" i="10"/>
  <c r="K113" i="10"/>
  <c r="J113" i="10"/>
  <c r="I113" i="10"/>
  <c r="N112" i="10"/>
  <c r="M112" i="10"/>
  <c r="L112" i="10"/>
  <c r="K112" i="10"/>
  <c r="J112" i="10"/>
  <c r="I112" i="10"/>
  <c r="N111" i="10"/>
  <c r="M111" i="10"/>
  <c r="L111" i="10"/>
  <c r="K111" i="10"/>
  <c r="J111" i="10"/>
  <c r="I111" i="10"/>
  <c r="N110" i="10"/>
  <c r="M110" i="10"/>
  <c r="L110" i="10"/>
  <c r="K110" i="10"/>
  <c r="J110" i="10"/>
  <c r="I110" i="10"/>
  <c r="N109" i="10"/>
  <c r="M109" i="10"/>
  <c r="L109" i="10"/>
  <c r="K109" i="10"/>
  <c r="J109" i="10"/>
  <c r="I109" i="10"/>
  <c r="N108" i="10"/>
  <c r="M108" i="10"/>
  <c r="L108" i="10"/>
  <c r="K108" i="10"/>
  <c r="J108" i="10"/>
  <c r="I108" i="10"/>
  <c r="N107" i="10"/>
  <c r="M107" i="10"/>
  <c r="L107" i="10"/>
  <c r="K107" i="10"/>
  <c r="J107" i="10"/>
  <c r="I107" i="10"/>
  <c r="N106" i="10"/>
  <c r="M106" i="10"/>
  <c r="L106" i="10"/>
  <c r="K106" i="10"/>
  <c r="J106" i="10"/>
  <c r="I106" i="10"/>
  <c r="N105" i="10"/>
  <c r="M105" i="10"/>
  <c r="L105" i="10"/>
  <c r="K105" i="10"/>
  <c r="J105" i="10"/>
  <c r="I105" i="10"/>
  <c r="N104" i="10"/>
  <c r="M104" i="10"/>
  <c r="L104" i="10"/>
  <c r="K104" i="10"/>
  <c r="J104" i="10"/>
  <c r="I104" i="10"/>
  <c r="N103" i="10"/>
  <c r="M103" i="10"/>
  <c r="L103" i="10"/>
  <c r="K103" i="10"/>
  <c r="J103" i="10"/>
  <c r="I103" i="10"/>
  <c r="N102" i="10"/>
  <c r="M102" i="10"/>
  <c r="L102" i="10"/>
  <c r="K102" i="10"/>
  <c r="J102" i="10"/>
  <c r="I102" i="10"/>
  <c r="N101" i="10"/>
  <c r="M101" i="10"/>
  <c r="L101" i="10"/>
  <c r="K101" i="10"/>
  <c r="J101" i="10"/>
  <c r="I101" i="10"/>
  <c r="N100" i="10"/>
  <c r="M100" i="10"/>
  <c r="L100" i="10"/>
  <c r="K100" i="10"/>
  <c r="J100" i="10"/>
  <c r="I100" i="10"/>
  <c r="N99" i="10"/>
  <c r="M99" i="10"/>
  <c r="L99" i="10"/>
  <c r="K99" i="10"/>
  <c r="J99" i="10"/>
  <c r="I99" i="10"/>
  <c r="N98" i="10"/>
  <c r="M98" i="10"/>
  <c r="L98" i="10"/>
  <c r="K98" i="10"/>
  <c r="J98" i="10"/>
  <c r="I98" i="10"/>
  <c r="N97" i="10"/>
  <c r="M97" i="10"/>
  <c r="L97" i="10"/>
  <c r="K97" i="10"/>
  <c r="J97" i="10"/>
  <c r="I97" i="10"/>
  <c r="N96" i="10"/>
  <c r="M96" i="10"/>
  <c r="L96" i="10"/>
  <c r="K96" i="10"/>
  <c r="J96" i="10"/>
  <c r="I96" i="10"/>
  <c r="N95" i="10"/>
  <c r="M95" i="10"/>
  <c r="L95" i="10"/>
  <c r="K95" i="10"/>
  <c r="J95" i="10"/>
  <c r="I95" i="10"/>
  <c r="N94" i="10"/>
  <c r="M94" i="10"/>
  <c r="L94" i="10"/>
  <c r="K94" i="10"/>
  <c r="J94" i="10"/>
  <c r="I94" i="10"/>
  <c r="N93" i="10"/>
  <c r="M93" i="10"/>
  <c r="L93" i="10"/>
  <c r="K93" i="10"/>
  <c r="J93" i="10"/>
  <c r="I93" i="10"/>
  <c r="N92" i="10"/>
  <c r="M92" i="10"/>
  <c r="L92" i="10"/>
  <c r="K92" i="10"/>
  <c r="J92" i="10"/>
  <c r="I92" i="10"/>
  <c r="N91" i="10"/>
  <c r="M91" i="10"/>
  <c r="L91" i="10"/>
  <c r="K91" i="10"/>
  <c r="J91" i="10"/>
  <c r="I91" i="10"/>
  <c r="N90" i="10"/>
  <c r="M90" i="10"/>
  <c r="L90" i="10"/>
  <c r="K90" i="10"/>
  <c r="J90" i="10"/>
  <c r="I90" i="10"/>
  <c r="N89" i="10"/>
  <c r="M89" i="10"/>
  <c r="L89" i="10"/>
  <c r="K89" i="10"/>
  <c r="J89" i="10"/>
  <c r="I89" i="10"/>
  <c r="N88" i="10"/>
  <c r="M88" i="10"/>
  <c r="L88" i="10"/>
  <c r="K88" i="10"/>
  <c r="J88" i="10"/>
  <c r="I88" i="10"/>
  <c r="N87" i="10"/>
  <c r="M87" i="10"/>
  <c r="L87" i="10"/>
  <c r="K87" i="10"/>
  <c r="J87" i="10"/>
  <c r="I87" i="10"/>
  <c r="N86" i="10"/>
  <c r="M86" i="10"/>
  <c r="L86" i="10"/>
  <c r="K86" i="10"/>
  <c r="J86" i="10"/>
  <c r="I86" i="10"/>
  <c r="N85" i="10"/>
  <c r="M85" i="10"/>
  <c r="L85" i="10"/>
  <c r="K85" i="10"/>
  <c r="J85" i="10"/>
  <c r="I85" i="10"/>
  <c r="N84" i="10"/>
  <c r="M84" i="10"/>
  <c r="L84" i="10"/>
  <c r="K84" i="10"/>
  <c r="J84" i="10"/>
  <c r="I84" i="10"/>
  <c r="N83" i="10"/>
  <c r="M83" i="10"/>
  <c r="L83" i="10"/>
  <c r="K83" i="10"/>
  <c r="J83" i="10"/>
  <c r="I83" i="10"/>
  <c r="N82" i="10"/>
  <c r="M82" i="10"/>
  <c r="L82" i="10"/>
  <c r="K82" i="10"/>
  <c r="J82" i="10"/>
  <c r="I82" i="10"/>
  <c r="N81" i="10"/>
  <c r="M81" i="10"/>
  <c r="L81" i="10"/>
  <c r="K81" i="10"/>
  <c r="J81" i="10"/>
  <c r="I81" i="10"/>
  <c r="N80" i="10"/>
  <c r="M80" i="10"/>
  <c r="L80" i="10"/>
  <c r="K80" i="10"/>
  <c r="J80" i="10"/>
  <c r="I80" i="10"/>
  <c r="N79" i="10"/>
  <c r="M79" i="10"/>
  <c r="L79" i="10"/>
  <c r="K79" i="10"/>
  <c r="J79" i="10"/>
  <c r="I79" i="10"/>
  <c r="N78" i="10"/>
  <c r="M78" i="10"/>
  <c r="L78" i="10"/>
  <c r="K78" i="10"/>
  <c r="J78" i="10"/>
  <c r="I78" i="10"/>
  <c r="N77" i="10"/>
  <c r="M77" i="10"/>
  <c r="L77" i="10"/>
  <c r="K77" i="10"/>
  <c r="J77" i="10"/>
  <c r="I77" i="10"/>
  <c r="N76" i="10"/>
  <c r="M76" i="10"/>
  <c r="L76" i="10"/>
  <c r="K76" i="10"/>
  <c r="J76" i="10"/>
  <c r="I76" i="10"/>
  <c r="N75" i="10"/>
  <c r="M75" i="10"/>
  <c r="L75" i="10"/>
  <c r="K75" i="10"/>
  <c r="J75" i="10"/>
  <c r="I75" i="10"/>
  <c r="N74" i="10"/>
  <c r="M74" i="10"/>
  <c r="L74" i="10"/>
  <c r="K74" i="10"/>
  <c r="J74" i="10"/>
  <c r="I74" i="10"/>
  <c r="N73" i="10"/>
  <c r="M73" i="10"/>
  <c r="L73" i="10"/>
  <c r="K73" i="10"/>
  <c r="J73" i="10"/>
  <c r="I73" i="10"/>
  <c r="N72" i="10"/>
  <c r="M72" i="10"/>
  <c r="L72" i="10"/>
  <c r="K72" i="10"/>
  <c r="J72" i="10"/>
  <c r="I72" i="10"/>
  <c r="N71" i="10"/>
  <c r="M71" i="10"/>
  <c r="L71" i="10"/>
  <c r="K71" i="10"/>
  <c r="J71" i="10"/>
  <c r="I71" i="10"/>
  <c r="N70" i="10"/>
  <c r="M70" i="10"/>
  <c r="L70" i="10"/>
  <c r="K70" i="10"/>
  <c r="J70" i="10"/>
  <c r="I70" i="10"/>
  <c r="N69" i="10"/>
  <c r="M69" i="10"/>
  <c r="L69" i="10"/>
  <c r="K69" i="10"/>
  <c r="J69" i="10"/>
  <c r="I69" i="10"/>
  <c r="N68" i="10"/>
  <c r="M68" i="10"/>
  <c r="L68" i="10"/>
  <c r="K68" i="10"/>
  <c r="J68" i="10"/>
  <c r="I68" i="10"/>
  <c r="N67" i="10"/>
  <c r="M67" i="10"/>
  <c r="L67" i="10"/>
  <c r="K67" i="10"/>
  <c r="J67" i="10"/>
  <c r="I67" i="10"/>
  <c r="N66" i="10"/>
  <c r="M66" i="10"/>
  <c r="L66" i="10"/>
  <c r="K66" i="10"/>
  <c r="J66" i="10"/>
  <c r="I66" i="10"/>
  <c r="N65" i="10"/>
  <c r="M65" i="10"/>
  <c r="L65" i="10"/>
  <c r="K65" i="10"/>
  <c r="J65" i="10"/>
  <c r="I65" i="10"/>
  <c r="N64" i="10"/>
  <c r="M64" i="10"/>
  <c r="L64" i="10"/>
  <c r="K64" i="10"/>
  <c r="J64" i="10"/>
  <c r="I64" i="10"/>
  <c r="N63" i="10"/>
  <c r="M63" i="10"/>
  <c r="L63" i="10"/>
  <c r="K63" i="10"/>
  <c r="J63" i="10"/>
  <c r="I63" i="10"/>
  <c r="N62" i="10"/>
  <c r="M62" i="10"/>
  <c r="L62" i="10"/>
  <c r="K62" i="10"/>
  <c r="J62" i="10"/>
  <c r="I62" i="10"/>
  <c r="N61" i="10"/>
  <c r="M61" i="10"/>
  <c r="L61" i="10"/>
  <c r="K61" i="10"/>
  <c r="J61" i="10"/>
  <c r="I61" i="10"/>
  <c r="N60" i="10"/>
  <c r="M60" i="10"/>
  <c r="L60" i="10"/>
  <c r="K60" i="10"/>
  <c r="J60" i="10"/>
  <c r="I60" i="10"/>
  <c r="N59" i="10"/>
  <c r="M59" i="10"/>
  <c r="L59" i="10"/>
  <c r="K59" i="10"/>
  <c r="J59" i="10"/>
  <c r="I59" i="10"/>
  <c r="N58" i="10"/>
  <c r="M58" i="10"/>
  <c r="L58" i="10"/>
  <c r="K58" i="10"/>
  <c r="J58" i="10"/>
  <c r="I58" i="10"/>
  <c r="N57" i="10"/>
  <c r="M57" i="10"/>
  <c r="L57" i="10"/>
  <c r="K57" i="10"/>
  <c r="J57" i="10"/>
  <c r="I57" i="10"/>
  <c r="N56" i="10"/>
  <c r="M56" i="10"/>
  <c r="L56" i="10"/>
  <c r="K56" i="10"/>
  <c r="J56" i="10"/>
  <c r="I56" i="10"/>
  <c r="N55" i="10"/>
  <c r="M55" i="10"/>
  <c r="L55" i="10"/>
  <c r="K55" i="10"/>
  <c r="J55" i="10"/>
  <c r="I55" i="10"/>
  <c r="N54" i="10"/>
  <c r="M54" i="10"/>
  <c r="L54" i="10"/>
  <c r="K54" i="10"/>
  <c r="J54" i="10"/>
  <c r="I54" i="10"/>
  <c r="N53" i="10"/>
  <c r="M53" i="10"/>
  <c r="L53" i="10"/>
  <c r="K53" i="10"/>
  <c r="J53" i="10"/>
  <c r="I53" i="10"/>
  <c r="N52" i="10"/>
  <c r="M52" i="10"/>
  <c r="L52" i="10"/>
  <c r="K52" i="10"/>
  <c r="J52" i="10"/>
  <c r="I52" i="10"/>
  <c r="N51" i="10"/>
  <c r="M51" i="10"/>
  <c r="L51" i="10"/>
  <c r="K51" i="10"/>
  <c r="J51" i="10"/>
  <c r="I51" i="10"/>
  <c r="N50" i="10"/>
  <c r="M50" i="10"/>
  <c r="L50" i="10"/>
  <c r="K50" i="10"/>
  <c r="J50" i="10"/>
  <c r="I50" i="10"/>
  <c r="N49" i="10"/>
  <c r="M49" i="10"/>
  <c r="L49" i="10"/>
  <c r="K49" i="10"/>
  <c r="J49" i="10"/>
  <c r="I49" i="10"/>
  <c r="N48" i="10"/>
  <c r="M48" i="10"/>
  <c r="L48" i="10"/>
  <c r="K48" i="10"/>
  <c r="J48" i="10"/>
  <c r="I48" i="10"/>
  <c r="N47" i="10"/>
  <c r="M47" i="10"/>
  <c r="L47" i="10"/>
  <c r="K47" i="10"/>
  <c r="J47" i="10"/>
  <c r="I47" i="10"/>
  <c r="N46" i="10"/>
  <c r="M46" i="10"/>
  <c r="L46" i="10"/>
  <c r="K46" i="10"/>
  <c r="J46" i="10"/>
  <c r="I46" i="10"/>
  <c r="N45" i="10"/>
  <c r="M45" i="10"/>
  <c r="L45" i="10"/>
  <c r="K45" i="10"/>
  <c r="J45" i="10"/>
  <c r="I45" i="10"/>
  <c r="N44" i="10"/>
  <c r="M44" i="10"/>
  <c r="L44" i="10"/>
  <c r="K44" i="10"/>
  <c r="J44" i="10"/>
  <c r="I44" i="10"/>
  <c r="N43" i="10"/>
  <c r="M43" i="10"/>
  <c r="L43" i="10"/>
  <c r="K43" i="10"/>
  <c r="J43" i="10"/>
  <c r="I43" i="10"/>
  <c r="N42" i="10"/>
  <c r="M42" i="10"/>
  <c r="L42" i="10"/>
  <c r="K42" i="10"/>
  <c r="J42" i="10"/>
  <c r="I42" i="10"/>
  <c r="N41" i="10"/>
  <c r="M41" i="10"/>
  <c r="L41" i="10"/>
  <c r="K41" i="10"/>
  <c r="J41" i="10"/>
  <c r="I41" i="10"/>
  <c r="N40" i="10"/>
  <c r="M40" i="10"/>
  <c r="L40" i="10"/>
  <c r="K40" i="10"/>
  <c r="J40" i="10"/>
  <c r="I40" i="10"/>
  <c r="N39" i="10"/>
  <c r="M39" i="10"/>
  <c r="L39" i="10"/>
  <c r="K39" i="10"/>
  <c r="J39" i="10"/>
  <c r="I39" i="10"/>
  <c r="N38" i="10"/>
  <c r="M38" i="10"/>
  <c r="L38" i="10"/>
  <c r="K38" i="10"/>
  <c r="J38" i="10"/>
  <c r="I38" i="10"/>
  <c r="N37" i="10"/>
  <c r="M37" i="10"/>
  <c r="L37" i="10"/>
  <c r="K37" i="10"/>
  <c r="J37" i="10"/>
  <c r="I37" i="10"/>
  <c r="N36" i="10"/>
  <c r="M36" i="10"/>
  <c r="L36" i="10"/>
  <c r="K36" i="10"/>
  <c r="J36" i="10"/>
  <c r="I36" i="10"/>
  <c r="N35" i="10"/>
  <c r="M35" i="10"/>
  <c r="L35" i="10"/>
  <c r="K35" i="10"/>
  <c r="J35" i="10"/>
  <c r="I35" i="10"/>
  <c r="N34" i="10"/>
  <c r="M34" i="10"/>
  <c r="L34" i="10"/>
  <c r="K34" i="10"/>
  <c r="J34" i="10"/>
  <c r="I34" i="10"/>
  <c r="N33" i="10"/>
  <c r="M33" i="10"/>
  <c r="L33" i="10"/>
  <c r="K33" i="10"/>
  <c r="J33" i="10"/>
  <c r="I33" i="10"/>
  <c r="N32" i="10"/>
  <c r="M32" i="10"/>
  <c r="L32" i="10"/>
  <c r="K32" i="10"/>
  <c r="J32" i="10"/>
  <c r="I32" i="10"/>
  <c r="N31" i="10"/>
  <c r="M31" i="10"/>
  <c r="L31" i="10"/>
  <c r="K31" i="10"/>
  <c r="J31" i="10"/>
  <c r="I31" i="10"/>
  <c r="N30" i="10"/>
  <c r="M30" i="10"/>
  <c r="L30" i="10"/>
  <c r="K30" i="10"/>
  <c r="J30" i="10"/>
  <c r="I30" i="10"/>
  <c r="N29" i="10"/>
  <c r="M29" i="10"/>
  <c r="L29" i="10"/>
  <c r="K29" i="10"/>
  <c r="J29" i="10"/>
  <c r="I29" i="10"/>
  <c r="N28" i="10"/>
  <c r="M28" i="10"/>
  <c r="L28" i="10"/>
  <c r="K28" i="10"/>
  <c r="J28" i="10"/>
  <c r="I28" i="10"/>
  <c r="N27" i="10"/>
  <c r="M27" i="10"/>
  <c r="L27" i="10"/>
  <c r="K27" i="10"/>
  <c r="J27" i="10"/>
  <c r="I27" i="10"/>
  <c r="N26" i="10"/>
  <c r="M26" i="10"/>
  <c r="L26" i="10"/>
  <c r="K26" i="10"/>
  <c r="J26" i="10"/>
  <c r="I26" i="10"/>
  <c r="N25" i="10"/>
  <c r="M25" i="10"/>
  <c r="L25" i="10"/>
  <c r="K25" i="10"/>
  <c r="J25" i="10"/>
  <c r="I25" i="10"/>
  <c r="N24" i="10"/>
  <c r="M24" i="10"/>
  <c r="L24" i="10"/>
  <c r="K24" i="10"/>
  <c r="J24" i="10"/>
  <c r="I24" i="10"/>
  <c r="N23" i="10"/>
  <c r="M23" i="10"/>
  <c r="L23" i="10"/>
  <c r="K23" i="10"/>
  <c r="J23" i="10"/>
  <c r="I23" i="10"/>
  <c r="N22" i="10"/>
  <c r="M22" i="10"/>
  <c r="L22" i="10"/>
  <c r="K22" i="10"/>
  <c r="J22" i="10"/>
  <c r="I22" i="10"/>
  <c r="N21" i="10"/>
  <c r="M21" i="10"/>
  <c r="L21" i="10"/>
  <c r="K21" i="10"/>
  <c r="J21" i="10"/>
  <c r="I21" i="10"/>
  <c r="N20" i="10"/>
  <c r="M20" i="10"/>
  <c r="L20" i="10"/>
  <c r="K20" i="10"/>
  <c r="J20" i="10"/>
  <c r="I20" i="10"/>
  <c r="N19" i="10"/>
  <c r="M19" i="10"/>
  <c r="L19" i="10"/>
  <c r="K19" i="10"/>
  <c r="J19" i="10"/>
  <c r="I19" i="10"/>
  <c r="N18" i="10"/>
  <c r="M18" i="10"/>
  <c r="L18" i="10"/>
  <c r="K18" i="10"/>
  <c r="J18" i="10"/>
  <c r="I18" i="10"/>
  <c r="N17" i="10"/>
  <c r="M17" i="10"/>
  <c r="L17" i="10"/>
  <c r="K17" i="10"/>
  <c r="J17" i="10"/>
  <c r="I17" i="10"/>
  <c r="N16" i="10"/>
  <c r="M16" i="10"/>
  <c r="L16" i="10"/>
  <c r="K16" i="10"/>
  <c r="J16" i="10"/>
  <c r="I16" i="10"/>
  <c r="N15" i="10"/>
  <c r="M15" i="10"/>
  <c r="L15" i="10"/>
  <c r="K15" i="10"/>
  <c r="J15" i="10"/>
  <c r="I15" i="10"/>
  <c r="N14" i="10"/>
  <c r="M14" i="10"/>
  <c r="L14" i="10"/>
  <c r="K14" i="10"/>
  <c r="J14" i="10"/>
  <c r="I14" i="10"/>
  <c r="N13" i="10"/>
  <c r="M13" i="10"/>
  <c r="L13" i="10"/>
  <c r="K13" i="10"/>
  <c r="J13" i="10"/>
  <c r="I13" i="10"/>
  <c r="N12" i="10"/>
  <c r="M12" i="10"/>
  <c r="L12" i="10"/>
  <c r="K12" i="10"/>
  <c r="J12" i="10"/>
  <c r="I12" i="10"/>
  <c r="N11" i="10"/>
  <c r="M11" i="10"/>
  <c r="L11" i="10"/>
  <c r="K11" i="10"/>
  <c r="J11" i="10"/>
  <c r="I11" i="10"/>
  <c r="N10" i="10"/>
  <c r="M10" i="10"/>
  <c r="L10" i="10"/>
  <c r="K10" i="10"/>
  <c r="J10" i="10"/>
  <c r="I10" i="10"/>
  <c r="N9" i="10"/>
  <c r="M9" i="10"/>
  <c r="L9" i="10"/>
  <c r="K9" i="10"/>
  <c r="J9" i="10"/>
  <c r="I9" i="10"/>
  <c r="N8" i="10"/>
  <c r="M8" i="10"/>
  <c r="L8" i="10"/>
  <c r="K8" i="10"/>
  <c r="J8" i="10"/>
  <c r="I8" i="10"/>
  <c r="N7" i="10"/>
  <c r="M7" i="10"/>
  <c r="L7" i="10"/>
  <c r="K7" i="10"/>
  <c r="J7" i="10"/>
  <c r="I7" i="10"/>
  <c r="N6" i="10"/>
  <c r="M6" i="10"/>
  <c r="L6" i="10"/>
  <c r="K6" i="10"/>
  <c r="J6" i="10"/>
  <c r="I6" i="10"/>
  <c r="N5" i="10"/>
  <c r="I19" i="2" s="1"/>
  <c r="K5" i="10"/>
  <c r="M5" i="10"/>
  <c r="H19" i="2" s="1"/>
  <c r="J5" i="10"/>
  <c r="H18" i="2" s="1"/>
  <c r="L5" i="10"/>
  <c r="G19" i="2" s="1"/>
  <c r="I5" i="10"/>
  <c r="H208" i="10"/>
  <c r="G208" i="10"/>
  <c r="F208" i="10"/>
  <c r="H207" i="10"/>
  <c r="G207" i="10"/>
  <c r="F207" i="10"/>
  <c r="H206" i="10"/>
  <c r="G206" i="10"/>
  <c r="F206" i="10"/>
  <c r="H205" i="10"/>
  <c r="G205" i="10"/>
  <c r="F205" i="10"/>
  <c r="H204" i="10"/>
  <c r="G204" i="10"/>
  <c r="F204" i="10"/>
  <c r="H203" i="10"/>
  <c r="G203" i="10"/>
  <c r="F203" i="10"/>
  <c r="H202" i="10"/>
  <c r="G202" i="10"/>
  <c r="F202" i="10"/>
  <c r="H201" i="10"/>
  <c r="G201" i="10"/>
  <c r="F201" i="10"/>
  <c r="H200" i="10"/>
  <c r="G200" i="10"/>
  <c r="F200" i="10"/>
  <c r="H199" i="10"/>
  <c r="G199" i="10"/>
  <c r="F199" i="10"/>
  <c r="H198" i="10"/>
  <c r="G198" i="10"/>
  <c r="F198" i="10"/>
  <c r="H197" i="10"/>
  <c r="G197" i="10"/>
  <c r="F197" i="10"/>
  <c r="H196" i="10"/>
  <c r="G196" i="10"/>
  <c r="F196" i="10"/>
  <c r="H195" i="10"/>
  <c r="G195" i="10"/>
  <c r="F195" i="10"/>
  <c r="H194" i="10"/>
  <c r="G194" i="10"/>
  <c r="F194" i="10"/>
  <c r="H193" i="10"/>
  <c r="G193" i="10"/>
  <c r="F193" i="10"/>
  <c r="H192" i="10"/>
  <c r="G192" i="10"/>
  <c r="F192" i="10"/>
  <c r="H191" i="10"/>
  <c r="G191" i="10"/>
  <c r="F191" i="10"/>
  <c r="H190" i="10"/>
  <c r="G190" i="10"/>
  <c r="F190" i="10"/>
  <c r="H189" i="10"/>
  <c r="G189" i="10"/>
  <c r="F189" i="10"/>
  <c r="H188" i="10"/>
  <c r="G188" i="10"/>
  <c r="F188" i="10"/>
  <c r="H187" i="10"/>
  <c r="G187" i="10"/>
  <c r="F187" i="10"/>
  <c r="H186" i="10"/>
  <c r="G186" i="10"/>
  <c r="F186" i="10"/>
  <c r="H185" i="10"/>
  <c r="G185" i="10"/>
  <c r="F185" i="10"/>
  <c r="H184" i="10"/>
  <c r="G184" i="10"/>
  <c r="F184" i="10"/>
  <c r="H183" i="10"/>
  <c r="G183" i="10"/>
  <c r="F183" i="10"/>
  <c r="H182" i="10"/>
  <c r="G182" i="10"/>
  <c r="F182" i="10"/>
  <c r="H181" i="10"/>
  <c r="G181" i="10"/>
  <c r="F181" i="10"/>
  <c r="H180" i="10"/>
  <c r="G180" i="10"/>
  <c r="F180" i="10"/>
  <c r="H179" i="10"/>
  <c r="G179" i="10"/>
  <c r="F179" i="10"/>
  <c r="H178" i="10"/>
  <c r="G178" i="10"/>
  <c r="F178" i="10"/>
  <c r="H177" i="10"/>
  <c r="G177" i="10"/>
  <c r="F177" i="10"/>
  <c r="H176" i="10"/>
  <c r="G176" i="10"/>
  <c r="F176" i="10"/>
  <c r="H175" i="10"/>
  <c r="G175" i="10"/>
  <c r="F175" i="10"/>
  <c r="H174" i="10"/>
  <c r="G174" i="10"/>
  <c r="F174" i="10"/>
  <c r="H173" i="10"/>
  <c r="G173" i="10"/>
  <c r="F173" i="10"/>
  <c r="H172" i="10"/>
  <c r="G172" i="10"/>
  <c r="F172" i="10"/>
  <c r="H171" i="10"/>
  <c r="G171" i="10"/>
  <c r="F171" i="10"/>
  <c r="H170" i="10"/>
  <c r="G170" i="10"/>
  <c r="F170" i="10"/>
  <c r="H169" i="10"/>
  <c r="G169" i="10"/>
  <c r="F169" i="10"/>
  <c r="H168" i="10"/>
  <c r="G168" i="10"/>
  <c r="F168" i="10"/>
  <c r="H167" i="10"/>
  <c r="G167" i="10"/>
  <c r="F167" i="10"/>
  <c r="H166" i="10"/>
  <c r="G166" i="10"/>
  <c r="F166" i="10"/>
  <c r="H165" i="10"/>
  <c r="G165" i="10"/>
  <c r="F165" i="10"/>
  <c r="H164" i="10"/>
  <c r="G164" i="10"/>
  <c r="F164" i="10"/>
  <c r="H163" i="10"/>
  <c r="G163" i="10"/>
  <c r="F163" i="10"/>
  <c r="H162" i="10"/>
  <c r="G162" i="10"/>
  <c r="F162" i="10"/>
  <c r="H161" i="10"/>
  <c r="G161" i="10"/>
  <c r="F161" i="10"/>
  <c r="H160" i="10"/>
  <c r="G160" i="10"/>
  <c r="F160" i="10"/>
  <c r="H159" i="10"/>
  <c r="G159" i="10"/>
  <c r="F159" i="10"/>
  <c r="H158" i="10"/>
  <c r="G158" i="10"/>
  <c r="F158" i="10"/>
  <c r="H157" i="10"/>
  <c r="G157" i="10"/>
  <c r="F157" i="10"/>
  <c r="H156" i="10"/>
  <c r="G156" i="10"/>
  <c r="F156" i="10"/>
  <c r="H155" i="10"/>
  <c r="G155" i="10"/>
  <c r="F155" i="10"/>
  <c r="H154" i="10"/>
  <c r="G154" i="10"/>
  <c r="F154" i="10"/>
  <c r="H153" i="10"/>
  <c r="G153" i="10"/>
  <c r="F153" i="10"/>
  <c r="H152" i="10"/>
  <c r="G152" i="10"/>
  <c r="F152" i="10"/>
  <c r="H151" i="10"/>
  <c r="G151" i="10"/>
  <c r="F151" i="10"/>
  <c r="H150" i="10"/>
  <c r="G150" i="10"/>
  <c r="F150" i="10"/>
  <c r="H149" i="10"/>
  <c r="G149" i="10"/>
  <c r="F149" i="10"/>
  <c r="H148" i="10"/>
  <c r="G148" i="10"/>
  <c r="F148" i="10"/>
  <c r="H147" i="10"/>
  <c r="G147" i="10"/>
  <c r="F147" i="10"/>
  <c r="H146" i="10"/>
  <c r="G146" i="10"/>
  <c r="F146" i="10"/>
  <c r="H145" i="10"/>
  <c r="G145" i="10"/>
  <c r="F145" i="10"/>
  <c r="H144" i="10"/>
  <c r="G144" i="10"/>
  <c r="F144" i="10"/>
  <c r="H143" i="10"/>
  <c r="G143" i="10"/>
  <c r="F143" i="10"/>
  <c r="H142" i="10"/>
  <c r="G142" i="10"/>
  <c r="F142" i="10"/>
  <c r="H141" i="10"/>
  <c r="G141" i="10"/>
  <c r="F141" i="10"/>
  <c r="H140" i="10"/>
  <c r="G140" i="10"/>
  <c r="F140" i="10"/>
  <c r="H139" i="10"/>
  <c r="G139" i="10"/>
  <c r="F139" i="10"/>
  <c r="H138" i="10"/>
  <c r="G138" i="10"/>
  <c r="F138" i="10"/>
  <c r="H137" i="10"/>
  <c r="G137" i="10"/>
  <c r="F137" i="10"/>
  <c r="H136" i="10"/>
  <c r="G136" i="10"/>
  <c r="F136" i="10"/>
  <c r="H135" i="10"/>
  <c r="G135" i="10"/>
  <c r="F135" i="10"/>
  <c r="H134" i="10"/>
  <c r="G134" i="10"/>
  <c r="F134" i="10"/>
  <c r="H133" i="10"/>
  <c r="G133" i="10"/>
  <c r="F133" i="10"/>
  <c r="H132" i="10"/>
  <c r="G132" i="10"/>
  <c r="F132" i="10"/>
  <c r="H131" i="10"/>
  <c r="G131" i="10"/>
  <c r="F131" i="10"/>
  <c r="H130" i="10"/>
  <c r="G130" i="10"/>
  <c r="F130" i="10"/>
  <c r="H129" i="10"/>
  <c r="G129" i="10"/>
  <c r="F129" i="10"/>
  <c r="H128" i="10"/>
  <c r="G128" i="10"/>
  <c r="F128" i="10"/>
  <c r="H127" i="10"/>
  <c r="G127" i="10"/>
  <c r="F127" i="10"/>
  <c r="H126" i="10"/>
  <c r="G126" i="10"/>
  <c r="F126" i="10"/>
  <c r="H125" i="10"/>
  <c r="G125" i="10"/>
  <c r="F125" i="10"/>
  <c r="H124" i="10"/>
  <c r="G124" i="10"/>
  <c r="F124" i="10"/>
  <c r="H123" i="10"/>
  <c r="G123" i="10"/>
  <c r="F123" i="10"/>
  <c r="H122" i="10"/>
  <c r="G122" i="10"/>
  <c r="F122" i="10"/>
  <c r="H121" i="10"/>
  <c r="G121" i="10"/>
  <c r="F121" i="10"/>
  <c r="H120" i="10"/>
  <c r="G120" i="10"/>
  <c r="F120" i="10"/>
  <c r="H119" i="10"/>
  <c r="G119" i="10"/>
  <c r="F119" i="10"/>
  <c r="H118" i="10"/>
  <c r="G118" i="10"/>
  <c r="F118" i="10"/>
  <c r="H117" i="10"/>
  <c r="G117" i="10"/>
  <c r="F117" i="10"/>
  <c r="H116" i="10"/>
  <c r="G116" i="10"/>
  <c r="F116" i="10"/>
  <c r="H115" i="10"/>
  <c r="G115" i="10"/>
  <c r="F115" i="10"/>
  <c r="H114" i="10"/>
  <c r="G114" i="10"/>
  <c r="F114" i="10"/>
  <c r="H113" i="10"/>
  <c r="G113" i="10"/>
  <c r="F113" i="10"/>
  <c r="H112" i="10"/>
  <c r="G112" i="10"/>
  <c r="F112" i="10"/>
  <c r="H111" i="10"/>
  <c r="G111" i="10"/>
  <c r="F111" i="10"/>
  <c r="H110" i="10"/>
  <c r="G110" i="10"/>
  <c r="F110" i="10"/>
  <c r="H109" i="10"/>
  <c r="G109" i="10"/>
  <c r="F109" i="10"/>
  <c r="H108" i="10"/>
  <c r="G108" i="10"/>
  <c r="F108" i="10"/>
  <c r="H107" i="10"/>
  <c r="G107" i="10"/>
  <c r="F107" i="10"/>
  <c r="H106" i="10"/>
  <c r="G106" i="10"/>
  <c r="F106" i="10"/>
  <c r="H105" i="10"/>
  <c r="G105" i="10"/>
  <c r="F105" i="10"/>
  <c r="H104" i="10"/>
  <c r="G104" i="10"/>
  <c r="F104" i="10"/>
  <c r="H103" i="10"/>
  <c r="G103" i="10"/>
  <c r="F103" i="10"/>
  <c r="H102" i="10"/>
  <c r="G102" i="10"/>
  <c r="F102" i="10"/>
  <c r="H101" i="10"/>
  <c r="G101" i="10"/>
  <c r="F101" i="10"/>
  <c r="H100" i="10"/>
  <c r="G100" i="10"/>
  <c r="F100" i="10"/>
  <c r="H99" i="10"/>
  <c r="G99" i="10"/>
  <c r="F99" i="10"/>
  <c r="H98" i="10"/>
  <c r="G98" i="10"/>
  <c r="F98" i="10"/>
  <c r="H97" i="10"/>
  <c r="G97" i="10"/>
  <c r="F97" i="10"/>
  <c r="H96" i="10"/>
  <c r="G96" i="10"/>
  <c r="F96" i="10"/>
  <c r="H95" i="10"/>
  <c r="G95" i="10"/>
  <c r="F95" i="10"/>
  <c r="H94" i="10"/>
  <c r="G94" i="10"/>
  <c r="F94" i="10"/>
  <c r="H93" i="10"/>
  <c r="G93" i="10"/>
  <c r="F93" i="10"/>
  <c r="H92" i="10"/>
  <c r="G92" i="10"/>
  <c r="F92" i="10"/>
  <c r="H91" i="10"/>
  <c r="G91" i="10"/>
  <c r="F91" i="10"/>
  <c r="H90" i="10"/>
  <c r="G90" i="10"/>
  <c r="F90" i="10"/>
  <c r="H89" i="10"/>
  <c r="G89" i="10"/>
  <c r="F89" i="10"/>
  <c r="H88" i="10"/>
  <c r="G88" i="10"/>
  <c r="F88" i="10"/>
  <c r="H87" i="10"/>
  <c r="G87" i="10"/>
  <c r="F87" i="10"/>
  <c r="H86" i="10"/>
  <c r="G86" i="10"/>
  <c r="F86" i="10"/>
  <c r="H85" i="10"/>
  <c r="G85" i="10"/>
  <c r="F85" i="10"/>
  <c r="H84" i="10"/>
  <c r="G84" i="10"/>
  <c r="F84" i="10"/>
  <c r="H83" i="10"/>
  <c r="G83" i="10"/>
  <c r="F83" i="10"/>
  <c r="H82" i="10"/>
  <c r="G82" i="10"/>
  <c r="F82" i="10"/>
  <c r="H81" i="10"/>
  <c r="G81" i="10"/>
  <c r="F81" i="10"/>
  <c r="H80" i="10"/>
  <c r="G80" i="10"/>
  <c r="F80" i="10"/>
  <c r="H79" i="10"/>
  <c r="G79" i="10"/>
  <c r="F79" i="10"/>
  <c r="H78" i="10"/>
  <c r="G78" i="10"/>
  <c r="F78" i="10"/>
  <c r="H77" i="10"/>
  <c r="G77" i="10"/>
  <c r="F77" i="10"/>
  <c r="H76" i="10"/>
  <c r="G76" i="10"/>
  <c r="F76" i="10"/>
  <c r="H75" i="10"/>
  <c r="G75" i="10"/>
  <c r="F75" i="10"/>
  <c r="H74" i="10"/>
  <c r="G74" i="10"/>
  <c r="F74" i="10"/>
  <c r="H73" i="10"/>
  <c r="G73" i="10"/>
  <c r="F73" i="10"/>
  <c r="H72" i="10"/>
  <c r="G72" i="10"/>
  <c r="F72" i="10"/>
  <c r="H71" i="10"/>
  <c r="G71" i="10"/>
  <c r="F71" i="10"/>
  <c r="H70" i="10"/>
  <c r="G70" i="10"/>
  <c r="F70" i="10"/>
  <c r="H69" i="10"/>
  <c r="G69" i="10"/>
  <c r="F69" i="10"/>
  <c r="H68" i="10"/>
  <c r="G68" i="10"/>
  <c r="F68" i="10"/>
  <c r="H67" i="10"/>
  <c r="G67" i="10"/>
  <c r="F67" i="10"/>
  <c r="H66" i="10"/>
  <c r="G66" i="10"/>
  <c r="F66" i="10"/>
  <c r="H65" i="10"/>
  <c r="G65" i="10"/>
  <c r="F65" i="10"/>
  <c r="H64" i="10"/>
  <c r="G64" i="10"/>
  <c r="F64" i="10"/>
  <c r="H63" i="10"/>
  <c r="G63" i="10"/>
  <c r="F63" i="10"/>
  <c r="H62" i="10"/>
  <c r="G62" i="10"/>
  <c r="F62" i="10"/>
  <c r="H61" i="10"/>
  <c r="G61" i="10"/>
  <c r="F61" i="10"/>
  <c r="H60" i="10"/>
  <c r="G60" i="10"/>
  <c r="F60" i="10"/>
  <c r="H59" i="10"/>
  <c r="G59" i="10"/>
  <c r="F59" i="10"/>
  <c r="H58" i="10"/>
  <c r="G58" i="10"/>
  <c r="F58" i="10"/>
  <c r="H57" i="10"/>
  <c r="G57" i="10"/>
  <c r="F57" i="10"/>
  <c r="H56" i="10"/>
  <c r="G56" i="10"/>
  <c r="F56" i="10"/>
  <c r="H55" i="10"/>
  <c r="G55" i="10"/>
  <c r="F55" i="10"/>
  <c r="H54" i="10"/>
  <c r="G54" i="10"/>
  <c r="F54" i="10"/>
  <c r="H53" i="10"/>
  <c r="G53" i="10"/>
  <c r="F53" i="10"/>
  <c r="H52" i="10"/>
  <c r="G52" i="10"/>
  <c r="F52" i="10"/>
  <c r="H51" i="10"/>
  <c r="G51" i="10"/>
  <c r="F51" i="10"/>
  <c r="H50" i="10"/>
  <c r="G50" i="10"/>
  <c r="F50" i="10"/>
  <c r="H49" i="10"/>
  <c r="G49" i="10"/>
  <c r="F49" i="10"/>
  <c r="H48" i="10"/>
  <c r="G48" i="10"/>
  <c r="F48" i="10"/>
  <c r="H47" i="10"/>
  <c r="G47" i="10"/>
  <c r="F47" i="10"/>
  <c r="H46" i="10"/>
  <c r="G46" i="10"/>
  <c r="F46" i="10"/>
  <c r="H45" i="10"/>
  <c r="G45" i="10"/>
  <c r="F45" i="10"/>
  <c r="H44" i="10"/>
  <c r="G44" i="10"/>
  <c r="F44" i="10"/>
  <c r="H43" i="10"/>
  <c r="G43" i="10"/>
  <c r="F43" i="10"/>
  <c r="H42" i="10"/>
  <c r="G42" i="10"/>
  <c r="F42" i="10"/>
  <c r="H41" i="10"/>
  <c r="G41" i="10"/>
  <c r="F41" i="10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G36" i="10"/>
  <c r="F36" i="10"/>
  <c r="H35" i="10"/>
  <c r="G35" i="10"/>
  <c r="F35" i="10"/>
  <c r="H34" i="10"/>
  <c r="G34" i="10"/>
  <c r="F34" i="10"/>
  <c r="H33" i="10"/>
  <c r="G33" i="10"/>
  <c r="F33" i="10"/>
  <c r="H32" i="10"/>
  <c r="G32" i="10"/>
  <c r="F32" i="10"/>
  <c r="H31" i="10"/>
  <c r="G31" i="10"/>
  <c r="F31" i="10"/>
  <c r="H30" i="10"/>
  <c r="G30" i="10"/>
  <c r="F30" i="10"/>
  <c r="H29" i="10"/>
  <c r="G29" i="10"/>
  <c r="F29" i="10"/>
  <c r="H28" i="10"/>
  <c r="G28" i="10"/>
  <c r="F28" i="10"/>
  <c r="H27" i="10"/>
  <c r="G27" i="10"/>
  <c r="F27" i="10"/>
  <c r="H26" i="10"/>
  <c r="G26" i="10"/>
  <c r="F26" i="10"/>
  <c r="H25" i="10"/>
  <c r="G25" i="10"/>
  <c r="F25" i="10"/>
  <c r="H24" i="10"/>
  <c r="G24" i="10"/>
  <c r="F24" i="10"/>
  <c r="H23" i="10"/>
  <c r="G23" i="10"/>
  <c r="F23" i="10"/>
  <c r="H22" i="10"/>
  <c r="G22" i="10"/>
  <c r="F22" i="10"/>
  <c r="H21" i="10"/>
  <c r="G21" i="10"/>
  <c r="F21" i="10"/>
  <c r="H20" i="10"/>
  <c r="G20" i="10"/>
  <c r="F20" i="10"/>
  <c r="H19" i="10"/>
  <c r="G19" i="10"/>
  <c r="F19" i="10"/>
  <c r="H18" i="10"/>
  <c r="G18" i="10"/>
  <c r="F18" i="10"/>
  <c r="H17" i="10"/>
  <c r="G17" i="10"/>
  <c r="F17" i="10"/>
  <c r="H16" i="10"/>
  <c r="G16" i="10"/>
  <c r="F16" i="10"/>
  <c r="H15" i="10"/>
  <c r="G15" i="10"/>
  <c r="F15" i="10"/>
  <c r="H14" i="10"/>
  <c r="G14" i="10"/>
  <c r="F14" i="10"/>
  <c r="H13" i="10"/>
  <c r="G13" i="10"/>
  <c r="F13" i="10"/>
  <c r="H12" i="10"/>
  <c r="G12" i="10"/>
  <c r="F12" i="10"/>
  <c r="H11" i="10"/>
  <c r="G11" i="10"/>
  <c r="F11" i="10"/>
  <c r="H10" i="10"/>
  <c r="G10" i="10"/>
  <c r="F10" i="10"/>
  <c r="H9" i="10"/>
  <c r="G9" i="10"/>
  <c r="F9" i="10"/>
  <c r="H8" i="10"/>
  <c r="G8" i="10"/>
  <c r="F8" i="10"/>
  <c r="H7" i="10"/>
  <c r="G7" i="10"/>
  <c r="F7" i="10"/>
  <c r="H6" i="10"/>
  <c r="G6" i="10"/>
  <c r="F6" i="10"/>
  <c r="H5" i="10"/>
  <c r="G5" i="10"/>
  <c r="F5" i="10"/>
  <c r="AG183" i="8"/>
  <c r="AG203" i="8"/>
  <c r="AG202" i="8"/>
  <c r="AG201" i="8"/>
  <c r="AG200" i="8"/>
  <c r="AG199" i="8"/>
  <c r="AG198" i="8"/>
  <c r="AG197" i="8"/>
  <c r="AG196" i="8"/>
  <c r="AG195" i="8"/>
  <c r="AG194" i="8"/>
  <c r="AG193" i="8"/>
  <c r="AG192" i="8"/>
  <c r="AG191" i="8"/>
  <c r="AG190" i="8"/>
  <c r="AG189" i="8"/>
  <c r="AG188" i="8"/>
  <c r="AG187" i="8"/>
  <c r="AG186" i="8"/>
  <c r="AG185" i="8"/>
  <c r="AG184" i="8"/>
  <c r="AG182" i="8"/>
  <c r="AG181" i="8"/>
  <c r="AG180" i="8"/>
  <c r="AG179" i="8"/>
  <c r="AG178" i="8"/>
  <c r="AG177" i="8"/>
  <c r="AG176" i="8"/>
  <c r="AG175" i="8"/>
  <c r="AG174" i="8"/>
  <c r="AG173" i="8"/>
  <c r="AG172" i="8"/>
  <c r="AG171" i="8"/>
  <c r="AG170" i="8"/>
  <c r="AG169" i="8"/>
  <c r="AG168" i="8"/>
  <c r="AG167" i="8"/>
  <c r="AG166" i="8"/>
  <c r="AG165" i="8"/>
  <c r="AG164" i="8"/>
  <c r="AG163" i="8"/>
  <c r="AG162" i="8"/>
  <c r="AG161" i="8"/>
  <c r="AG160" i="8"/>
  <c r="AG159" i="8"/>
  <c r="AG158" i="8"/>
  <c r="AG157" i="8"/>
  <c r="AG156" i="8"/>
  <c r="AG155" i="8"/>
  <c r="AG154" i="8"/>
  <c r="AG153" i="8"/>
  <c r="AG152" i="8"/>
  <c r="AG151" i="8"/>
  <c r="AG150" i="8"/>
  <c r="AG149" i="8"/>
  <c r="AG148" i="8"/>
  <c r="AG147" i="8"/>
  <c r="AG146" i="8"/>
  <c r="AG145" i="8"/>
  <c r="AG144" i="8"/>
  <c r="AG143" i="8"/>
  <c r="AG142" i="8"/>
  <c r="AG141" i="8"/>
  <c r="AG140" i="8"/>
  <c r="AG139" i="8"/>
  <c r="AG138" i="8"/>
  <c r="AG137" i="8"/>
  <c r="AG136" i="8"/>
  <c r="AG135" i="8"/>
  <c r="AG134" i="8"/>
  <c r="AG133" i="8"/>
  <c r="AG132" i="8"/>
  <c r="AG131" i="8"/>
  <c r="AG130" i="8"/>
  <c r="AG129" i="8"/>
  <c r="AG128" i="8"/>
  <c r="AG127" i="8"/>
  <c r="AG126" i="8"/>
  <c r="AG125" i="8"/>
  <c r="AG124" i="8"/>
  <c r="AG123" i="8"/>
  <c r="AG122" i="8"/>
  <c r="AG121" i="8"/>
  <c r="AG120" i="8"/>
  <c r="AG119" i="8"/>
  <c r="AG118" i="8"/>
  <c r="AG117" i="8"/>
  <c r="AG116" i="8"/>
  <c r="AG115" i="8"/>
  <c r="AG114" i="8"/>
  <c r="AG113" i="8"/>
  <c r="AG112" i="8"/>
  <c r="AG111" i="8"/>
  <c r="AG110" i="8"/>
  <c r="AG109" i="8"/>
  <c r="AG108" i="8"/>
  <c r="AG107" i="8"/>
  <c r="AG106" i="8"/>
  <c r="AG105" i="8"/>
  <c r="AG104" i="8"/>
  <c r="AG103" i="8"/>
  <c r="AG102" i="8"/>
  <c r="AG101" i="8"/>
  <c r="AG100" i="8"/>
  <c r="AG99" i="8"/>
  <c r="AG98" i="8"/>
  <c r="AG97" i="8"/>
  <c r="AG96" i="8"/>
  <c r="AG95" i="8"/>
  <c r="AG94" i="8"/>
  <c r="AG93" i="8"/>
  <c r="AG92" i="8"/>
  <c r="AG91" i="8"/>
  <c r="AG90" i="8"/>
  <c r="AG89" i="8"/>
  <c r="AG88" i="8"/>
  <c r="AG87" i="8"/>
  <c r="AG86" i="8"/>
  <c r="AG85" i="8"/>
  <c r="AG84" i="8"/>
  <c r="AG83" i="8"/>
  <c r="AG82" i="8"/>
  <c r="AG81" i="8"/>
  <c r="AG80" i="8"/>
  <c r="AG79" i="8"/>
  <c r="AG78" i="8"/>
  <c r="AG77" i="8"/>
  <c r="AG76" i="8"/>
  <c r="AG75" i="8"/>
  <c r="AG74" i="8"/>
  <c r="AG73" i="8"/>
  <c r="AG72" i="8"/>
  <c r="AG71" i="8"/>
  <c r="AG70" i="8"/>
  <c r="AG69" i="8"/>
  <c r="AG68" i="8"/>
  <c r="AG67" i="8"/>
  <c r="AG66" i="8"/>
  <c r="AG65" i="8"/>
  <c r="AG64" i="8"/>
  <c r="AG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AG4" i="8"/>
  <c r="AG3" i="8"/>
  <c r="AG2" i="8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AC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AC2" i="9"/>
  <c r="E204" i="10"/>
  <c r="D204" i="10"/>
  <c r="C204" i="10"/>
  <c r="E208" i="10"/>
  <c r="E207" i="10"/>
  <c r="E206" i="10"/>
  <c r="E205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I16" i="2" s="1"/>
  <c r="D208" i="10"/>
  <c r="C208" i="10"/>
  <c r="D207" i="10"/>
  <c r="C207" i="10"/>
  <c r="D206" i="10"/>
  <c r="C206" i="10"/>
  <c r="D205" i="10"/>
  <c r="C205" i="10"/>
  <c r="D203" i="10"/>
  <c r="C203" i="10"/>
  <c r="D202" i="10"/>
  <c r="C202" i="10"/>
  <c r="D201" i="10"/>
  <c r="C201" i="10"/>
  <c r="D200" i="10"/>
  <c r="C200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2" i="10"/>
  <c r="C192" i="10"/>
  <c r="D191" i="10"/>
  <c r="C191" i="10"/>
  <c r="D190" i="10"/>
  <c r="C190" i="10"/>
  <c r="D189" i="10"/>
  <c r="C189" i="10"/>
  <c r="D188" i="10"/>
  <c r="C188" i="10"/>
  <c r="D187" i="10"/>
  <c r="C187" i="10"/>
  <c r="D186" i="10"/>
  <c r="C186" i="10"/>
  <c r="D185" i="10"/>
  <c r="C185" i="10"/>
  <c r="D184" i="10"/>
  <c r="C184" i="10"/>
  <c r="D183" i="10"/>
  <c r="C183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6" i="10"/>
  <c r="C166" i="10"/>
  <c r="D165" i="10"/>
  <c r="C165" i="10"/>
  <c r="D164" i="10"/>
  <c r="C164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9" i="10"/>
  <c r="C149" i="10"/>
  <c r="D148" i="10"/>
  <c r="C148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40" i="10"/>
  <c r="C140" i="10"/>
  <c r="D139" i="10"/>
  <c r="C139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2" i="10"/>
  <c r="C132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H16" i="2" s="1"/>
  <c r="C5" i="10"/>
  <c r="H20" i="2" l="1"/>
  <c r="H23" i="2" s="1"/>
  <c r="AD8" i="10"/>
  <c r="AP8" i="10" s="1"/>
  <c r="AV8" i="10" s="1"/>
  <c r="AX8" i="10" s="1"/>
  <c r="AD12" i="10"/>
  <c r="AP12" i="10" s="1"/>
  <c r="AV12" i="10" s="1"/>
  <c r="AW12" i="10" s="1"/>
  <c r="AD16" i="10"/>
  <c r="AP16" i="10" s="1"/>
  <c r="AV16" i="10" s="1"/>
  <c r="AY16" i="10" s="1"/>
  <c r="AD20" i="10"/>
  <c r="AP20" i="10" s="1"/>
  <c r="AV20" i="10" s="1"/>
  <c r="AY20" i="10" s="1"/>
  <c r="AD24" i="10"/>
  <c r="AP24" i="10" s="1"/>
  <c r="AV24" i="10" s="1"/>
  <c r="AY24" i="10" s="1"/>
  <c r="AD28" i="10"/>
  <c r="AP28" i="10" s="1"/>
  <c r="AV28" i="10" s="1"/>
  <c r="AW28" i="10" s="1"/>
  <c r="AD32" i="10"/>
  <c r="AP32" i="10" s="1"/>
  <c r="AV32" i="10" s="1"/>
  <c r="AW32" i="10" s="1"/>
  <c r="AD36" i="10"/>
  <c r="AP36" i="10" s="1"/>
  <c r="AV36" i="10" s="1"/>
  <c r="AY36" i="10" s="1"/>
  <c r="AD40" i="10"/>
  <c r="AP40" i="10" s="1"/>
  <c r="AV40" i="10" s="1"/>
  <c r="AY40" i="10" s="1"/>
  <c r="AD44" i="10"/>
  <c r="AP44" i="10" s="1"/>
  <c r="AV44" i="10" s="1"/>
  <c r="AY44" i="10" s="1"/>
  <c r="AD48" i="10"/>
  <c r="AP48" i="10" s="1"/>
  <c r="AV48" i="10" s="1"/>
  <c r="AY48" i="10" s="1"/>
  <c r="AD52" i="10"/>
  <c r="AP52" i="10" s="1"/>
  <c r="AV52" i="10" s="1"/>
  <c r="AY52" i="10" s="1"/>
  <c r="AD56" i="10"/>
  <c r="AP56" i="10" s="1"/>
  <c r="AV56" i="10" s="1"/>
  <c r="AY56" i="10" s="1"/>
  <c r="AD60" i="10"/>
  <c r="AP60" i="10" s="1"/>
  <c r="AV60" i="10" s="1"/>
  <c r="AY60" i="10" s="1"/>
  <c r="AD64" i="10"/>
  <c r="AP64" i="10" s="1"/>
  <c r="AV64" i="10" s="1"/>
  <c r="AW64" i="10" s="1"/>
  <c r="AD68" i="10"/>
  <c r="AP68" i="10" s="1"/>
  <c r="AV68" i="10" s="1"/>
  <c r="AY68" i="10" s="1"/>
  <c r="AD72" i="10"/>
  <c r="AP72" i="10" s="1"/>
  <c r="AV72" i="10" s="1"/>
  <c r="AW72" i="10" s="1"/>
  <c r="AD76" i="10"/>
  <c r="AP76" i="10" s="1"/>
  <c r="AV76" i="10" s="1"/>
  <c r="AD80" i="10"/>
  <c r="AP80" i="10" s="1"/>
  <c r="AV80" i="10" s="1"/>
  <c r="AX80" i="10" s="1"/>
  <c r="AD84" i="10"/>
  <c r="AP84" i="10" s="1"/>
  <c r="AV84" i="10" s="1"/>
  <c r="AX84" i="10" s="1"/>
  <c r="AD88" i="10"/>
  <c r="AP88" i="10" s="1"/>
  <c r="AV88" i="10" s="1"/>
  <c r="AY88" i="10" s="1"/>
  <c r="AD92" i="10"/>
  <c r="AP92" i="10" s="1"/>
  <c r="AV92" i="10" s="1"/>
  <c r="AX92" i="10" s="1"/>
  <c r="AD96" i="10"/>
  <c r="AP96" i="10" s="1"/>
  <c r="AV96" i="10" s="1"/>
  <c r="AY96" i="10" s="1"/>
  <c r="AD100" i="10"/>
  <c r="AP100" i="10" s="1"/>
  <c r="AV100" i="10" s="1"/>
  <c r="AX100" i="10" s="1"/>
  <c r="AD104" i="10"/>
  <c r="AP104" i="10" s="1"/>
  <c r="AV104" i="10" s="1"/>
  <c r="AW104" i="10" s="1"/>
  <c r="AD108" i="10"/>
  <c r="AP108" i="10" s="1"/>
  <c r="AV108" i="10" s="1"/>
  <c r="AY108" i="10" s="1"/>
  <c r="AD112" i="10"/>
  <c r="AP112" i="10" s="1"/>
  <c r="AV112" i="10" s="1"/>
  <c r="AY112" i="10" s="1"/>
  <c r="AD116" i="10"/>
  <c r="AP116" i="10" s="1"/>
  <c r="AV116" i="10" s="1"/>
  <c r="AY116" i="10" s="1"/>
  <c r="AD120" i="10"/>
  <c r="AP120" i="10" s="1"/>
  <c r="AV120" i="10" s="1"/>
  <c r="AW120" i="10" s="1"/>
  <c r="AD124" i="10"/>
  <c r="AP124" i="10" s="1"/>
  <c r="AV124" i="10" s="1"/>
  <c r="AX124" i="10" s="1"/>
  <c r="AD128" i="10"/>
  <c r="AP128" i="10" s="1"/>
  <c r="AV128" i="10" s="1"/>
  <c r="AY128" i="10" s="1"/>
  <c r="AD132" i="10"/>
  <c r="AP132" i="10" s="1"/>
  <c r="AV132" i="10" s="1"/>
  <c r="AY132" i="10" s="1"/>
  <c r="AD136" i="10"/>
  <c r="AP136" i="10" s="1"/>
  <c r="AV136" i="10" s="1"/>
  <c r="AY136" i="10" s="1"/>
  <c r="AD140" i="10"/>
  <c r="AP140" i="10" s="1"/>
  <c r="AV140" i="10" s="1"/>
  <c r="AX140" i="10" s="1"/>
  <c r="AD144" i="10"/>
  <c r="AP144" i="10" s="1"/>
  <c r="AV144" i="10" s="1"/>
  <c r="AX144" i="10" s="1"/>
  <c r="AD148" i="10"/>
  <c r="AP148" i="10" s="1"/>
  <c r="AV148" i="10" s="1"/>
  <c r="AW148" i="10" s="1"/>
  <c r="AD152" i="10"/>
  <c r="AP152" i="10" s="1"/>
  <c r="AV152" i="10" s="1"/>
  <c r="AY152" i="10" s="1"/>
  <c r="AD156" i="10"/>
  <c r="AP156" i="10" s="1"/>
  <c r="AV156" i="10" s="1"/>
  <c r="AW156" i="10" s="1"/>
  <c r="AD160" i="10"/>
  <c r="AP160" i="10" s="1"/>
  <c r="AV160" i="10" s="1"/>
  <c r="AY160" i="10" s="1"/>
  <c r="AD164" i="10"/>
  <c r="AP164" i="10" s="1"/>
  <c r="AV164" i="10" s="1"/>
  <c r="AW164" i="10" s="1"/>
  <c r="AD168" i="10"/>
  <c r="AP168" i="10" s="1"/>
  <c r="AV168" i="10" s="1"/>
  <c r="AX168" i="10" s="1"/>
  <c r="AD172" i="10"/>
  <c r="AP172" i="10" s="1"/>
  <c r="AV172" i="10" s="1"/>
  <c r="AW172" i="10" s="1"/>
  <c r="AD176" i="10"/>
  <c r="AP176" i="10" s="1"/>
  <c r="AV176" i="10" s="1"/>
  <c r="AY176" i="10" s="1"/>
  <c r="AD180" i="10"/>
  <c r="AP180" i="10" s="1"/>
  <c r="AV180" i="10" s="1"/>
  <c r="AW180" i="10" s="1"/>
  <c r="AD184" i="10"/>
  <c r="AP184" i="10" s="1"/>
  <c r="AV184" i="10" s="1"/>
  <c r="AY184" i="10" s="1"/>
  <c r="AD188" i="10"/>
  <c r="AP188" i="10" s="1"/>
  <c r="AV188" i="10" s="1"/>
  <c r="AW188" i="10" s="1"/>
  <c r="AD192" i="10"/>
  <c r="AP192" i="10" s="1"/>
  <c r="AV192" i="10" s="1"/>
  <c r="AY192" i="10" s="1"/>
  <c r="AD196" i="10"/>
  <c r="AP196" i="10" s="1"/>
  <c r="AV196" i="10" s="1"/>
  <c r="AY196" i="10" s="1"/>
  <c r="AD200" i="10"/>
  <c r="AP200" i="10" s="1"/>
  <c r="AV200" i="10" s="1"/>
  <c r="AY200" i="10" s="1"/>
  <c r="AD204" i="10"/>
  <c r="AP204" i="10" s="1"/>
  <c r="AV204" i="10" s="1"/>
  <c r="AY204" i="10" s="1"/>
  <c r="AD208" i="10"/>
  <c r="AP208" i="10" s="1"/>
  <c r="AV208" i="10" s="1"/>
  <c r="AY208" i="10" s="1"/>
  <c r="AD207" i="10"/>
  <c r="AP207" i="10" s="1"/>
  <c r="AV207" i="10" s="1"/>
  <c r="AY207" i="10" s="1"/>
  <c r="AX108" i="10"/>
  <c r="AW108" i="10"/>
  <c r="AY172" i="10"/>
  <c r="AX176" i="10"/>
  <c r="AX40" i="10"/>
  <c r="AX120" i="10"/>
  <c r="AX44" i="10"/>
  <c r="AW44" i="10"/>
  <c r="AX36" i="10"/>
  <c r="AW48" i="10"/>
  <c r="AX48" i="10"/>
  <c r="AX136" i="10"/>
  <c r="AX12" i="10"/>
  <c r="AY12" i="10"/>
  <c r="AX76" i="10"/>
  <c r="AW76" i="10"/>
  <c r="AY76" i="10"/>
  <c r="AY140" i="10"/>
  <c r="AW204" i="10"/>
  <c r="K2" i="10"/>
  <c r="I18" i="2"/>
  <c r="I20" i="2" s="1"/>
  <c r="I23" i="2" s="1"/>
  <c r="AD7" i="10"/>
  <c r="AP7" i="10" s="1"/>
  <c r="AV7" i="10" s="1"/>
  <c r="AD11" i="10"/>
  <c r="AP11" i="10" s="1"/>
  <c r="AV11" i="10" s="1"/>
  <c r="AD15" i="10"/>
  <c r="AP15" i="10" s="1"/>
  <c r="AV15" i="10" s="1"/>
  <c r="AD19" i="10"/>
  <c r="AP19" i="10" s="1"/>
  <c r="AV19" i="10" s="1"/>
  <c r="AD23" i="10"/>
  <c r="AP23" i="10" s="1"/>
  <c r="AV23" i="10" s="1"/>
  <c r="AD27" i="10"/>
  <c r="AP27" i="10" s="1"/>
  <c r="AV27" i="10" s="1"/>
  <c r="AD31" i="10"/>
  <c r="AP31" i="10" s="1"/>
  <c r="AV31" i="10" s="1"/>
  <c r="AD35" i="10"/>
  <c r="AP35" i="10" s="1"/>
  <c r="AV35" i="10" s="1"/>
  <c r="AD39" i="10"/>
  <c r="AP39" i="10" s="1"/>
  <c r="AV39" i="10" s="1"/>
  <c r="AD43" i="10"/>
  <c r="AP43" i="10" s="1"/>
  <c r="AV43" i="10" s="1"/>
  <c r="AD47" i="10"/>
  <c r="AP47" i="10" s="1"/>
  <c r="AV47" i="10" s="1"/>
  <c r="AD51" i="10"/>
  <c r="AP51" i="10" s="1"/>
  <c r="AV51" i="10" s="1"/>
  <c r="AD55" i="10"/>
  <c r="AP55" i="10" s="1"/>
  <c r="AV55" i="10" s="1"/>
  <c r="AD59" i="10"/>
  <c r="AP59" i="10" s="1"/>
  <c r="AV59" i="10" s="1"/>
  <c r="AD63" i="10"/>
  <c r="AP63" i="10" s="1"/>
  <c r="AV63" i="10" s="1"/>
  <c r="AD67" i="10"/>
  <c r="AP67" i="10" s="1"/>
  <c r="AV67" i="10" s="1"/>
  <c r="AD71" i="10"/>
  <c r="AP71" i="10" s="1"/>
  <c r="AV71" i="10" s="1"/>
  <c r="AD75" i="10"/>
  <c r="AP75" i="10" s="1"/>
  <c r="AV75" i="10" s="1"/>
  <c r="AD79" i="10"/>
  <c r="AP79" i="10" s="1"/>
  <c r="AV79" i="10" s="1"/>
  <c r="AD83" i="10"/>
  <c r="AP83" i="10" s="1"/>
  <c r="AV83" i="10" s="1"/>
  <c r="AD87" i="10"/>
  <c r="AP87" i="10" s="1"/>
  <c r="AV87" i="10" s="1"/>
  <c r="AD91" i="10"/>
  <c r="AP91" i="10" s="1"/>
  <c r="AV91" i="10" s="1"/>
  <c r="AD95" i="10"/>
  <c r="AP95" i="10" s="1"/>
  <c r="AV95" i="10" s="1"/>
  <c r="AD99" i="10"/>
  <c r="AP99" i="10" s="1"/>
  <c r="AV99" i="10" s="1"/>
  <c r="AD103" i="10"/>
  <c r="AP103" i="10" s="1"/>
  <c r="AV103" i="10" s="1"/>
  <c r="AD107" i="10"/>
  <c r="AP107" i="10" s="1"/>
  <c r="AV107" i="10" s="1"/>
  <c r="AD111" i="10"/>
  <c r="AP111" i="10" s="1"/>
  <c r="AV111" i="10" s="1"/>
  <c r="AD115" i="10"/>
  <c r="AP115" i="10" s="1"/>
  <c r="AV115" i="10" s="1"/>
  <c r="AD119" i="10"/>
  <c r="AP119" i="10" s="1"/>
  <c r="AV119" i="10" s="1"/>
  <c r="AD123" i="10"/>
  <c r="AP123" i="10" s="1"/>
  <c r="AV123" i="10" s="1"/>
  <c r="AD127" i="10"/>
  <c r="AP127" i="10" s="1"/>
  <c r="AV127" i="10" s="1"/>
  <c r="AD131" i="10"/>
  <c r="AP131" i="10" s="1"/>
  <c r="AV131" i="10" s="1"/>
  <c r="AD135" i="10"/>
  <c r="AP135" i="10" s="1"/>
  <c r="AV135" i="10" s="1"/>
  <c r="AD139" i="10"/>
  <c r="AP139" i="10" s="1"/>
  <c r="AV139" i="10" s="1"/>
  <c r="AD143" i="10"/>
  <c r="AP143" i="10" s="1"/>
  <c r="AV143" i="10" s="1"/>
  <c r="AD147" i="10"/>
  <c r="AP147" i="10" s="1"/>
  <c r="AV147" i="10" s="1"/>
  <c r="AD151" i="10"/>
  <c r="AP151" i="10" s="1"/>
  <c r="AV151" i="10" s="1"/>
  <c r="AD155" i="10"/>
  <c r="AP155" i="10" s="1"/>
  <c r="AV155" i="10" s="1"/>
  <c r="AD159" i="10"/>
  <c r="AP159" i="10" s="1"/>
  <c r="AV159" i="10" s="1"/>
  <c r="AD163" i="10"/>
  <c r="AP163" i="10" s="1"/>
  <c r="AV163" i="10" s="1"/>
  <c r="AD167" i="10"/>
  <c r="AP167" i="10" s="1"/>
  <c r="AV167" i="10" s="1"/>
  <c r="AD171" i="10"/>
  <c r="AP171" i="10" s="1"/>
  <c r="AV171" i="10" s="1"/>
  <c r="AD175" i="10"/>
  <c r="AP175" i="10" s="1"/>
  <c r="AV175" i="10" s="1"/>
  <c r="AD179" i="10"/>
  <c r="AP179" i="10" s="1"/>
  <c r="AV179" i="10" s="1"/>
  <c r="AD183" i="10"/>
  <c r="AP183" i="10" s="1"/>
  <c r="AV183" i="10" s="1"/>
  <c r="AD187" i="10"/>
  <c r="AP187" i="10" s="1"/>
  <c r="AV187" i="10" s="1"/>
  <c r="AD191" i="10"/>
  <c r="AP191" i="10" s="1"/>
  <c r="AV191" i="10" s="1"/>
  <c r="AD195" i="10"/>
  <c r="AP195" i="10" s="1"/>
  <c r="AV195" i="10" s="1"/>
  <c r="AD199" i="10"/>
  <c r="AP199" i="10" s="1"/>
  <c r="AV199" i="10" s="1"/>
  <c r="AD203" i="10"/>
  <c r="AP203" i="10" s="1"/>
  <c r="AV203" i="10" s="1"/>
  <c r="AD6" i="10"/>
  <c r="AP6" i="10" s="1"/>
  <c r="AV6" i="10" s="1"/>
  <c r="AD10" i="10"/>
  <c r="AP10" i="10" s="1"/>
  <c r="AV10" i="10" s="1"/>
  <c r="AD14" i="10"/>
  <c r="AP14" i="10" s="1"/>
  <c r="AV14" i="10" s="1"/>
  <c r="AD18" i="10"/>
  <c r="AP18" i="10" s="1"/>
  <c r="AV18" i="10" s="1"/>
  <c r="AD22" i="10"/>
  <c r="AP22" i="10" s="1"/>
  <c r="AV22" i="10" s="1"/>
  <c r="AD26" i="10"/>
  <c r="AP26" i="10" s="1"/>
  <c r="AV26" i="10" s="1"/>
  <c r="AD30" i="10"/>
  <c r="AP30" i="10" s="1"/>
  <c r="AV30" i="10" s="1"/>
  <c r="AD34" i="10"/>
  <c r="AP34" i="10" s="1"/>
  <c r="AV34" i="10" s="1"/>
  <c r="AD38" i="10"/>
  <c r="AP38" i="10" s="1"/>
  <c r="AV38" i="10" s="1"/>
  <c r="AD42" i="10"/>
  <c r="AP42" i="10" s="1"/>
  <c r="AV42" i="10" s="1"/>
  <c r="AD46" i="10"/>
  <c r="AP46" i="10" s="1"/>
  <c r="AV46" i="10" s="1"/>
  <c r="AD50" i="10"/>
  <c r="AP50" i="10" s="1"/>
  <c r="AV50" i="10" s="1"/>
  <c r="AD54" i="10"/>
  <c r="AP54" i="10" s="1"/>
  <c r="AV54" i="10" s="1"/>
  <c r="AD58" i="10"/>
  <c r="AP58" i="10" s="1"/>
  <c r="AV58" i="10" s="1"/>
  <c r="AD62" i="10"/>
  <c r="AP62" i="10" s="1"/>
  <c r="AV62" i="10" s="1"/>
  <c r="AD66" i="10"/>
  <c r="AP66" i="10" s="1"/>
  <c r="AV66" i="10" s="1"/>
  <c r="AD70" i="10"/>
  <c r="AP70" i="10" s="1"/>
  <c r="AV70" i="10" s="1"/>
  <c r="AD74" i="10"/>
  <c r="AP74" i="10" s="1"/>
  <c r="AV74" i="10" s="1"/>
  <c r="AD78" i="10"/>
  <c r="AP78" i="10" s="1"/>
  <c r="AV78" i="10" s="1"/>
  <c r="AD82" i="10"/>
  <c r="AP82" i="10" s="1"/>
  <c r="AV82" i="10" s="1"/>
  <c r="AD86" i="10"/>
  <c r="AP86" i="10" s="1"/>
  <c r="AV86" i="10" s="1"/>
  <c r="AD90" i="10"/>
  <c r="AP90" i="10" s="1"/>
  <c r="AV90" i="10" s="1"/>
  <c r="AD94" i="10"/>
  <c r="AP94" i="10" s="1"/>
  <c r="AV94" i="10" s="1"/>
  <c r="AD98" i="10"/>
  <c r="AP98" i="10" s="1"/>
  <c r="AV98" i="10" s="1"/>
  <c r="AD102" i="10"/>
  <c r="AP102" i="10" s="1"/>
  <c r="AV102" i="10" s="1"/>
  <c r="AD106" i="10"/>
  <c r="AP106" i="10" s="1"/>
  <c r="AV106" i="10" s="1"/>
  <c r="AD110" i="10"/>
  <c r="AP110" i="10" s="1"/>
  <c r="AV110" i="10" s="1"/>
  <c r="AD114" i="10"/>
  <c r="AP114" i="10" s="1"/>
  <c r="AV114" i="10" s="1"/>
  <c r="AD118" i="10"/>
  <c r="AP118" i="10" s="1"/>
  <c r="AV118" i="10" s="1"/>
  <c r="AD122" i="10"/>
  <c r="AP122" i="10" s="1"/>
  <c r="AV122" i="10" s="1"/>
  <c r="AD126" i="10"/>
  <c r="AP126" i="10" s="1"/>
  <c r="AV126" i="10" s="1"/>
  <c r="AD130" i="10"/>
  <c r="AP130" i="10" s="1"/>
  <c r="AV130" i="10" s="1"/>
  <c r="AD134" i="10"/>
  <c r="AP134" i="10" s="1"/>
  <c r="AV134" i="10" s="1"/>
  <c r="AD138" i="10"/>
  <c r="AP138" i="10" s="1"/>
  <c r="AV138" i="10" s="1"/>
  <c r="AD142" i="10"/>
  <c r="AP142" i="10" s="1"/>
  <c r="AV142" i="10" s="1"/>
  <c r="AD146" i="10"/>
  <c r="AP146" i="10" s="1"/>
  <c r="AV146" i="10" s="1"/>
  <c r="AD150" i="10"/>
  <c r="AP150" i="10" s="1"/>
  <c r="AV150" i="10" s="1"/>
  <c r="AD154" i="10"/>
  <c r="AP154" i="10" s="1"/>
  <c r="AV154" i="10" s="1"/>
  <c r="AD158" i="10"/>
  <c r="AP158" i="10" s="1"/>
  <c r="AV158" i="10" s="1"/>
  <c r="AD162" i="10"/>
  <c r="AP162" i="10" s="1"/>
  <c r="AV162" i="10" s="1"/>
  <c r="AD166" i="10"/>
  <c r="AP166" i="10" s="1"/>
  <c r="AV166" i="10" s="1"/>
  <c r="AD170" i="10"/>
  <c r="AP170" i="10" s="1"/>
  <c r="AV170" i="10" s="1"/>
  <c r="AD174" i="10"/>
  <c r="AP174" i="10" s="1"/>
  <c r="AV174" i="10" s="1"/>
  <c r="AD178" i="10"/>
  <c r="AP178" i="10" s="1"/>
  <c r="AV178" i="10" s="1"/>
  <c r="AD182" i="10"/>
  <c r="AP182" i="10" s="1"/>
  <c r="AV182" i="10" s="1"/>
  <c r="AD186" i="10"/>
  <c r="AP186" i="10" s="1"/>
  <c r="AV186" i="10" s="1"/>
  <c r="AD190" i="10"/>
  <c r="AP190" i="10" s="1"/>
  <c r="AV190" i="10" s="1"/>
  <c r="AD194" i="10"/>
  <c r="AP194" i="10" s="1"/>
  <c r="AV194" i="10" s="1"/>
  <c r="AD198" i="10"/>
  <c r="AP198" i="10" s="1"/>
  <c r="AV198" i="10" s="1"/>
  <c r="AD202" i="10"/>
  <c r="AP202" i="10" s="1"/>
  <c r="AV202" i="10" s="1"/>
  <c r="AD206" i="10"/>
  <c r="AP206" i="10" s="1"/>
  <c r="AV206" i="10" s="1"/>
  <c r="G18" i="2"/>
  <c r="G20" i="2" s="1"/>
  <c r="G23" i="2" s="1"/>
  <c r="AD5" i="10"/>
  <c r="AD9" i="10"/>
  <c r="AP9" i="10" s="1"/>
  <c r="AV9" i="10" s="1"/>
  <c r="AD13" i="10"/>
  <c r="AP13" i="10" s="1"/>
  <c r="AV13" i="10" s="1"/>
  <c r="AD17" i="10"/>
  <c r="AP17" i="10" s="1"/>
  <c r="AV17" i="10" s="1"/>
  <c r="AD21" i="10"/>
  <c r="AP21" i="10" s="1"/>
  <c r="AV21" i="10" s="1"/>
  <c r="AD25" i="10"/>
  <c r="AP25" i="10" s="1"/>
  <c r="AV25" i="10" s="1"/>
  <c r="AD29" i="10"/>
  <c r="AP29" i="10" s="1"/>
  <c r="AV29" i="10" s="1"/>
  <c r="AD33" i="10"/>
  <c r="AP33" i="10" s="1"/>
  <c r="AV33" i="10" s="1"/>
  <c r="AD37" i="10"/>
  <c r="AP37" i="10" s="1"/>
  <c r="AV37" i="10" s="1"/>
  <c r="AD41" i="10"/>
  <c r="AP41" i="10" s="1"/>
  <c r="AV41" i="10" s="1"/>
  <c r="AD45" i="10"/>
  <c r="AP45" i="10" s="1"/>
  <c r="AV45" i="10" s="1"/>
  <c r="AD49" i="10"/>
  <c r="AP49" i="10" s="1"/>
  <c r="AV49" i="10" s="1"/>
  <c r="AD53" i="10"/>
  <c r="AP53" i="10" s="1"/>
  <c r="AV53" i="10" s="1"/>
  <c r="AD57" i="10"/>
  <c r="AP57" i="10" s="1"/>
  <c r="AV57" i="10" s="1"/>
  <c r="AD61" i="10"/>
  <c r="AP61" i="10" s="1"/>
  <c r="AV61" i="10" s="1"/>
  <c r="AD65" i="10"/>
  <c r="AP65" i="10" s="1"/>
  <c r="AV65" i="10" s="1"/>
  <c r="AD69" i="10"/>
  <c r="AP69" i="10" s="1"/>
  <c r="AV69" i="10" s="1"/>
  <c r="AD73" i="10"/>
  <c r="AP73" i="10" s="1"/>
  <c r="AV73" i="10" s="1"/>
  <c r="AD77" i="10"/>
  <c r="AP77" i="10" s="1"/>
  <c r="AV77" i="10" s="1"/>
  <c r="AD81" i="10"/>
  <c r="AP81" i="10" s="1"/>
  <c r="AV81" i="10" s="1"/>
  <c r="AD85" i="10"/>
  <c r="AP85" i="10" s="1"/>
  <c r="AV85" i="10" s="1"/>
  <c r="AD89" i="10"/>
  <c r="AP89" i="10" s="1"/>
  <c r="AV89" i="10" s="1"/>
  <c r="AD93" i="10"/>
  <c r="AP93" i="10" s="1"/>
  <c r="AV93" i="10" s="1"/>
  <c r="AD97" i="10"/>
  <c r="AP97" i="10" s="1"/>
  <c r="AV97" i="10" s="1"/>
  <c r="AD101" i="10"/>
  <c r="AP101" i="10" s="1"/>
  <c r="AV101" i="10" s="1"/>
  <c r="AD105" i="10"/>
  <c r="AP105" i="10" s="1"/>
  <c r="AV105" i="10" s="1"/>
  <c r="AD109" i="10"/>
  <c r="AP109" i="10" s="1"/>
  <c r="AV109" i="10" s="1"/>
  <c r="AD113" i="10"/>
  <c r="AP113" i="10" s="1"/>
  <c r="AV113" i="10" s="1"/>
  <c r="AD117" i="10"/>
  <c r="AP117" i="10" s="1"/>
  <c r="AV117" i="10" s="1"/>
  <c r="AD121" i="10"/>
  <c r="AP121" i="10" s="1"/>
  <c r="AV121" i="10" s="1"/>
  <c r="AD125" i="10"/>
  <c r="AP125" i="10" s="1"/>
  <c r="AV125" i="10" s="1"/>
  <c r="AD129" i="10"/>
  <c r="AP129" i="10" s="1"/>
  <c r="AV129" i="10" s="1"/>
  <c r="AD133" i="10"/>
  <c r="AP133" i="10" s="1"/>
  <c r="AV133" i="10" s="1"/>
  <c r="AD137" i="10"/>
  <c r="AP137" i="10" s="1"/>
  <c r="AV137" i="10" s="1"/>
  <c r="AD141" i="10"/>
  <c r="AP141" i="10" s="1"/>
  <c r="AV141" i="10" s="1"/>
  <c r="AD145" i="10"/>
  <c r="AP145" i="10" s="1"/>
  <c r="AV145" i="10" s="1"/>
  <c r="AD149" i="10"/>
  <c r="AP149" i="10" s="1"/>
  <c r="AV149" i="10" s="1"/>
  <c r="AD153" i="10"/>
  <c r="AP153" i="10" s="1"/>
  <c r="AV153" i="10" s="1"/>
  <c r="AD157" i="10"/>
  <c r="AP157" i="10" s="1"/>
  <c r="AV157" i="10" s="1"/>
  <c r="AD161" i="10"/>
  <c r="AP161" i="10" s="1"/>
  <c r="AV161" i="10" s="1"/>
  <c r="AD165" i="10"/>
  <c r="AP165" i="10" s="1"/>
  <c r="AV165" i="10" s="1"/>
  <c r="AD169" i="10"/>
  <c r="AP169" i="10" s="1"/>
  <c r="AV169" i="10" s="1"/>
  <c r="AD173" i="10"/>
  <c r="AP173" i="10" s="1"/>
  <c r="AV173" i="10" s="1"/>
  <c r="AD177" i="10"/>
  <c r="AP177" i="10" s="1"/>
  <c r="AV177" i="10" s="1"/>
  <c r="AD181" i="10"/>
  <c r="AP181" i="10" s="1"/>
  <c r="AV181" i="10" s="1"/>
  <c r="AD185" i="10"/>
  <c r="AP185" i="10" s="1"/>
  <c r="AV185" i="10" s="1"/>
  <c r="AD189" i="10"/>
  <c r="AP189" i="10" s="1"/>
  <c r="AV189" i="10" s="1"/>
  <c r="AD193" i="10"/>
  <c r="AP193" i="10" s="1"/>
  <c r="AV193" i="10" s="1"/>
  <c r="AD197" i="10"/>
  <c r="AP197" i="10" s="1"/>
  <c r="AV197" i="10" s="1"/>
  <c r="AD201" i="10"/>
  <c r="AP201" i="10" s="1"/>
  <c r="AV201" i="10" s="1"/>
  <c r="AD205" i="10"/>
  <c r="AP205" i="10" s="1"/>
  <c r="AV205" i="10" s="1"/>
  <c r="D27" i="11"/>
  <c r="D29" i="11" s="1"/>
  <c r="H24" i="11"/>
  <c r="H27" i="11" s="1"/>
  <c r="H29" i="11" s="1"/>
  <c r="G2" i="10"/>
  <c r="N2" i="10"/>
  <c r="H2" i="10"/>
  <c r="D2" i="10"/>
  <c r="J2" i="10"/>
  <c r="H17" i="2"/>
  <c r="M2" i="10"/>
  <c r="I17" i="2"/>
  <c r="E2" i="10"/>
  <c r="I2" i="10"/>
  <c r="L2" i="10"/>
  <c r="F2" i="10"/>
  <c r="G17" i="2"/>
  <c r="C2" i="10"/>
  <c r="G16" i="2"/>
  <c r="L206" i="3"/>
  <c r="K206" i="3"/>
  <c r="J206" i="3"/>
  <c r="L205" i="3"/>
  <c r="K205" i="3"/>
  <c r="J205" i="3"/>
  <c r="L204" i="3"/>
  <c r="K204" i="3"/>
  <c r="J204" i="3"/>
  <c r="L203" i="3"/>
  <c r="K203" i="3"/>
  <c r="J203" i="3"/>
  <c r="L202" i="3"/>
  <c r="K202" i="3"/>
  <c r="J202" i="3"/>
  <c r="L201" i="3"/>
  <c r="K201" i="3"/>
  <c r="J201" i="3"/>
  <c r="L200" i="3"/>
  <c r="K200" i="3"/>
  <c r="J200" i="3"/>
  <c r="L199" i="3"/>
  <c r="K199" i="3"/>
  <c r="J199" i="3"/>
  <c r="L198" i="3"/>
  <c r="K198" i="3"/>
  <c r="J198" i="3"/>
  <c r="L197" i="3"/>
  <c r="K197" i="3"/>
  <c r="J197" i="3"/>
  <c r="L196" i="3"/>
  <c r="K196" i="3"/>
  <c r="J196" i="3"/>
  <c r="L195" i="3"/>
  <c r="K195" i="3"/>
  <c r="J195" i="3"/>
  <c r="L194" i="3"/>
  <c r="K194" i="3"/>
  <c r="J194" i="3"/>
  <c r="L193" i="3"/>
  <c r="K193" i="3"/>
  <c r="J193" i="3"/>
  <c r="L192" i="3"/>
  <c r="K192" i="3"/>
  <c r="J192" i="3"/>
  <c r="L191" i="3"/>
  <c r="K191" i="3"/>
  <c r="J191" i="3"/>
  <c r="L190" i="3"/>
  <c r="K190" i="3"/>
  <c r="J190" i="3"/>
  <c r="L189" i="3"/>
  <c r="K189" i="3"/>
  <c r="J189" i="3"/>
  <c r="L188" i="3"/>
  <c r="K188" i="3"/>
  <c r="J188" i="3"/>
  <c r="L187" i="3"/>
  <c r="K187" i="3"/>
  <c r="J187" i="3"/>
  <c r="L186" i="3"/>
  <c r="K186" i="3"/>
  <c r="J186" i="3"/>
  <c r="L185" i="3"/>
  <c r="K185" i="3"/>
  <c r="J185" i="3"/>
  <c r="L184" i="3"/>
  <c r="K184" i="3"/>
  <c r="J184" i="3"/>
  <c r="L183" i="3"/>
  <c r="K183" i="3"/>
  <c r="J183" i="3"/>
  <c r="L182" i="3"/>
  <c r="K182" i="3"/>
  <c r="J182" i="3"/>
  <c r="L181" i="3"/>
  <c r="K181" i="3"/>
  <c r="J181" i="3"/>
  <c r="L180" i="3"/>
  <c r="K180" i="3"/>
  <c r="J180" i="3"/>
  <c r="L179" i="3"/>
  <c r="K179" i="3"/>
  <c r="J179" i="3"/>
  <c r="L178" i="3"/>
  <c r="K178" i="3"/>
  <c r="J178" i="3"/>
  <c r="L177" i="3"/>
  <c r="K177" i="3"/>
  <c r="J177" i="3"/>
  <c r="L176" i="3"/>
  <c r="K176" i="3"/>
  <c r="J176" i="3"/>
  <c r="L175" i="3"/>
  <c r="K175" i="3"/>
  <c r="J175" i="3"/>
  <c r="L174" i="3"/>
  <c r="K174" i="3"/>
  <c r="J174" i="3"/>
  <c r="L173" i="3"/>
  <c r="K173" i="3"/>
  <c r="J173" i="3"/>
  <c r="L172" i="3"/>
  <c r="K172" i="3"/>
  <c r="J172" i="3"/>
  <c r="L171" i="3"/>
  <c r="K171" i="3"/>
  <c r="J171" i="3"/>
  <c r="L170" i="3"/>
  <c r="K170" i="3"/>
  <c r="J170" i="3"/>
  <c r="L169" i="3"/>
  <c r="K169" i="3"/>
  <c r="J169" i="3"/>
  <c r="L168" i="3"/>
  <c r="K168" i="3"/>
  <c r="J168" i="3"/>
  <c r="L167" i="3"/>
  <c r="K167" i="3"/>
  <c r="J167" i="3"/>
  <c r="L166" i="3"/>
  <c r="K166" i="3"/>
  <c r="J166" i="3"/>
  <c r="L165" i="3"/>
  <c r="K165" i="3"/>
  <c r="J165" i="3"/>
  <c r="L164" i="3"/>
  <c r="K164" i="3"/>
  <c r="J164" i="3"/>
  <c r="L163" i="3"/>
  <c r="K163" i="3"/>
  <c r="J163" i="3"/>
  <c r="L162" i="3"/>
  <c r="K162" i="3"/>
  <c r="J162" i="3"/>
  <c r="L161" i="3"/>
  <c r="K161" i="3"/>
  <c r="J161" i="3"/>
  <c r="L160" i="3"/>
  <c r="K160" i="3"/>
  <c r="J160" i="3"/>
  <c r="L159" i="3"/>
  <c r="K159" i="3"/>
  <c r="J159" i="3"/>
  <c r="L158" i="3"/>
  <c r="K158" i="3"/>
  <c r="J158" i="3"/>
  <c r="L157" i="3"/>
  <c r="K157" i="3"/>
  <c r="J157" i="3"/>
  <c r="L156" i="3"/>
  <c r="K156" i="3"/>
  <c r="J156" i="3"/>
  <c r="L155" i="3"/>
  <c r="K155" i="3"/>
  <c r="J155" i="3"/>
  <c r="L154" i="3"/>
  <c r="K154" i="3"/>
  <c r="J154" i="3"/>
  <c r="L153" i="3"/>
  <c r="K153" i="3"/>
  <c r="J153" i="3"/>
  <c r="L152" i="3"/>
  <c r="K152" i="3"/>
  <c r="J152" i="3"/>
  <c r="L151" i="3"/>
  <c r="K151" i="3"/>
  <c r="J151" i="3"/>
  <c r="L150" i="3"/>
  <c r="K150" i="3"/>
  <c r="J150" i="3"/>
  <c r="L149" i="3"/>
  <c r="K149" i="3"/>
  <c r="J149" i="3"/>
  <c r="L148" i="3"/>
  <c r="K148" i="3"/>
  <c r="J148" i="3"/>
  <c r="L147" i="3"/>
  <c r="K147" i="3"/>
  <c r="J147" i="3"/>
  <c r="L146" i="3"/>
  <c r="K146" i="3"/>
  <c r="J146" i="3"/>
  <c r="L145" i="3"/>
  <c r="K145" i="3"/>
  <c r="J145" i="3"/>
  <c r="L144" i="3"/>
  <c r="K144" i="3"/>
  <c r="J144" i="3"/>
  <c r="L143" i="3"/>
  <c r="K143" i="3"/>
  <c r="J143" i="3"/>
  <c r="L142" i="3"/>
  <c r="K142" i="3"/>
  <c r="J142" i="3"/>
  <c r="L141" i="3"/>
  <c r="K141" i="3"/>
  <c r="J141" i="3"/>
  <c r="L140" i="3"/>
  <c r="K140" i="3"/>
  <c r="J140" i="3"/>
  <c r="L139" i="3"/>
  <c r="K139" i="3"/>
  <c r="J139" i="3"/>
  <c r="L138" i="3"/>
  <c r="K138" i="3"/>
  <c r="J138" i="3"/>
  <c r="L137" i="3"/>
  <c r="K137" i="3"/>
  <c r="J137" i="3"/>
  <c r="L136" i="3"/>
  <c r="K136" i="3"/>
  <c r="J136" i="3"/>
  <c r="L135" i="3"/>
  <c r="K135" i="3"/>
  <c r="J135" i="3"/>
  <c r="L134" i="3"/>
  <c r="K134" i="3"/>
  <c r="J134" i="3"/>
  <c r="L133" i="3"/>
  <c r="K133" i="3"/>
  <c r="J133" i="3"/>
  <c r="L132" i="3"/>
  <c r="K132" i="3"/>
  <c r="J132" i="3"/>
  <c r="L131" i="3"/>
  <c r="K131" i="3"/>
  <c r="J131" i="3"/>
  <c r="L130" i="3"/>
  <c r="K130" i="3"/>
  <c r="J130" i="3"/>
  <c r="L129" i="3"/>
  <c r="K129" i="3"/>
  <c r="J129" i="3"/>
  <c r="L128" i="3"/>
  <c r="K128" i="3"/>
  <c r="J128" i="3"/>
  <c r="L127" i="3"/>
  <c r="K127" i="3"/>
  <c r="J127" i="3"/>
  <c r="L126" i="3"/>
  <c r="K126" i="3"/>
  <c r="J126" i="3"/>
  <c r="L125" i="3"/>
  <c r="K125" i="3"/>
  <c r="J125" i="3"/>
  <c r="L124" i="3"/>
  <c r="K124" i="3"/>
  <c r="J124" i="3"/>
  <c r="L123" i="3"/>
  <c r="K123" i="3"/>
  <c r="J123" i="3"/>
  <c r="L122" i="3"/>
  <c r="K122" i="3"/>
  <c r="J122" i="3"/>
  <c r="L121" i="3"/>
  <c r="K121" i="3"/>
  <c r="J121" i="3"/>
  <c r="L120" i="3"/>
  <c r="K120" i="3"/>
  <c r="J120" i="3"/>
  <c r="L119" i="3"/>
  <c r="K119" i="3"/>
  <c r="J119" i="3"/>
  <c r="L118" i="3"/>
  <c r="K118" i="3"/>
  <c r="J118" i="3"/>
  <c r="L117" i="3"/>
  <c r="K117" i="3"/>
  <c r="J117" i="3"/>
  <c r="L116" i="3"/>
  <c r="K116" i="3"/>
  <c r="J116" i="3"/>
  <c r="L115" i="3"/>
  <c r="K115" i="3"/>
  <c r="J115" i="3"/>
  <c r="L114" i="3"/>
  <c r="K114" i="3"/>
  <c r="J114" i="3"/>
  <c r="L113" i="3"/>
  <c r="K113" i="3"/>
  <c r="J113" i="3"/>
  <c r="L112" i="3"/>
  <c r="K112" i="3"/>
  <c r="J112" i="3"/>
  <c r="L111" i="3"/>
  <c r="K111" i="3"/>
  <c r="J111" i="3"/>
  <c r="L110" i="3"/>
  <c r="K110" i="3"/>
  <c r="J110" i="3"/>
  <c r="L109" i="3"/>
  <c r="K109" i="3"/>
  <c r="J109" i="3"/>
  <c r="L108" i="3"/>
  <c r="K108" i="3"/>
  <c r="J108" i="3"/>
  <c r="L107" i="3"/>
  <c r="K107" i="3"/>
  <c r="J107" i="3"/>
  <c r="L106" i="3"/>
  <c r="K106" i="3"/>
  <c r="J106" i="3"/>
  <c r="L105" i="3"/>
  <c r="K105" i="3"/>
  <c r="J105" i="3"/>
  <c r="L104" i="3"/>
  <c r="K104" i="3"/>
  <c r="J104" i="3"/>
  <c r="L103" i="3"/>
  <c r="K103" i="3"/>
  <c r="J103" i="3"/>
  <c r="L102" i="3"/>
  <c r="K102" i="3"/>
  <c r="J102" i="3"/>
  <c r="L101" i="3"/>
  <c r="K101" i="3"/>
  <c r="J101" i="3"/>
  <c r="L100" i="3"/>
  <c r="K100" i="3"/>
  <c r="J100" i="3"/>
  <c r="L99" i="3"/>
  <c r="K99" i="3"/>
  <c r="J99" i="3"/>
  <c r="L98" i="3"/>
  <c r="K98" i="3"/>
  <c r="J98" i="3"/>
  <c r="L97" i="3"/>
  <c r="K97" i="3"/>
  <c r="J97" i="3"/>
  <c r="L96" i="3"/>
  <c r="K96" i="3"/>
  <c r="J96" i="3"/>
  <c r="L95" i="3"/>
  <c r="K95" i="3"/>
  <c r="J95" i="3"/>
  <c r="L94" i="3"/>
  <c r="K94" i="3"/>
  <c r="J94" i="3"/>
  <c r="L93" i="3"/>
  <c r="K93" i="3"/>
  <c r="J93" i="3"/>
  <c r="L92" i="3"/>
  <c r="K92" i="3"/>
  <c r="J92" i="3"/>
  <c r="L91" i="3"/>
  <c r="K91" i="3"/>
  <c r="J91" i="3"/>
  <c r="L90" i="3"/>
  <c r="K90" i="3"/>
  <c r="J90" i="3"/>
  <c r="L89" i="3"/>
  <c r="K89" i="3"/>
  <c r="J89" i="3"/>
  <c r="L88" i="3"/>
  <c r="K88" i="3"/>
  <c r="J88" i="3"/>
  <c r="L87" i="3"/>
  <c r="K87" i="3"/>
  <c r="J87" i="3"/>
  <c r="L86" i="3"/>
  <c r="K86" i="3"/>
  <c r="J86" i="3"/>
  <c r="L85" i="3"/>
  <c r="K85" i="3"/>
  <c r="J85" i="3"/>
  <c r="L84" i="3"/>
  <c r="K84" i="3"/>
  <c r="J84" i="3"/>
  <c r="L83" i="3"/>
  <c r="K83" i="3"/>
  <c r="J83" i="3"/>
  <c r="L82" i="3"/>
  <c r="K82" i="3"/>
  <c r="J82" i="3"/>
  <c r="L81" i="3"/>
  <c r="K81" i="3"/>
  <c r="J81" i="3"/>
  <c r="L80" i="3"/>
  <c r="K80" i="3"/>
  <c r="J80" i="3"/>
  <c r="L79" i="3"/>
  <c r="K79" i="3"/>
  <c r="J79" i="3"/>
  <c r="L78" i="3"/>
  <c r="K78" i="3"/>
  <c r="J78" i="3"/>
  <c r="L77" i="3"/>
  <c r="K77" i="3"/>
  <c r="J77" i="3"/>
  <c r="L76" i="3"/>
  <c r="K76" i="3"/>
  <c r="J76" i="3"/>
  <c r="L75" i="3"/>
  <c r="K75" i="3"/>
  <c r="J75" i="3"/>
  <c r="L74" i="3"/>
  <c r="K74" i="3"/>
  <c r="J74" i="3"/>
  <c r="L73" i="3"/>
  <c r="K73" i="3"/>
  <c r="J73" i="3"/>
  <c r="L72" i="3"/>
  <c r="K72" i="3"/>
  <c r="J72" i="3"/>
  <c r="L71" i="3"/>
  <c r="K71" i="3"/>
  <c r="J71" i="3"/>
  <c r="L70" i="3"/>
  <c r="K70" i="3"/>
  <c r="J70" i="3"/>
  <c r="L69" i="3"/>
  <c r="K69" i="3"/>
  <c r="J69" i="3"/>
  <c r="L68" i="3"/>
  <c r="K68" i="3"/>
  <c r="J68" i="3"/>
  <c r="L67" i="3"/>
  <c r="K67" i="3"/>
  <c r="J67" i="3"/>
  <c r="L66" i="3"/>
  <c r="K66" i="3"/>
  <c r="J66" i="3"/>
  <c r="L65" i="3"/>
  <c r="K65" i="3"/>
  <c r="J65" i="3"/>
  <c r="L64" i="3"/>
  <c r="K64" i="3"/>
  <c r="J64" i="3"/>
  <c r="L63" i="3"/>
  <c r="K63" i="3"/>
  <c r="J63" i="3"/>
  <c r="L62" i="3"/>
  <c r="K62" i="3"/>
  <c r="J62" i="3"/>
  <c r="L61" i="3"/>
  <c r="K61" i="3"/>
  <c r="J61" i="3"/>
  <c r="L60" i="3"/>
  <c r="K60" i="3"/>
  <c r="J60" i="3"/>
  <c r="L59" i="3"/>
  <c r="K59" i="3"/>
  <c r="J59" i="3"/>
  <c r="L58" i="3"/>
  <c r="K58" i="3"/>
  <c r="J58" i="3"/>
  <c r="L57" i="3"/>
  <c r="K57" i="3"/>
  <c r="J57" i="3"/>
  <c r="L56" i="3"/>
  <c r="K56" i="3"/>
  <c r="J56" i="3"/>
  <c r="L55" i="3"/>
  <c r="K55" i="3"/>
  <c r="J55" i="3"/>
  <c r="L54" i="3"/>
  <c r="K54" i="3"/>
  <c r="J54" i="3"/>
  <c r="L53" i="3"/>
  <c r="K53" i="3"/>
  <c r="J53" i="3"/>
  <c r="L52" i="3"/>
  <c r="K52" i="3"/>
  <c r="J52" i="3"/>
  <c r="L51" i="3"/>
  <c r="K51" i="3"/>
  <c r="J51" i="3"/>
  <c r="L50" i="3"/>
  <c r="K50" i="3"/>
  <c r="J50" i="3"/>
  <c r="L49" i="3"/>
  <c r="K49" i="3"/>
  <c r="J49" i="3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4" i="3"/>
  <c r="K4" i="3"/>
  <c r="J4" i="3"/>
  <c r="AW20" i="10" l="1"/>
  <c r="AW144" i="10"/>
  <c r="AW84" i="10"/>
  <c r="AY168" i="10"/>
  <c r="AX16" i="10"/>
  <c r="AW16" i="10"/>
  <c r="AY8" i="10"/>
  <c r="AY84" i="10"/>
  <c r="AX188" i="10"/>
  <c r="AX132" i="10"/>
  <c r="AW200" i="10"/>
  <c r="AW136" i="10"/>
  <c r="AW40" i="10"/>
  <c r="AW8" i="10"/>
  <c r="AW196" i="10"/>
  <c r="AX200" i="10"/>
  <c r="AX104" i="10"/>
  <c r="AY104" i="10"/>
  <c r="AX72" i="10"/>
  <c r="AW68" i="10"/>
  <c r="AY72" i="10"/>
  <c r="AW168" i="10"/>
  <c r="AW176" i="10"/>
  <c r="AX180" i="10"/>
  <c r="AX148" i="10"/>
  <c r="AY180" i="10"/>
  <c r="AY148" i="10"/>
  <c r="AW208" i="10"/>
  <c r="AW80" i="10"/>
  <c r="AX208" i="10"/>
  <c r="AX116" i="10"/>
  <c r="AY92" i="10"/>
  <c r="AW184" i="10"/>
  <c r="AY120" i="10"/>
  <c r="AX184" i="10"/>
  <c r="AW152" i="10"/>
  <c r="AW140" i="10"/>
  <c r="AX68" i="10"/>
  <c r="AY188" i="10"/>
  <c r="AX172" i="10"/>
  <c r="AX28" i="10"/>
  <c r="AX204" i="10"/>
  <c r="AX96" i="10"/>
  <c r="AW132" i="10"/>
  <c r="AX32" i="10"/>
  <c r="AW36" i="10"/>
  <c r="AX128" i="10"/>
  <c r="AY100" i="10"/>
  <c r="AY32" i="10"/>
  <c r="AW160" i="10"/>
  <c r="AX64" i="10"/>
  <c r="AX160" i="10"/>
  <c r="AW96" i="10"/>
  <c r="AW128" i="10"/>
  <c r="AY28" i="10"/>
  <c r="AY164" i="10"/>
  <c r="AY64" i="10"/>
  <c r="AX164" i="10"/>
  <c r="AW192" i="10"/>
  <c r="AW60" i="10"/>
  <c r="AX196" i="10"/>
  <c r="AW100" i="10"/>
  <c r="AX192" i="10"/>
  <c r="AY144" i="10"/>
  <c r="AY124" i="10"/>
  <c r="AW92" i="10"/>
  <c r="AX112" i="10"/>
  <c r="AX20" i="10"/>
  <c r="AW88" i="10"/>
  <c r="AW124" i="10"/>
  <c r="AX156" i="10"/>
  <c r="AY80" i="10"/>
  <c r="AW24" i="10"/>
  <c r="AW52" i="10"/>
  <c r="AW56" i="10"/>
  <c r="AW112" i="10"/>
  <c r="AY156" i="10"/>
  <c r="AX60" i="10"/>
  <c r="AX152" i="10"/>
  <c r="AX88" i="10"/>
  <c r="AX24" i="10"/>
  <c r="AW116" i="10"/>
  <c r="AX52" i="10"/>
  <c r="AX56" i="10"/>
  <c r="AW207" i="10"/>
  <c r="AX207" i="10"/>
  <c r="AY145" i="10"/>
  <c r="AX145" i="10"/>
  <c r="AW145" i="10"/>
  <c r="AY130" i="10"/>
  <c r="AX130" i="10"/>
  <c r="AW130" i="10"/>
  <c r="AY107" i="10"/>
  <c r="AX107" i="10"/>
  <c r="AW107" i="10"/>
  <c r="AY205" i="10"/>
  <c r="AX205" i="10"/>
  <c r="AW205" i="10"/>
  <c r="AY173" i="10"/>
  <c r="AX173" i="10"/>
  <c r="AW173" i="10"/>
  <c r="AX141" i="10"/>
  <c r="AW141" i="10"/>
  <c r="AY141" i="10"/>
  <c r="AX109" i="10"/>
  <c r="AW109" i="10"/>
  <c r="AY109" i="10"/>
  <c r="AX77" i="10"/>
  <c r="AW77" i="10"/>
  <c r="AY77" i="10"/>
  <c r="AX45" i="10"/>
  <c r="AW45" i="10"/>
  <c r="AY45" i="10"/>
  <c r="AX13" i="10"/>
  <c r="AW13" i="10"/>
  <c r="AY13" i="10"/>
  <c r="AY190" i="10"/>
  <c r="AX190" i="10"/>
  <c r="AW190" i="10"/>
  <c r="AW158" i="10"/>
  <c r="AX158" i="10"/>
  <c r="AY158" i="10"/>
  <c r="AX126" i="10"/>
  <c r="AW126" i="10"/>
  <c r="AY126" i="10"/>
  <c r="AX94" i="10"/>
  <c r="AW94" i="10"/>
  <c r="AY94" i="10"/>
  <c r="AX62" i="10"/>
  <c r="AW62" i="10"/>
  <c r="AY62" i="10"/>
  <c r="AX30" i="10"/>
  <c r="AW30" i="10"/>
  <c r="AY30" i="10"/>
  <c r="AY199" i="10"/>
  <c r="AX199" i="10"/>
  <c r="AW199" i="10"/>
  <c r="AY167" i="10"/>
  <c r="AX167" i="10"/>
  <c r="AW167" i="10"/>
  <c r="AY135" i="10"/>
  <c r="AX135" i="10"/>
  <c r="AW135" i="10"/>
  <c r="AY103" i="10"/>
  <c r="AX103" i="10"/>
  <c r="AW103" i="10"/>
  <c r="AY71" i="10"/>
  <c r="AX71" i="10"/>
  <c r="AW71" i="10"/>
  <c r="AY39" i="10"/>
  <c r="AX39" i="10"/>
  <c r="AW39" i="10"/>
  <c r="AY7" i="10"/>
  <c r="AX7" i="10"/>
  <c r="AW7" i="10"/>
  <c r="AY113" i="10"/>
  <c r="AX113" i="10"/>
  <c r="AW113" i="10"/>
  <c r="AY162" i="10"/>
  <c r="AX162" i="10"/>
  <c r="AW162" i="10"/>
  <c r="AY203" i="10"/>
  <c r="AX203" i="10"/>
  <c r="AW203" i="10"/>
  <c r="AX201" i="10"/>
  <c r="AW201" i="10"/>
  <c r="AY201" i="10"/>
  <c r="AX169" i="10"/>
  <c r="AY169" i="10"/>
  <c r="AW169" i="10"/>
  <c r="AW137" i="10"/>
  <c r="AY137" i="10"/>
  <c r="AX137" i="10"/>
  <c r="AW105" i="10"/>
  <c r="AX105" i="10"/>
  <c r="AY105" i="10"/>
  <c r="AW73" i="10"/>
  <c r="AY73" i="10"/>
  <c r="AX73" i="10"/>
  <c r="AW41" i="10"/>
  <c r="AX41" i="10"/>
  <c r="AY41" i="10"/>
  <c r="AW9" i="10"/>
  <c r="AY9" i="10"/>
  <c r="AX9" i="10"/>
  <c r="AY186" i="10"/>
  <c r="AX186" i="10"/>
  <c r="AW186" i="10"/>
  <c r="AY154" i="10"/>
  <c r="AX154" i="10"/>
  <c r="AW154" i="10"/>
  <c r="AY122" i="10"/>
  <c r="AX122" i="10"/>
  <c r="AW122" i="10"/>
  <c r="AY90" i="10"/>
  <c r="AX90" i="10"/>
  <c r="AW90" i="10"/>
  <c r="AY58" i="10"/>
  <c r="AX58" i="10"/>
  <c r="AW58" i="10"/>
  <c r="AY26" i="10"/>
  <c r="AX26" i="10"/>
  <c r="AW26" i="10"/>
  <c r="AY195" i="10"/>
  <c r="AX195" i="10"/>
  <c r="AW195" i="10"/>
  <c r="AX163" i="10"/>
  <c r="AW163" i="10"/>
  <c r="AY163" i="10"/>
  <c r="AY131" i="10"/>
  <c r="AX131" i="10"/>
  <c r="AW131" i="10"/>
  <c r="AY99" i="10"/>
  <c r="AX99" i="10"/>
  <c r="AW99" i="10"/>
  <c r="AY67" i="10"/>
  <c r="AX67" i="10"/>
  <c r="AW67" i="10"/>
  <c r="AY35" i="10"/>
  <c r="AX35" i="10"/>
  <c r="AW35" i="10"/>
  <c r="AY49" i="10"/>
  <c r="AX49" i="10"/>
  <c r="AW49" i="10"/>
  <c r="AY34" i="10"/>
  <c r="AX34" i="10"/>
  <c r="AW34" i="10"/>
  <c r="AY43" i="10"/>
  <c r="AX43" i="10"/>
  <c r="AW43" i="10"/>
  <c r="AY197" i="10"/>
  <c r="AX197" i="10"/>
  <c r="AW197" i="10"/>
  <c r="AY165" i="10"/>
  <c r="AX165" i="10"/>
  <c r="AW165" i="10"/>
  <c r="AX133" i="10"/>
  <c r="AW133" i="10"/>
  <c r="AY133" i="10"/>
  <c r="AX101" i="10"/>
  <c r="AW101" i="10"/>
  <c r="AY101" i="10"/>
  <c r="AX69" i="10"/>
  <c r="AW69" i="10"/>
  <c r="AY69" i="10"/>
  <c r="AX37" i="10"/>
  <c r="AW37" i="10"/>
  <c r="AY37" i="10"/>
  <c r="AY182" i="10"/>
  <c r="AX182" i="10"/>
  <c r="AW182" i="10"/>
  <c r="AY150" i="10"/>
  <c r="AX150" i="10"/>
  <c r="AW150" i="10"/>
  <c r="AY118" i="10"/>
  <c r="AX118" i="10"/>
  <c r="AW118" i="10"/>
  <c r="AY86" i="10"/>
  <c r="AX86" i="10"/>
  <c r="AW86" i="10"/>
  <c r="AY54" i="10"/>
  <c r="AX54" i="10"/>
  <c r="AW54" i="10"/>
  <c r="AY22" i="10"/>
  <c r="AX22" i="10"/>
  <c r="AW22" i="10"/>
  <c r="AY191" i="10"/>
  <c r="AX191" i="10"/>
  <c r="AW191" i="10"/>
  <c r="AY159" i="10"/>
  <c r="AX159" i="10"/>
  <c r="AW159" i="10"/>
  <c r="AY127" i="10"/>
  <c r="AX127" i="10"/>
  <c r="AW127" i="10"/>
  <c r="AY95" i="10"/>
  <c r="AX95" i="10"/>
  <c r="AW95" i="10"/>
  <c r="AY63" i="10"/>
  <c r="AX63" i="10"/>
  <c r="AW63" i="10"/>
  <c r="AY31" i="10"/>
  <c r="AX31" i="10"/>
  <c r="AW31" i="10"/>
  <c r="AY17" i="10"/>
  <c r="AX17" i="10"/>
  <c r="AW17" i="10"/>
  <c r="AY171" i="10"/>
  <c r="AX171" i="10"/>
  <c r="AW171" i="10"/>
  <c r="AX193" i="10"/>
  <c r="AW193" i="10"/>
  <c r="AY193" i="10"/>
  <c r="AY161" i="10"/>
  <c r="AX161" i="10"/>
  <c r="AW161" i="10"/>
  <c r="AY129" i="10"/>
  <c r="AX129" i="10"/>
  <c r="AW129" i="10"/>
  <c r="AY97" i="10"/>
  <c r="AX97" i="10"/>
  <c r="AW97" i="10"/>
  <c r="AY65" i="10"/>
  <c r="AX65" i="10"/>
  <c r="AW65" i="10"/>
  <c r="AY33" i="10"/>
  <c r="AX33" i="10"/>
  <c r="AW33" i="10"/>
  <c r="AY178" i="10"/>
  <c r="AX178" i="10"/>
  <c r="AW178" i="10"/>
  <c r="AY146" i="10"/>
  <c r="AX146" i="10"/>
  <c r="AW146" i="10"/>
  <c r="AY114" i="10"/>
  <c r="AX114" i="10"/>
  <c r="AW114" i="10"/>
  <c r="AY82" i="10"/>
  <c r="AX82" i="10"/>
  <c r="AW82" i="10"/>
  <c r="AY50" i="10"/>
  <c r="AX50" i="10"/>
  <c r="AW50" i="10"/>
  <c r="AY18" i="10"/>
  <c r="AX18" i="10"/>
  <c r="AW18" i="10"/>
  <c r="AY187" i="10"/>
  <c r="AX187" i="10"/>
  <c r="AW187" i="10"/>
  <c r="AX155" i="10"/>
  <c r="AW155" i="10"/>
  <c r="AY155" i="10"/>
  <c r="AW123" i="10"/>
  <c r="AX123" i="10"/>
  <c r="AY123" i="10"/>
  <c r="AW91" i="10"/>
  <c r="AY91" i="10"/>
  <c r="AX91" i="10"/>
  <c r="AW59" i="10"/>
  <c r="AX59" i="10"/>
  <c r="AY59" i="10"/>
  <c r="AW27" i="10"/>
  <c r="AX27" i="10"/>
  <c r="AY27" i="10"/>
  <c r="AX177" i="10"/>
  <c r="AW177" i="10"/>
  <c r="AY177" i="10"/>
  <c r="AY98" i="10"/>
  <c r="AX98" i="10"/>
  <c r="AW98" i="10"/>
  <c r="AY11" i="10"/>
  <c r="AX11" i="10"/>
  <c r="AW11" i="10"/>
  <c r="AY189" i="10"/>
  <c r="AX189" i="10"/>
  <c r="AW189" i="10"/>
  <c r="AY157" i="10"/>
  <c r="AX157" i="10"/>
  <c r="AW157" i="10"/>
  <c r="AX125" i="10"/>
  <c r="AW125" i="10"/>
  <c r="AY125" i="10"/>
  <c r="AX93" i="10"/>
  <c r="AW93" i="10"/>
  <c r="AY93" i="10"/>
  <c r="AX61" i="10"/>
  <c r="AW61" i="10"/>
  <c r="AY61" i="10"/>
  <c r="AX29" i="10"/>
  <c r="AW29" i="10"/>
  <c r="AY29" i="10"/>
  <c r="AY206" i="10"/>
  <c r="AX206" i="10"/>
  <c r="AW206" i="10"/>
  <c r="AY174" i="10"/>
  <c r="AX174" i="10"/>
  <c r="AW174" i="10"/>
  <c r="AY142" i="10"/>
  <c r="AX142" i="10"/>
  <c r="AW142" i="10"/>
  <c r="AY110" i="10"/>
  <c r="AX110" i="10"/>
  <c r="AW110" i="10"/>
  <c r="AY78" i="10"/>
  <c r="AX78" i="10"/>
  <c r="AW78" i="10"/>
  <c r="AY46" i="10"/>
  <c r="AX46" i="10"/>
  <c r="AW46" i="10"/>
  <c r="AY14" i="10"/>
  <c r="AX14" i="10"/>
  <c r="AW14" i="10"/>
  <c r="AY183" i="10"/>
  <c r="AW183" i="10"/>
  <c r="AX183" i="10"/>
  <c r="AY151" i="10"/>
  <c r="AX151" i="10"/>
  <c r="AW151" i="10"/>
  <c r="AY119" i="10"/>
  <c r="AW119" i="10"/>
  <c r="AX119" i="10"/>
  <c r="AY87" i="10"/>
  <c r="AW87" i="10"/>
  <c r="AX87" i="10"/>
  <c r="AY55" i="10"/>
  <c r="AW55" i="10"/>
  <c r="AX55" i="10"/>
  <c r="AY23" i="10"/>
  <c r="AW23" i="10"/>
  <c r="AX23" i="10"/>
  <c r="AY194" i="10"/>
  <c r="AX194" i="10"/>
  <c r="AW194" i="10"/>
  <c r="AY139" i="10"/>
  <c r="AX139" i="10"/>
  <c r="AW139" i="10"/>
  <c r="AX185" i="10"/>
  <c r="AW185" i="10"/>
  <c r="AY185" i="10"/>
  <c r="AW153" i="10"/>
  <c r="AY153" i="10"/>
  <c r="AX153" i="10"/>
  <c r="AY121" i="10"/>
  <c r="AX121" i="10"/>
  <c r="AW121" i="10"/>
  <c r="AY89" i="10"/>
  <c r="AX89" i="10"/>
  <c r="AW89" i="10"/>
  <c r="AY57" i="10"/>
  <c r="AX57" i="10"/>
  <c r="AW57" i="10"/>
  <c r="AY25" i="10"/>
  <c r="AX25" i="10"/>
  <c r="AW25" i="10"/>
  <c r="AY202" i="10"/>
  <c r="AX202" i="10"/>
  <c r="AW202" i="10"/>
  <c r="AY170" i="10"/>
  <c r="AX170" i="10"/>
  <c r="AW170" i="10"/>
  <c r="AY138" i="10"/>
  <c r="AX138" i="10"/>
  <c r="AW138" i="10"/>
  <c r="AY106" i="10"/>
  <c r="AX106" i="10"/>
  <c r="AW106" i="10"/>
  <c r="AY74" i="10"/>
  <c r="AX74" i="10"/>
  <c r="AW74" i="10"/>
  <c r="AY42" i="10"/>
  <c r="AX42" i="10"/>
  <c r="AW42" i="10"/>
  <c r="AY10" i="10"/>
  <c r="AX10" i="10"/>
  <c r="AW10" i="10"/>
  <c r="AY179" i="10"/>
  <c r="AX179" i="10"/>
  <c r="AW179" i="10"/>
  <c r="AW147" i="10"/>
  <c r="AY147" i="10"/>
  <c r="AX147" i="10"/>
  <c r="AY115" i="10"/>
  <c r="AX115" i="10"/>
  <c r="AW115" i="10"/>
  <c r="AY83" i="10"/>
  <c r="AX83" i="10"/>
  <c r="AW83" i="10"/>
  <c r="AY51" i="10"/>
  <c r="AX51" i="10"/>
  <c r="AW51" i="10"/>
  <c r="AY19" i="10"/>
  <c r="AX19" i="10"/>
  <c r="AW19" i="10"/>
  <c r="AY81" i="10"/>
  <c r="AX81" i="10"/>
  <c r="AW81" i="10"/>
  <c r="AY66" i="10"/>
  <c r="AX66" i="10"/>
  <c r="AW66" i="10"/>
  <c r="AY75" i="10"/>
  <c r="AX75" i="10"/>
  <c r="AW75" i="10"/>
  <c r="AY181" i="10"/>
  <c r="AX181" i="10"/>
  <c r="AW181" i="10"/>
  <c r="AY149" i="10"/>
  <c r="AX149" i="10"/>
  <c r="AW149" i="10"/>
  <c r="AX117" i="10"/>
  <c r="AW117" i="10"/>
  <c r="AY117" i="10"/>
  <c r="AX85" i="10"/>
  <c r="AW85" i="10"/>
  <c r="AY85" i="10"/>
  <c r="AX53" i="10"/>
  <c r="AW53" i="10"/>
  <c r="AY53" i="10"/>
  <c r="AX21" i="10"/>
  <c r="AW21" i="10"/>
  <c r="AY21" i="10"/>
  <c r="AY198" i="10"/>
  <c r="AX198" i="10"/>
  <c r="AW198" i="10"/>
  <c r="AY166" i="10"/>
  <c r="AW166" i="10"/>
  <c r="AX166" i="10"/>
  <c r="AY134" i="10"/>
  <c r="AX134" i="10"/>
  <c r="AW134" i="10"/>
  <c r="AW102" i="10"/>
  <c r="AY102" i="10"/>
  <c r="AX102" i="10"/>
  <c r="AW70" i="10"/>
  <c r="AY70" i="10"/>
  <c r="AX70" i="10"/>
  <c r="AY38" i="10"/>
  <c r="AX38" i="10"/>
  <c r="AW38" i="10"/>
  <c r="AY6" i="10"/>
  <c r="AX6" i="10"/>
  <c r="AW6" i="10"/>
  <c r="AY175" i="10"/>
  <c r="AX175" i="10"/>
  <c r="AW175" i="10"/>
  <c r="AY143" i="10"/>
  <c r="AX143" i="10"/>
  <c r="AW143" i="10"/>
  <c r="AY111" i="10"/>
  <c r="AX111" i="10"/>
  <c r="AW111" i="10"/>
  <c r="AY79" i="10"/>
  <c r="AX79" i="10"/>
  <c r="AW79" i="10"/>
  <c r="AY47" i="10"/>
  <c r="AX47" i="10"/>
  <c r="AW47" i="10"/>
  <c r="AY15" i="10"/>
  <c r="AX15" i="10"/>
  <c r="AW15" i="10"/>
  <c r="AD2" i="10"/>
  <c r="AP5" i="10"/>
  <c r="L3" i="3"/>
  <c r="K3" i="3"/>
  <c r="J3" i="3"/>
  <c r="AP2" i="10" l="1"/>
  <c r="AV5" i="10"/>
  <c r="P50" i="2"/>
  <c r="AX5" i="10" l="1"/>
  <c r="AX2" i="10" s="1"/>
  <c r="AW5" i="10"/>
  <c r="AW2" i="10" s="1"/>
  <c r="AY5" i="10"/>
  <c r="AV2" i="10"/>
  <c r="B7" i="2"/>
  <c r="I31" i="2"/>
  <c r="W31" i="2" s="1"/>
  <c r="W33" i="2" s="1"/>
  <c r="H31" i="2"/>
  <c r="H33" i="2" s="1"/>
  <c r="G31" i="2"/>
  <c r="U31" i="2" s="1"/>
  <c r="U33" i="2" s="1"/>
  <c r="I30" i="2"/>
  <c r="W30" i="2" s="1"/>
  <c r="H30" i="2"/>
  <c r="V30" i="2" s="1"/>
  <c r="G30" i="2"/>
  <c r="U30" i="2" s="1"/>
  <c r="W59" i="2"/>
  <c r="W61" i="2" s="1"/>
  <c r="Z64" i="2"/>
  <c r="V59" i="2"/>
  <c r="V61" i="2" s="1"/>
  <c r="Y38" i="2"/>
  <c r="U59" i="2"/>
  <c r="U61" i="2" s="1"/>
  <c r="I57" i="2"/>
  <c r="I59" i="2" s="1"/>
  <c r="I61" i="2" s="1"/>
  <c r="H57" i="2"/>
  <c r="H59" i="2" s="1"/>
  <c r="H61" i="2" s="1"/>
  <c r="G59" i="2"/>
  <c r="G61" i="2" s="1"/>
  <c r="K38" i="2"/>
  <c r="AY2" i="10" l="1"/>
  <c r="V31" i="2"/>
  <c r="V33" i="2" s="1"/>
  <c r="Y33" i="2" s="1"/>
  <c r="I33" i="2"/>
  <c r="G33" i="2"/>
  <c r="Z63" i="2"/>
  <c r="Y47" i="2"/>
  <c r="Y23" i="2"/>
  <c r="L63" i="2"/>
  <c r="K47" i="2"/>
  <c r="K23" i="2" l="1"/>
  <c r="K33" i="2"/>
  <c r="Z50" i="2"/>
  <c r="Z67" i="2" s="1"/>
  <c r="L50" i="2" l="1"/>
  <c r="L67" i="2" s="1"/>
  <c r="C82" i="2" s="1"/>
  <c r="C80" i="2" l="1"/>
  <c r="C81" i="2"/>
</calcChain>
</file>

<file path=xl/sharedStrings.xml><?xml version="1.0" encoding="utf-8"?>
<sst xmlns="http://schemas.openxmlformats.org/spreadsheetml/2006/main" count="5654" uniqueCount="1305">
  <si>
    <t>schoolname</t>
  </si>
  <si>
    <t>type</t>
  </si>
  <si>
    <t>dfesno</t>
  </si>
  <si>
    <t>SumPupil</t>
  </si>
  <si>
    <t>AutPupil</t>
  </si>
  <si>
    <t>SprPupils</t>
  </si>
  <si>
    <t>SumFTPupil</t>
  </si>
  <si>
    <t>AutFTPupil</t>
  </si>
  <si>
    <t>SprFTPupil</t>
  </si>
  <si>
    <t>SumFundHrs</t>
  </si>
  <si>
    <t>AutFundHrs</t>
  </si>
  <si>
    <t>SprFundHrs</t>
  </si>
  <si>
    <t>CapSum</t>
  </si>
  <si>
    <t>CapAut</t>
  </si>
  <si>
    <t>CapSpr</t>
  </si>
  <si>
    <t>Dep5%</t>
  </si>
  <si>
    <t>Dep10%</t>
  </si>
  <si>
    <t>Dep20%</t>
  </si>
  <si>
    <t>DepHr5%</t>
  </si>
  <si>
    <t>DepHr10%</t>
  </si>
  <si>
    <t>DepHr20%</t>
  </si>
  <si>
    <t>FSMPupils</t>
  </si>
  <si>
    <t>Sum2yoPup</t>
  </si>
  <si>
    <t>aut2yoPup</t>
  </si>
  <si>
    <t>Spr2yoPup</t>
  </si>
  <si>
    <t>LumpSum</t>
  </si>
  <si>
    <t>RB</t>
  </si>
  <si>
    <t>SumPPG</t>
  </si>
  <si>
    <t>AutPPG</t>
  </si>
  <si>
    <t>SprPPG</t>
  </si>
  <si>
    <t>DevCap</t>
  </si>
  <si>
    <t>SumWF</t>
  </si>
  <si>
    <t>AutWF</t>
  </si>
  <si>
    <t>SprWF</t>
  </si>
  <si>
    <t>AddProt</t>
  </si>
  <si>
    <t>SELLY OAK NURSERY SCHOOL</t>
  </si>
  <si>
    <t>Nursery - Maintained</t>
  </si>
  <si>
    <t>BORDESLEY GREEN EAST NURSERY SCHOOL &amp; CHILDRENS CENTRE</t>
  </si>
  <si>
    <t>BREARLEY - TEVIOT CHILDREN'S CENTRE</t>
  </si>
  <si>
    <t>GARRETTS GREEN NURSERY SCHOOL</t>
  </si>
  <si>
    <t>PERRY BEECHES NURSERY SCHOOL</t>
  </si>
  <si>
    <t>ST. THOMAS CENTRE NURSERY</t>
  </si>
  <si>
    <t>HIGHFIELD CHILDREN'S CENTRE (NURSERY SCHOOL)</t>
  </si>
  <si>
    <t>MARSH HILL NURSERY SCHOOL</t>
  </si>
  <si>
    <t>WEST HEATH NURSERY SCHOOL</t>
  </si>
  <si>
    <t>GOODWAY NURSERY SCHOOL</t>
  </si>
  <si>
    <t>KINGS NORTON NURSERY SCHOOL &amp; CAMP LANE CHILDRENS CENTRE</t>
  </si>
  <si>
    <t>ALLENS CROFT CHILDRENS CENTRE</t>
  </si>
  <si>
    <t>RUBERY NURSERY SCHOOL</t>
  </si>
  <si>
    <t>WASHWOOD HEATH NURSERY SCHOOL</t>
  </si>
  <si>
    <t>WEOLEY CASTLE NURSERY SCHOOL</t>
  </si>
  <si>
    <t>HIGHTERS HEATH NURSERY SCHOOL</t>
  </si>
  <si>
    <t>GRACELANDS NURSERY SCHOOL</t>
  </si>
  <si>
    <t>JAKEMAN EARLY YEARS CENTRE</t>
  </si>
  <si>
    <t>LILLIAN DE LISSA NURSERY SCHOOL</t>
  </si>
  <si>
    <t>BLOOMSBURY NURSERY SCHOOL &amp; CHILDREN'S CENTRE</t>
  </si>
  <si>
    <t>FEATHERSTONE NURSERY SCHOOL</t>
  </si>
  <si>
    <t>ADDERLEY CHILDREN'S CENTRE</t>
  </si>
  <si>
    <t>NEWTOWN NURSERY SCHOOL</t>
  </si>
  <si>
    <t>SHENLEY FIELDS DAYCARE AND NURSERY SCHOOL</t>
  </si>
  <si>
    <t>CASTLE VALE NURSERY SCHOOL &amp; CHILDREN CENTRE</t>
  </si>
  <si>
    <t>OSBORNE NURSERY SCHOOL</t>
  </si>
  <si>
    <t>EDITH CADBURY NURSERY SCHOOL</t>
  </si>
  <si>
    <t>BORDESLEY VILLAGE PRIMARY SCHOOL</t>
  </si>
  <si>
    <t>Primary Academy</t>
  </si>
  <si>
    <t>PRINCE ALBERT JUNIOR/INFANT SCHOOL</t>
  </si>
  <si>
    <t>MAPLEDENE PRIMARY SCHOOL</t>
  </si>
  <si>
    <t>Primary Maintained</t>
  </si>
  <si>
    <t>KINGS HEATH PRIMARY SCHOOL</t>
  </si>
  <si>
    <t>SHAW HILL PRIMARY SCHOOL</t>
  </si>
  <si>
    <t>WHEELERS LANE PRIMARY SCHOOL</t>
  </si>
  <si>
    <t>BARFORD PRIMARY SCHOOL</t>
  </si>
  <si>
    <t>JAMES WATT PRIMARY SCHOOL</t>
  </si>
  <si>
    <t>THE OAKS PRIMARY SCHOOL</t>
  </si>
  <si>
    <t>ACOCKS GREEN PRIMARY SCHOOL</t>
  </si>
  <si>
    <t>PAGANEL PRIMARY SCHOOL</t>
  </si>
  <si>
    <t>BIRCHES GREEN INFANT SCHOOL</t>
  </si>
  <si>
    <t>BANNERS GATE PRIMARY SCHOOL</t>
  </si>
  <si>
    <t>BORDESLEY GREEN PRIMARY SCHOOL</t>
  </si>
  <si>
    <t>BROOKFIELDS PRIMARY SCHOOL</t>
  </si>
  <si>
    <t>ERDINGTON HALL PRIMARY SCHOOL</t>
  </si>
  <si>
    <t>SLADE PRIMARY SCHOOL</t>
  </si>
  <si>
    <t>NANSEN PRIMARY SCHOOL</t>
  </si>
  <si>
    <t>CANTERBURY CROSS PRIMARY SCHOOL (NC)</t>
  </si>
  <si>
    <t>CHERRY ORCHARD PRIMARY SCHOOL</t>
  </si>
  <si>
    <t xml:space="preserve">Ark Kings Academy formerly Ark Rose </t>
  </si>
  <si>
    <t>New from September</t>
  </si>
  <si>
    <t>Ark Kings Academy new from September 19 formerly Ark Rose</t>
  </si>
  <si>
    <t>NECHELLS JI SCHOOL</t>
  </si>
  <si>
    <t>Closed provision</t>
  </si>
  <si>
    <t>COLMORE INFANT AND NURSERY SCHOOL</t>
  </si>
  <si>
    <t>COTTERIDGE J I SCHOOL</t>
  </si>
  <si>
    <t>ARK TINDAL PRIMARY ACADEMY</t>
  </si>
  <si>
    <t>PERCY SHURMER ACADEMY</t>
  </si>
  <si>
    <t>SHIRESTONE ACADEMY</t>
  </si>
  <si>
    <t>ST. CLEMENTS C. OF E. PRIMARY ACADEMY, NECHELLS</t>
  </si>
  <si>
    <t>CROMWELL PRIMARY SCHOOL</t>
  </si>
  <si>
    <t>ANDERTON PARK PRIMARY SCHOOL</t>
  </si>
  <si>
    <t>REGENTS PARK COMMUNITY PRIMARY SCHOOL</t>
  </si>
  <si>
    <t>THE OAKLANDS PRIMARY SCHOOL</t>
  </si>
  <si>
    <t>DORRINGTON ACADEMY</t>
  </si>
  <si>
    <t>SUMMERFIELD J.I. SCHOOL (N.C.)</t>
  </si>
  <si>
    <t>WARREN FARM PRIMARY SCHOOL</t>
  </si>
  <si>
    <t>MONTGOMERY PRIMARY ACADEMY</t>
  </si>
  <si>
    <t>BILLESLEY</t>
  </si>
  <si>
    <t>KINGS RISE ACADEMY</t>
  </si>
  <si>
    <t>GILBERTSTONE PRIMARY SCHOOL</t>
  </si>
  <si>
    <t>CONWAY PRIMARY SCHOOL</t>
  </si>
  <si>
    <t>GREET PRIMARY SCHOOL</t>
  </si>
  <si>
    <t>GRENDON PRIMARY SCHOOL (N.C.)</t>
  </si>
  <si>
    <t>GUNTER PRIMARY SCHOOL</t>
  </si>
  <si>
    <t>HALL GREEN INFANTS SCHOOL</t>
  </si>
  <si>
    <t>LEA FOREST PRIMARY ACADEMY</t>
  </si>
  <si>
    <t>STORY WOOD SCHOOL</t>
  </si>
  <si>
    <t>TAME VALLEY ACADEMY</t>
  </si>
  <si>
    <t>HAWTHORN PRIMARY SCHOOL</t>
  </si>
  <si>
    <t>MERRITTS BROOK E-ACT PRIMARY ACADEMY</t>
  </si>
  <si>
    <t>OASIS ACADEMY BLAKENHALE INFANTS</t>
  </si>
  <si>
    <t>OASIS ACADEMY SHORT HEATH</t>
  </si>
  <si>
    <t>WARD END PRIMARY SCHOOL</t>
  </si>
  <si>
    <t>FOUR DWELLINGS PRIMARY ACADEMY</t>
  </si>
  <si>
    <t>OASIS ACADEMY HOBMOOR</t>
  </si>
  <si>
    <t>JERVOISE SCHOOL</t>
  </si>
  <si>
    <t>KINGSLAND PRIMARY SCHOOL</t>
  </si>
  <si>
    <t>OASIS ACADEMY BOULTON</t>
  </si>
  <si>
    <t>LAKEY LANE PRIMARY SCHOOL</t>
  </si>
  <si>
    <t>HAWKESLEY CHURCH PRIMARY ACADEMY</t>
  </si>
  <si>
    <t>YARNFIELD PRIMARY SCHOOL</t>
  </si>
  <si>
    <t>TIVERTON ACADEMY</t>
  </si>
  <si>
    <t>LOZELLS PRIMARY SCHOOL</t>
  </si>
  <si>
    <t>MARLBOROUGH INFANTS SCHOOL</t>
  </si>
  <si>
    <t>CITY ROAD PRIMARY ACADEMY</t>
  </si>
  <si>
    <t>WOODHOUSE PRIMARY ACADEMY</t>
  </si>
  <si>
    <t>GRESTONE ACADEMY</t>
  </si>
  <si>
    <t>OASIS ACADEMY FOUNDRY</t>
  </si>
  <si>
    <t>NELSON PRIMARY SCHOOL</t>
  </si>
  <si>
    <t>ALSTON PRIMARY SCHOOL</t>
  </si>
  <si>
    <t>WYNDCLIFFE PRIMARY SCHOOL</t>
  </si>
  <si>
    <t>PAGET PRIMARY SCHOOL</t>
  </si>
  <si>
    <t>PARK HILL PRIMARY SCHOOL</t>
  </si>
  <si>
    <t>PRINCETHORPE INFANT SCHOOL</t>
  </si>
  <si>
    <t>RADDLEBARN PRIMARY SCHOOL</t>
  </si>
  <si>
    <t>REDHILL PRIMARY SCHOOL</t>
  </si>
  <si>
    <t>REDNAL HILL INFANT SCHOOL (N.C.)</t>
  </si>
  <si>
    <t>SEVERNE PRIMARY SCHOOL</t>
  </si>
  <si>
    <t>SOMERVILLE PRIMARY SCHOOL (NC)</t>
  </si>
  <si>
    <t>STANVILLE PRIMARY SCHOOL</t>
  </si>
  <si>
    <t>STARBANK  SCHOOL</t>
  </si>
  <si>
    <t>YEW TREE COMMUNITY SCHOOL</t>
  </si>
  <si>
    <t>ST. BENEDICT'S INFANT SCHOOL</t>
  </si>
  <si>
    <t>STECHFORD PRIMARY SCHOOL</t>
  </si>
  <si>
    <t>STIRCHLEY PRIMARY SCHOOL</t>
  </si>
  <si>
    <t>LADYPOOL PRIMARY SCHOOL</t>
  </si>
  <si>
    <t>TIMBERLEY ACADEMY</t>
  </si>
  <si>
    <t>YARDLEY WOOD COMMUNITY SCHOOL (NC)</t>
  </si>
  <si>
    <t>YORKMEAD PRIMARY SCHOOL</t>
  </si>
  <si>
    <t>BROADMEADOW INFANT &amp; NURSERY SCHOOL</t>
  </si>
  <si>
    <t>BELLFIELD INFANTS SCHOOL</t>
  </si>
  <si>
    <t>WELSH HOUSE FARM COMMUNITY SCHOOL</t>
  </si>
  <si>
    <t>THE ORCHARDS PRIMARY ACADEMY</t>
  </si>
  <si>
    <t>CHILCOTE PRIMARY SCHOOL</t>
  </si>
  <si>
    <t xml:space="preserve">NORTHFIELD MANOR JI </t>
  </si>
  <si>
    <t>WILKES GREEN INFANT SCHOOL (NC)</t>
  </si>
  <si>
    <t>William Murdoch formerly (Wilkes Green Infant School now amalgamated)</t>
  </si>
  <si>
    <t>BIRCHFIELD COMMUNITY SCHOOL</t>
  </si>
  <si>
    <t>COTTESBROOKE INFANT &amp; NURSERY SCHOOL</t>
  </si>
  <si>
    <t>ARDEN PRIMARY SCHOOL NC</t>
  </si>
  <si>
    <t>CHANDOS PRIMARY SCHOOL</t>
  </si>
  <si>
    <t>WELFORD PRIMARY SCHOOL</t>
  </si>
  <si>
    <t>HEATHFIELD PRIMARY SCHOOL</t>
  </si>
  <si>
    <t>NONSUCH PRIMARY SCHOOL</t>
  </si>
  <si>
    <t>WORLDS END INFANT NC SCHOOL</t>
  </si>
  <si>
    <t>KITWELL PRIMARY SCHOOL</t>
  </si>
  <si>
    <t>BOLDMERE INFANT SCHOOL AND NURSERY</t>
  </si>
  <si>
    <t>HOLLAND HOUSE INFANT SCHOOL AND NURSERY</t>
  </si>
  <si>
    <t>HILLSTONE PRIMARY SCHOOL</t>
  </si>
  <si>
    <t>BENSON COMMUNITY SCHOOL</t>
  </si>
  <si>
    <t>KINGSTHORNE SCHOOL (NC)</t>
  </si>
  <si>
    <t>ASTON TOWER COMMUNITY PRIMARY SCHOOL</t>
  </si>
  <si>
    <t>THE OVAL PRIMARY SCHOOL</t>
  </si>
  <si>
    <t>GOSSEY LANE JI &amp; NURSERY SCH</t>
  </si>
  <si>
    <t>TWICKENHAM PRIMARY SCHOOL</t>
  </si>
  <si>
    <t>GREAT BARR PRIMARY &amp; NURSERY SCHOOL</t>
  </si>
  <si>
    <t>LEIGH PRIMARY SCHOOL</t>
  </si>
  <si>
    <t>ELMS FARM PRIMARY SCHOOL</t>
  </si>
  <si>
    <t>HEATHLANDS PRIMARY ACADEMY</t>
  </si>
  <si>
    <t>NELSON MANDELA SCHOOL</t>
  </si>
  <si>
    <t>PARKFIELD PRIMARY SCHOOL</t>
  </si>
  <si>
    <t>ROBIN HOOD ACADEMY</t>
  </si>
  <si>
    <t>MERE GREEN PRIMARY SCHOOL</t>
  </si>
  <si>
    <t>CALSHOT PRIMARY SCHOOL</t>
  </si>
  <si>
    <t>GROVE JUNIOR AND INFANT SCHOOL</t>
  </si>
  <si>
    <t>NEW HALL PRIMARY &amp; CHILDREN'S CENTRE</t>
  </si>
  <si>
    <t>WESTMINSTER PRIMARY SCHOOL</t>
  </si>
  <si>
    <t>FIRS PRIMARY SCHOOL</t>
  </si>
  <si>
    <t>WHITEHOUSE COMMON PRIMARY SCHOOL</t>
  </si>
  <si>
    <t>ANGLESEY PRIMARY SCHOOL</t>
  </si>
  <si>
    <t>WYCHALL PRIMARY SCHOOL</t>
  </si>
  <si>
    <t>ROOKERY SCHOOL</t>
  </si>
  <si>
    <t>WATTVILLE PRIMARY SCHOOL</t>
  </si>
  <si>
    <t>FORESTDALE PRIMARY SCHOOL</t>
  </si>
  <si>
    <t>CHRIST CHURCH C.E. PRIMARY (NC) SCHOOL</t>
  </si>
  <si>
    <t>ST MARY'S COFE PRIMARY &amp; NURSERY ACADEMY HANDSWORTH</t>
  </si>
  <si>
    <t>ST BARNABAS CE PRIMARY SCHOOL</t>
  </si>
  <si>
    <t>HOLY TRINITY C.E. PRIMARY ACADEMY</t>
  </si>
  <si>
    <t>ST JOHN'S CE PRIMARY SCHOOL</t>
  </si>
  <si>
    <t>ST VINCENT'S CATHOLIC PRIMARY SCHOOL</t>
  </si>
  <si>
    <t>ST. MICHAEL'S C.E. PRIMARY SCHOOL</t>
  </si>
  <si>
    <t>ST THOMAS C.E. PRIMARY SCHOOL</t>
  </si>
  <si>
    <t>HOLY FAMILY CATHOLIC PRIMARY SCHOOL</t>
  </si>
  <si>
    <t>CHRIST THE KING CATHOLIC PRIMARY SCHOOL</t>
  </si>
  <si>
    <t>MARYVALE CATHOLIC PRIMARY SCHOOL</t>
  </si>
  <si>
    <t>THE ORATORY RC PRIMARY &amp; NURSERY SCHOOL</t>
  </si>
  <si>
    <t>THE ROSARY CATHOLIC PRIMARY SCHOOL</t>
  </si>
  <si>
    <t>OUR LADY OF LOURDES CATHOLIC PRIMARY (NC)</t>
  </si>
  <si>
    <t>ST AUGUSTINE'S CATHOLIC PRIMARY SCHOOL</t>
  </si>
  <si>
    <t>ST. BRIGID'S CATHOLIC PRIMARY SCHOOL</t>
  </si>
  <si>
    <t>ST. CATHERINE OF SIENA CATHOLIC PRIMARY SCHOOL</t>
  </si>
  <si>
    <t>ST.EDMUND CATHOLIC PRIMARY SCHOOL</t>
  </si>
  <si>
    <t>SS. MARY AND JOHN CATHOLIC PRIMARY SCHOOL</t>
  </si>
  <si>
    <t>OUR LADY AND ST ROSE OF LIMA CATHOLIC PRIMARY &amp; NURSERY SCHOOL</t>
  </si>
  <si>
    <t>KING DAVID PRIMARY SCHOOL</t>
  </si>
  <si>
    <t>ST WILFRID'S CATHOLIC J I SCHOOL</t>
  </si>
  <si>
    <t>ST. MARGARET MARY CATHOLIC PRIMARY SCHOOL</t>
  </si>
  <si>
    <t>ST. DUNSTAN'S CATHOLIC PRIMARY SCHOOL</t>
  </si>
  <si>
    <t>ST PAUL'S CATHOLIC PRIMARY SCHOOL</t>
  </si>
  <si>
    <t>ST. GERARD'S CATHOLIC PRIMARY SCHOOL</t>
  </si>
  <si>
    <t>ST. BERNADETTE'S CATHOLIC PRIMARY SCHOOL</t>
  </si>
  <si>
    <t>ST JUDES PRIMARY SCHOOL</t>
  </si>
  <si>
    <t>ST CUTHBERT'S CATHOLIC PRIMARY SCHOOL</t>
  </si>
  <si>
    <t>ST. CLARE'S CATHOLIC PRIMARY SCHOOL</t>
  </si>
  <si>
    <t>HOLLY HILL INFANT &amp; NURSERY SCHOOL</t>
  </si>
  <si>
    <t>AUDLEY PRIMARY SCHOOL</t>
  </si>
  <si>
    <t>SPRINGFIELD PRIMARY SCHOOL</t>
  </si>
  <si>
    <t>ST PETER'S C.E. PRIMARY SCHOOL</t>
  </si>
  <si>
    <t>NEW OSCOTT PRIMARY SCHOOL</t>
  </si>
  <si>
    <t>CLIFTON PRIMARY SCHOOL</t>
  </si>
  <si>
    <t>ALBERT BRADBEER PRIMARY ACADEMY</t>
  </si>
  <si>
    <t>THE HARPER BELL SEVENTH-DAY ADVENTIST SCHOOL</t>
  </si>
  <si>
    <t>DEANERY C.E. PRIMARY SCHOOL</t>
  </si>
  <si>
    <t>WALMLEY INFANT SCHOOL</t>
  </si>
  <si>
    <t>MANOR PARK PRIMARY SCHOOL</t>
  </si>
  <si>
    <t>ST FRANCIS CHURCH OF ENGLAND AIDED PRIMARY SCHOOL AND NURSERY</t>
  </si>
  <si>
    <t>PERRY BEECHES V - THE ALL THROUGH FAMILY SCHOOL</t>
  </si>
  <si>
    <t>Ark Victoria Academy</t>
  </si>
  <si>
    <t>Mansfield Green (new provision September)</t>
  </si>
  <si>
    <t>COURT FARM (new provision September)</t>
  </si>
  <si>
    <t>Moor Green Primary Academy(new provision September 18)</t>
  </si>
  <si>
    <t>Colebourne Primary(new provision September 18)</t>
  </si>
  <si>
    <t>Colebourne Primary (new provision Sept 19)</t>
  </si>
  <si>
    <t>Last year 18/19 Actual</t>
  </si>
  <si>
    <t>Ark Kings formerly ARK ROSE PRIMARY ACADEMY new from 19</t>
  </si>
  <si>
    <t>Budget</t>
  </si>
  <si>
    <t>RB Top up</t>
  </si>
  <si>
    <t>Birmingham City Council</t>
  </si>
  <si>
    <t>Memorandum Item</t>
  </si>
  <si>
    <t xml:space="preserve">Proposed Summer Notification </t>
  </si>
  <si>
    <t>2017-18 Actual Formula Budget Determination Summer term Notification only</t>
  </si>
  <si>
    <t>3/4 Year Olds</t>
  </si>
  <si>
    <t>Census Data</t>
  </si>
  <si>
    <t>Summer</t>
  </si>
  <si>
    <t>Autumn</t>
  </si>
  <si>
    <t>Spring</t>
  </si>
  <si>
    <t>Total
Funding
£</t>
  </si>
  <si>
    <t>Total Pupils Accessing Free Entitlement (15 Hours)</t>
  </si>
  <si>
    <t>Qualifying Working Families total pupils (Additional 15 Hours)-                                  MNSchools@ 4.24 MNClasses@ 4.26</t>
  </si>
  <si>
    <t>Autumn and Spring onwards</t>
  </si>
  <si>
    <t>No. of Funded Weeks</t>
  </si>
  <si>
    <t>Total Delivery hours</t>
  </si>
  <si>
    <t>Early Years Funding Rate £</t>
  </si>
  <si>
    <t>3&amp;4 Year Old Funding</t>
  </si>
  <si>
    <t>Deprivation Funding</t>
  </si>
  <si>
    <t>IDACI Data Identifying % of Pupils living in Deprived Areas</t>
  </si>
  <si>
    <t>Top 5%</t>
  </si>
  <si>
    <t>Top 10%</t>
  </si>
  <si>
    <t>Top 20%</t>
  </si>
  <si>
    <t>% No of Pupils in Deprived Areas</t>
  </si>
  <si>
    <t>No. of Funded Hours</t>
  </si>
  <si>
    <t>Deprivation Funding Rates £</t>
  </si>
  <si>
    <t>Free School Meals</t>
  </si>
  <si>
    <t>No. of Qualifying Pupils</t>
  </si>
  <si>
    <t>FSM Funding Rate £</t>
  </si>
  <si>
    <t>Total FSM Funding</t>
  </si>
  <si>
    <t>2 Year Olds</t>
  </si>
  <si>
    <t>Qualifying Pupils (15 Hours)</t>
  </si>
  <si>
    <t>2 Year Old Funding Rate £</t>
  </si>
  <si>
    <t>2 Year Old Funding Rate</t>
  </si>
  <si>
    <t>Free 2 Year Old Entitlement Funding</t>
  </si>
  <si>
    <t>Total Early Years Funding 2017/18</t>
  </si>
  <si>
    <t>Early Years Lump Sum (Nursery Schools Only)</t>
  </si>
  <si>
    <t>Early Years Maintained Nursery Schools Protection Lump Sum</t>
  </si>
  <si>
    <t>Early Years Pupil Premium</t>
  </si>
  <si>
    <t>Qualifying Pupils</t>
  </si>
  <si>
    <t>Pupil Premium Funding Rate £</t>
  </si>
  <si>
    <t>Pupil Premium Funding Rate</t>
  </si>
  <si>
    <t>Pupil Premium Funding</t>
  </si>
  <si>
    <t>Total Indicative Early Years Pupil Premium Funding</t>
  </si>
  <si>
    <t>Total Early Years Pupil Premium</t>
  </si>
  <si>
    <t>Early Years Maintained Nursery Schools Protection Funding</t>
  </si>
  <si>
    <t>(Protection funding  is only applicable to Maintained Nursery Schools and not the Primary schools settings)</t>
  </si>
  <si>
    <t>Total Funding 2017/18</t>
  </si>
  <si>
    <t>Devolved Formula Capital Funding (Maintained Nursery school only)</t>
  </si>
  <si>
    <t>* Qualifying Working Families allocation hours are converted to 15 hour FTE number of pupils to three decimal places.</t>
  </si>
  <si>
    <t>Notes:</t>
  </si>
  <si>
    <t xml:space="preserve">School: </t>
  </si>
  <si>
    <t>Sum WF FundHrs</t>
  </si>
  <si>
    <t>Aut WF FundHrs</t>
  </si>
  <si>
    <t>Spr WF FundHrs</t>
  </si>
  <si>
    <t>2yo hours Summer</t>
  </si>
  <si>
    <t>2yo hours Autumn</t>
  </si>
  <si>
    <t>2yo hours Spring</t>
  </si>
  <si>
    <t>RB places</t>
  </si>
  <si>
    <t>RB top up</t>
  </si>
  <si>
    <t>living in Deprived Areas</t>
  </si>
  <si>
    <t xml:space="preserve">IDACI Data Identifying % of Pupils </t>
  </si>
  <si>
    <t>The Actual budget will be updated on a termly basis to reflect actual provision being delivered in schools. Any variation to actual will be processed as</t>
  </si>
  <si>
    <t>PLEASE SELECT DFE NUMBER</t>
  </si>
  <si>
    <t>&lt;&lt;&lt;&lt;&lt;&lt;&lt;&lt;</t>
  </si>
  <si>
    <t xml:space="preserve">increase or reduction in funding in the Spring Term </t>
  </si>
  <si>
    <t>EARLY YEARS SINGLE FUNDING FORMULA ACTUAL ALLOCATIONS 2022 -23</t>
  </si>
  <si>
    <t xml:space="preserve">Summer Indicative Allocation </t>
  </si>
  <si>
    <t xml:space="preserve">Autumn Indicative Allocation </t>
  </si>
  <si>
    <t xml:space="preserve">Spring Indicative Allocation </t>
  </si>
  <si>
    <t>Early Years Single Funding Formula Indicative Allocation 2023-24</t>
  </si>
  <si>
    <t>2023 -24 Indicative Formula Budget Determination: Analysis of Early Years Funding</t>
  </si>
  <si>
    <t xml:space="preserve">2023 -24 Actual Formula Budget Determination: School Forecasting Tool </t>
  </si>
  <si>
    <t>Total Early Years Funding 2023/24</t>
  </si>
  <si>
    <t>Total Delegated Indicative Funding 2023/24</t>
  </si>
  <si>
    <t>Total Revenue Funding Funding 2023/24</t>
  </si>
  <si>
    <t>Mayfield School</t>
  </si>
  <si>
    <t>Victoria School</t>
  </si>
  <si>
    <t>Longwill School for the Deaf</t>
  </si>
  <si>
    <t>Calthorpe Academy</t>
  </si>
  <si>
    <t>Uffculme School</t>
  </si>
  <si>
    <t>Wilson Stuart School</t>
  </si>
  <si>
    <t>Priestley Smith School</t>
  </si>
  <si>
    <t>Brays School (S)</t>
  </si>
  <si>
    <t>The Bridge School</t>
  </si>
  <si>
    <t>Cherry Oak School</t>
  </si>
  <si>
    <t>Beaufort School</t>
  </si>
  <si>
    <t>The Pines School</t>
  </si>
  <si>
    <t>James Brindley Academy</t>
  </si>
  <si>
    <t>Provider ID</t>
  </si>
  <si>
    <t>Provider Name</t>
  </si>
  <si>
    <t>Number 2</t>
  </si>
  <si>
    <t>Number 3</t>
  </si>
  <si>
    <t>Number 4</t>
  </si>
  <si>
    <t>Number 3 &amp; 4</t>
  </si>
  <si>
    <t>DERN 3</t>
  </si>
  <si>
    <t>DERN 4</t>
  </si>
  <si>
    <t>Total DERN</t>
  </si>
  <si>
    <t>Universal Hours 2</t>
  </si>
  <si>
    <t>Universal Hours 3</t>
  </si>
  <si>
    <t>Universal Hours 4</t>
  </si>
  <si>
    <t>Universal Hours 3 &amp; 4</t>
  </si>
  <si>
    <t>Extended Hours 3</t>
  </si>
  <si>
    <t>Extended Hours 4</t>
  </si>
  <si>
    <t>Total Extended</t>
  </si>
  <si>
    <t>5% Universal Hours</t>
  </si>
  <si>
    <t>5% Extended Hours</t>
  </si>
  <si>
    <t>10% Universal Hours</t>
  </si>
  <si>
    <t>10% Extended Hours</t>
  </si>
  <si>
    <t>20% Universal Hours</t>
  </si>
  <si>
    <t>20% Extended Hours</t>
  </si>
  <si>
    <t>EYPP</t>
  </si>
  <si>
    <t>EYPP Universal Hours</t>
  </si>
  <si>
    <t>EYPP Extended Hours</t>
  </si>
  <si>
    <t>FSM</t>
  </si>
  <si>
    <t>FSM Universal Hours</t>
  </si>
  <si>
    <t>FSM Extended Hours</t>
  </si>
  <si>
    <t>Susan Charlton</t>
  </si>
  <si>
    <t>Wanda Collins</t>
  </si>
  <si>
    <t>Olivia Freeman</t>
  </si>
  <si>
    <t>Joanna Savage</t>
  </si>
  <si>
    <t>Lynette Murray</t>
  </si>
  <si>
    <t>Mary Whiten</t>
  </si>
  <si>
    <t>Kathleen Ritchie</t>
  </si>
  <si>
    <t>Deborah Billing</t>
  </si>
  <si>
    <t>Michelle Evans</t>
  </si>
  <si>
    <t>Kim Clarke</t>
  </si>
  <si>
    <t>Dawn Large</t>
  </si>
  <si>
    <t>Elizabeth Gwynn</t>
  </si>
  <si>
    <t>Veronica Donnelly</t>
  </si>
  <si>
    <t>Camelia Ahmed</t>
  </si>
  <si>
    <t>Susan Burgess</t>
  </si>
  <si>
    <t>Kay Tyson</t>
  </si>
  <si>
    <t>Dawn Jenner</t>
  </si>
  <si>
    <t>Joyce Lyn Wright</t>
  </si>
  <si>
    <t>Rachel Nicholls</t>
  </si>
  <si>
    <t>Ruth Bell</t>
  </si>
  <si>
    <t>Frances Emiliou</t>
  </si>
  <si>
    <t>Lisa Ricketts</t>
  </si>
  <si>
    <t>Lisa Winters</t>
  </si>
  <si>
    <t>Sarah Doody</t>
  </si>
  <si>
    <t>Maureen Rita Prince</t>
  </si>
  <si>
    <t>Jenny Ainsworth</t>
  </si>
  <si>
    <t>Caren Townsend</t>
  </si>
  <si>
    <t>Rebecca Reilly</t>
  </si>
  <si>
    <t>Debbie Batters</t>
  </si>
  <si>
    <t>Rachel Hemming</t>
  </si>
  <si>
    <t>Amanda Oseman</t>
  </si>
  <si>
    <t>Sorrol Moore</t>
  </si>
  <si>
    <t>Jackie Hughes</t>
  </si>
  <si>
    <t>Ethel OBrien</t>
  </si>
  <si>
    <t>Harjinder Nagra</t>
  </si>
  <si>
    <t>Clair Hands</t>
  </si>
  <si>
    <t>Parveen Ahmed</t>
  </si>
  <si>
    <t>Samantha Fox</t>
  </si>
  <si>
    <t>Anita Richards</t>
  </si>
  <si>
    <t>Gina Boreham</t>
  </si>
  <si>
    <t>Paul Caney</t>
  </si>
  <si>
    <t>Manuela Balaban</t>
  </si>
  <si>
    <t>Sophia Erum</t>
  </si>
  <si>
    <t>Michelle Lamburn</t>
  </si>
  <si>
    <t>Nicola Fisher</t>
  </si>
  <si>
    <t>Tracey Orbell</t>
  </si>
  <si>
    <t>Paul Jenner</t>
  </si>
  <si>
    <t>Mandy Baxter</t>
  </si>
  <si>
    <t>Sarah Crossingham</t>
  </si>
  <si>
    <t>Teresa Colquhoun</t>
  </si>
  <si>
    <t>Enayat Mohamed</t>
  </si>
  <si>
    <t>Joanne Evans</t>
  </si>
  <si>
    <t>Kristina Moore</t>
  </si>
  <si>
    <t>Janet Cutts</t>
  </si>
  <si>
    <t>Gary James</t>
  </si>
  <si>
    <t>Natalie Phillips</t>
  </si>
  <si>
    <t>Amanda Lenihan</t>
  </si>
  <si>
    <t>Walmley Pre-School Playgroup</t>
  </si>
  <si>
    <t>Anglesey Playgroup Committee</t>
  </si>
  <si>
    <t>Harvey Road Pre-School</t>
  </si>
  <si>
    <t>Catherine House Day Nursery Wake Green Road</t>
  </si>
  <si>
    <t>Treetops at Sunny Corner</t>
  </si>
  <si>
    <t>Russell Nursery School Russell Road</t>
  </si>
  <si>
    <t>South and City College Nursery</t>
  </si>
  <si>
    <t>Playtime Nursery</t>
  </si>
  <si>
    <t>Little Sutton Club Worcester Lane</t>
  </si>
  <si>
    <t>Little Foxes Playgroup</t>
  </si>
  <si>
    <t>St Pauls Nursery Malvern Street</t>
  </si>
  <si>
    <t>Woodlands Park Pre-School Nursery</t>
  </si>
  <si>
    <t>Immanuel Pre-School</t>
  </si>
  <si>
    <t>The Oaks Day Nursery</t>
  </si>
  <si>
    <t>Marigold Day Nursery</t>
  </si>
  <si>
    <t>Hopscotch Pre-School</t>
  </si>
  <si>
    <t>Grove Community Project</t>
  </si>
  <si>
    <t>Vivian Road Pre-School</t>
  </si>
  <si>
    <t>Early Learners Nursery</t>
  </si>
  <si>
    <t>Mini-Springers Nursery</t>
  </si>
  <si>
    <t>Jelly Babies Pre-School  Nursery</t>
  </si>
  <si>
    <t>Holy Trinity Pre-School</t>
  </si>
  <si>
    <t>Mere Green 0-5</t>
  </si>
  <si>
    <t>Four Oaks Pre-School Playgroup</t>
  </si>
  <si>
    <t>Cotton Tails Nursery</t>
  </si>
  <si>
    <t>Busy Bees Day Nursery at Birmingham Dartmouth Circus</t>
  </si>
  <si>
    <t>Highfield Day Nursery Edgbaston</t>
  </si>
  <si>
    <t>The Rowans Day Nursery</t>
  </si>
  <si>
    <t>The Willows Day Nursery</t>
  </si>
  <si>
    <t>Little Ripley Day Nursery - Old Oscott Hill</t>
  </si>
  <si>
    <t>The Little Ripley Day Nursery</t>
  </si>
  <si>
    <t>Little Ripley Day Nursery - Kingsbury Road</t>
  </si>
  <si>
    <t>Kings Heath Grange Day Nursery</t>
  </si>
  <si>
    <t>Seesaws Day Nursery and Nursery School</t>
  </si>
  <si>
    <t>Peepo Day Nursery Ltd Closed</t>
  </si>
  <si>
    <t>Little Swans Day Nursery</t>
  </si>
  <si>
    <t>Russell Nursery School Fox Hollies Road</t>
  </si>
  <si>
    <t>Puzzles Day Nursery</t>
  </si>
  <si>
    <t>Busy Bees at The QE Hospital</t>
  </si>
  <si>
    <t>Norton Hall Children  Family Centre</t>
  </si>
  <si>
    <t>Edgbaston Kindergarten</t>
  </si>
  <si>
    <t>Victoria Nursery</t>
  </si>
  <si>
    <t>Early Days Nursery</t>
  </si>
  <si>
    <t>Prime Time Day Nursery</t>
  </si>
  <si>
    <t>Head Start Day Nursery</t>
  </si>
  <si>
    <t>The Green Day Nursery Kings Norton Limited</t>
  </si>
  <si>
    <t>The Old Fire Station Childrens Nursery</t>
  </si>
  <si>
    <t>Just For Starters Day Nursery Ltd</t>
  </si>
  <si>
    <t>Elms Day Nursery</t>
  </si>
  <si>
    <t>Foundations Day Nursery</t>
  </si>
  <si>
    <t>Fircones Child Care Centre</t>
  </si>
  <si>
    <t>Catherine House Day Nursery Woodland Road</t>
  </si>
  <si>
    <t>Northfield Quaker Pre-School</t>
  </si>
  <si>
    <t>Seesaws Day Nursery - Chester Road</t>
  </si>
  <si>
    <t>Happy Days Nursery</t>
  </si>
  <si>
    <t>Little Ripley Day Nursery - Oscott School Lane</t>
  </si>
  <si>
    <t>St Pauls Day Nursery  Belchers Lane</t>
  </si>
  <si>
    <t>Seesaws Day Nursery - Avenue Road</t>
  </si>
  <si>
    <t>Wendy House Day Nursery</t>
  </si>
  <si>
    <t>Little Ripley Day Nursery - Marsh Hill</t>
  </si>
  <si>
    <t>West House Nursery</t>
  </si>
  <si>
    <t>Lets Play Nursery</t>
  </si>
  <si>
    <t>Busy Bees At Longbridge</t>
  </si>
  <si>
    <t>Waddles Nursery</t>
  </si>
  <si>
    <t>Honey Bears Nursery</t>
  </si>
  <si>
    <t>Tiddlywinks Nursery</t>
  </si>
  <si>
    <t>Bright Kids Northfield</t>
  </si>
  <si>
    <t>Kiddies World Day Nursery  Kids Club</t>
  </si>
  <si>
    <t>Highclare Woodfield Nursery</t>
  </si>
  <si>
    <t>Cheeky Monkeys Day Nursery</t>
  </si>
  <si>
    <t>Kinder Day Nursery</t>
  </si>
  <si>
    <t>Westhill House Day Nursery</t>
  </si>
  <si>
    <t>Little Smarties Academy</t>
  </si>
  <si>
    <t>My First Friends Nursery</t>
  </si>
  <si>
    <t>Hollyfield Pre-School Nursery LTD</t>
  </si>
  <si>
    <t>Rackets Pre-School Nursery</t>
  </si>
  <si>
    <t>The Meadows Day Nursery</t>
  </si>
  <si>
    <t>Amanah Day Nursery</t>
  </si>
  <si>
    <t>The Shrubbery School</t>
  </si>
  <si>
    <t>Hill West Nursery School</t>
  </si>
  <si>
    <t>Edgbaston High School for Girls</t>
  </si>
  <si>
    <t>Hallfield Pre-Prep  Nursery Dept</t>
  </si>
  <si>
    <t>Cotton Tails Too</t>
  </si>
  <si>
    <t>Mucky Pups Day Nursery Ltd</t>
  </si>
  <si>
    <t>Building Blocks Nursery Limited Rough Road</t>
  </si>
  <si>
    <t>The Village Community Nursery</t>
  </si>
  <si>
    <t>Priory Poppets</t>
  </si>
  <si>
    <t>Grendon  Billesley Nursery and Family Centre</t>
  </si>
  <si>
    <t>Saplings Day Nursery</t>
  </si>
  <si>
    <t>Edgbaston Grange Day Nursery</t>
  </si>
  <si>
    <t>The Little Sutton Club</t>
  </si>
  <si>
    <t>Muhammadi Nursery</t>
  </si>
  <si>
    <t>Kinder Care Day Nursery</t>
  </si>
  <si>
    <t>Building Blocks Nursery Ltd Cherry Orchard Road</t>
  </si>
  <si>
    <t>Busy Bees Day Nursery at Edgbaston</t>
  </si>
  <si>
    <t>Alphabets  Hollymoor</t>
  </si>
  <si>
    <t>Little Ripley - Short Heath Road</t>
  </si>
  <si>
    <t>KIDS Family Centre</t>
  </si>
  <si>
    <t>The Annex</t>
  </si>
  <si>
    <t>Doddington Green Neighbourhood Nursery</t>
  </si>
  <si>
    <t>Elmdon Day Nursery UK Limited</t>
  </si>
  <si>
    <t>Little Ripley Day Nursery - Warren Road</t>
  </si>
  <si>
    <t>Bright Eyes Day Care Nursery Limited</t>
  </si>
  <si>
    <t>Our Ladys Pre-School</t>
  </si>
  <si>
    <t>Sunrise Day Nursery</t>
  </si>
  <si>
    <t>Busy Little Bees Nursery Hall Green Ltd</t>
  </si>
  <si>
    <t>Happy Days Nursery Ltd Tyburn Road</t>
  </si>
  <si>
    <t>Daisies Day Care</t>
  </si>
  <si>
    <t>Fox Hollies Childrens Centre Day Nursery</t>
  </si>
  <si>
    <t>Alphabet  Holly Hill</t>
  </si>
  <si>
    <t>First Steps Nursery Cranes Park Road</t>
  </si>
  <si>
    <t>Jumping Jacks Day Nursery</t>
  </si>
  <si>
    <t>Bellfield Daycare</t>
  </si>
  <si>
    <t>Little Ripley Day Nursery - 2 Goldieslie Road</t>
  </si>
  <si>
    <t>Keystone Neighbourhood Nursery</t>
  </si>
  <si>
    <t>St Marys Before and After School Club and Holiday Playscheme</t>
  </si>
  <si>
    <t>The Blue Coat School</t>
  </si>
  <si>
    <t>Honey Bears Nursery and Out of School Club</t>
  </si>
  <si>
    <t>Birmingham Crisis Centre Nursery</t>
  </si>
  <si>
    <t>AlphabetsCofton</t>
  </si>
  <si>
    <t>Debra Hickling</t>
  </si>
  <si>
    <t>Claire Hicks</t>
  </si>
  <si>
    <t>Sarah Wedgbury</t>
  </si>
  <si>
    <t>Jennifer Yates</t>
  </si>
  <si>
    <t>Rocking Horse Kindergarten</t>
  </si>
  <si>
    <t>Syeda Akhtar</t>
  </si>
  <si>
    <t>Bouncing Bears Day Care Nursery Provision</t>
  </si>
  <si>
    <t>Zenub Mehmood</t>
  </si>
  <si>
    <t>Hameeda Begum</t>
  </si>
  <si>
    <t>Norfolk House Nursery Norfolk Road</t>
  </si>
  <si>
    <t>Samantha Flood</t>
  </si>
  <si>
    <t>Nishkam Nursery</t>
  </si>
  <si>
    <t>Al Ameen Nursery</t>
  </si>
  <si>
    <t>Small World Day Nursery</t>
  </si>
  <si>
    <t>The Lambs Christian School</t>
  </si>
  <si>
    <t>Twiglets Private Nursery School</t>
  </si>
  <si>
    <t>Jillian Smith</t>
  </si>
  <si>
    <t>Little Rainbows Nursery</t>
  </si>
  <si>
    <t>The Nest Nursery Gunter Road</t>
  </si>
  <si>
    <t>Little Scallywags Day Nursery Ltd Garretts Green Lane</t>
  </si>
  <si>
    <t>Bumble Bees Nursery</t>
  </si>
  <si>
    <t>Ursula Oleskow</t>
  </si>
  <si>
    <t>Lilliput Childrens Day Nursery</t>
  </si>
  <si>
    <t>Small Talk Nurseries Ltd</t>
  </si>
  <si>
    <t>ILM Day Nurseries</t>
  </si>
  <si>
    <t>Angels Day Nursery Birmingham Limited Walsall Road</t>
  </si>
  <si>
    <t>St Peters Pre School CIC</t>
  </si>
  <si>
    <t>Emma Hedges</t>
  </si>
  <si>
    <t>Nafisa Hussein</t>
  </si>
  <si>
    <t>Langley Gorse Day Nursery Ltd</t>
  </si>
  <si>
    <t>Farzana Bibi</t>
  </si>
  <si>
    <t>Isra Daycare</t>
  </si>
  <si>
    <t>Lighthouse Club</t>
  </si>
  <si>
    <t>Selly Wick Preschool Playgroup</t>
  </si>
  <si>
    <t>Jayne Brand</t>
  </si>
  <si>
    <t>Kate Owen</t>
  </si>
  <si>
    <t>Marie Jones</t>
  </si>
  <si>
    <t>Sarah Tarrant</t>
  </si>
  <si>
    <t>Fig Tree Day Nursery</t>
  </si>
  <si>
    <t>Trinity Play Centre Sutton Coldfield Ltd</t>
  </si>
  <si>
    <t>Leaps and Bounds Childrens Centre and Day Nursery</t>
  </si>
  <si>
    <t>Hollywood Pre-school Daycare</t>
  </si>
  <si>
    <t>The Little Ripley Day Nursery - 4 Goldieslie Road</t>
  </si>
  <si>
    <t>Musarat Jabin</t>
  </si>
  <si>
    <t>Bangladesh Womens Association Daycare CentreSunshine Nursery</t>
  </si>
  <si>
    <t>Oxford Day Nursery</t>
  </si>
  <si>
    <t>Little Folks Nursery  Out of School Club Westward Close</t>
  </si>
  <si>
    <t>Little Folks Nursery  Out of School Club Gravelly Hill</t>
  </si>
  <si>
    <t>George Perkins Day Nursery</t>
  </si>
  <si>
    <t>Najma Khatun</t>
  </si>
  <si>
    <t>Jemma Roper</t>
  </si>
  <si>
    <t>Tiny Treasures Daycare  Education Hob Moor Road</t>
  </si>
  <si>
    <t>Isabel Lawlor</t>
  </si>
  <si>
    <t>Bright Horizons Court Oak Day Nursery and Preschool</t>
  </si>
  <si>
    <t>Angels Day Nursery Jockey Road</t>
  </si>
  <si>
    <t>Victoria Fowler</t>
  </si>
  <si>
    <t>Sarah Phelan</t>
  </si>
  <si>
    <t>Aisha Abdi</t>
  </si>
  <si>
    <t>Tara Murphy</t>
  </si>
  <si>
    <t>Charlotte Hogshaw</t>
  </si>
  <si>
    <t>Sans Day Nursery Ltd</t>
  </si>
  <si>
    <t>First Steps Nursery Somerset Road</t>
  </si>
  <si>
    <t>Sami Care</t>
  </si>
  <si>
    <t>Christina Davis</t>
  </si>
  <si>
    <t>Sarah Horne</t>
  </si>
  <si>
    <t>Superstars Day Nursery</t>
  </si>
  <si>
    <t>Natalie Hayes</t>
  </si>
  <si>
    <t>Bright Kidz Day Nursery</t>
  </si>
  <si>
    <t>Jo-anne Young</t>
  </si>
  <si>
    <t>Kamrun Nesa</t>
  </si>
  <si>
    <t>Tiny Treasures Daycare and Education</t>
  </si>
  <si>
    <t>Toybox Day Nursery</t>
  </si>
  <si>
    <t>Lisa Baughan</t>
  </si>
  <si>
    <t>Radiyya Begum</t>
  </si>
  <si>
    <t>New Life Nursery School</t>
  </si>
  <si>
    <t>Sakina Bi</t>
  </si>
  <si>
    <t>Sharon Haines</t>
  </si>
  <si>
    <t>Banana Moon Day Nursery Lichfield Road</t>
  </si>
  <si>
    <t>Katie Gartland</t>
  </si>
  <si>
    <t>Alison Elizabeth Waters</t>
  </si>
  <si>
    <t>Nicola Chalmers</t>
  </si>
  <si>
    <t>Lesley McGoldrick</t>
  </si>
  <si>
    <t>Lyndy Ashurst</t>
  </si>
  <si>
    <t>Khadra Daycare</t>
  </si>
  <si>
    <t>Rhymes Nursery</t>
  </si>
  <si>
    <t>Rasmi Nursery</t>
  </si>
  <si>
    <t>Twinkling Toddlers</t>
  </si>
  <si>
    <t>Whipper Snappers Pre-School</t>
  </si>
  <si>
    <t>Whipper Snappers Childcare  St Francis</t>
  </si>
  <si>
    <t>Play and Learn Sutton Coldfield</t>
  </si>
  <si>
    <t>Bright Start Childcare</t>
  </si>
  <si>
    <t>Deykin Avenue Community Nursery</t>
  </si>
  <si>
    <t>Little Men And Misses Day Nursery</t>
  </si>
  <si>
    <t>Little Scallywags Day Nursery Alvechurch Road</t>
  </si>
  <si>
    <t>Teresa Kelly</t>
  </si>
  <si>
    <t>Rubery Day Nursery</t>
  </si>
  <si>
    <t>Ann Duffill</t>
  </si>
  <si>
    <t>Hamd House Nursery - Alum Rock</t>
  </si>
  <si>
    <t>Hamd House Nursery - Bordesley Green</t>
  </si>
  <si>
    <t>Hamd House Nursery - Small Heath</t>
  </si>
  <si>
    <t>Hamd House Nursery - Sparkhill</t>
  </si>
  <si>
    <t>Edgbaston Nursery  Pre-school</t>
  </si>
  <si>
    <t>Our Little Angelz Ltd</t>
  </si>
  <si>
    <t>Stepping Stones Nurseries Midlands Ltd - Streetly</t>
  </si>
  <si>
    <t>Little Angels Day Nursery Washwood Heath Road</t>
  </si>
  <si>
    <t>Tammy Styzaker</t>
  </si>
  <si>
    <t>Kellie Wakelam</t>
  </si>
  <si>
    <t>Laugh N Learn Day Nursery</t>
  </si>
  <si>
    <t>Newtown Buttercups</t>
  </si>
  <si>
    <t>Nichola Gray</t>
  </si>
  <si>
    <t>Linda OBrien</t>
  </si>
  <si>
    <t>Little Smarties Academy Limited</t>
  </si>
  <si>
    <t>Louise Barnes</t>
  </si>
  <si>
    <t>Samantha Lloyd</t>
  </si>
  <si>
    <t>Apple Kids Day Nursery</t>
  </si>
  <si>
    <t>Kelly Hill</t>
  </si>
  <si>
    <t>Sammy Snail Day Care Heath Way</t>
  </si>
  <si>
    <t>Sammy Snail Day Care Kitts Green Road</t>
  </si>
  <si>
    <t>Little Care Bearz Nursery</t>
  </si>
  <si>
    <t>Banana Moon Day Nursery</t>
  </si>
  <si>
    <t>Holy Cross Pre School Nursery Limited</t>
  </si>
  <si>
    <t>Wylde Green Nursery</t>
  </si>
  <si>
    <t>Louise Cambridge</t>
  </si>
  <si>
    <t>Banana Moon Day Nursery Edgbaston</t>
  </si>
  <si>
    <t>Prime Time 2 Day Nursery</t>
  </si>
  <si>
    <t>Suad Hassan</t>
  </si>
  <si>
    <t>Michelle Chandler</t>
  </si>
  <si>
    <t>Bambams Nursery Ltd</t>
  </si>
  <si>
    <t>Smart Kids Nursery</t>
  </si>
  <si>
    <t>Lettys Little Learners Ltd</t>
  </si>
  <si>
    <t>Aston Pre-School</t>
  </si>
  <si>
    <t>Angels Day Nursery Sutton Road</t>
  </si>
  <si>
    <t>Holland House Day Nursery Ltd</t>
  </si>
  <si>
    <t>Yasins Day Nursery</t>
  </si>
  <si>
    <t>Norfolk House Nursery Harborne Road</t>
  </si>
  <si>
    <t>Goldilocks Day Nursery</t>
  </si>
  <si>
    <t>Little Scallywags Day Nursery Longmeadow Crescent</t>
  </si>
  <si>
    <t>Moonstone Day Care</t>
  </si>
  <si>
    <t>Little Ripley Day Nursery - Withy Hill Farm Cottage</t>
  </si>
  <si>
    <t>Shirley Road Pre- School  Kindergarten</t>
  </si>
  <si>
    <t>Little Leaders Day Nursery</t>
  </si>
  <si>
    <t>Baby Gems Playhouse</t>
  </si>
  <si>
    <t>Jellybean Nursery</t>
  </si>
  <si>
    <t>Mirfield Pre-School After School Club</t>
  </si>
  <si>
    <t>Digbeth in the Field Pre-School</t>
  </si>
  <si>
    <t>Al-Madina Nursery Alum Rock Road</t>
  </si>
  <si>
    <t>Al-Madina Nursery Shakespeare Street</t>
  </si>
  <si>
    <t>The Nest Nursery Wood End</t>
  </si>
  <si>
    <t>Cheri Carr</t>
  </si>
  <si>
    <t>Rainbow Day Nursery</t>
  </si>
  <si>
    <t>Tiny Tots Academy</t>
  </si>
  <si>
    <t>Hannah Daycare</t>
  </si>
  <si>
    <t>Rising Stars Daycare</t>
  </si>
  <si>
    <t>Asmia Qayum</t>
  </si>
  <si>
    <t>Mary Hodgkins</t>
  </si>
  <si>
    <t>Footsteps Nursery Walmley</t>
  </si>
  <si>
    <t>Joanne Tambie</t>
  </si>
  <si>
    <t>Our Little Angelz 2 Nursery Ltd</t>
  </si>
  <si>
    <t>Little Turtle Day Nursery</t>
  </si>
  <si>
    <t>Nina Allcock</t>
  </si>
  <si>
    <t>Al Emaan</t>
  </si>
  <si>
    <t>Our Kids Nursery Ltd</t>
  </si>
  <si>
    <t>Small Talk Nurseries</t>
  </si>
  <si>
    <t>Inayah Daycare Limited</t>
  </si>
  <si>
    <t>The Railway Childrens Day Nursery</t>
  </si>
  <si>
    <t>Naomi Nokes</t>
  </si>
  <si>
    <t>Iqra Daycare And Tuition Centre</t>
  </si>
  <si>
    <t>Amani Kalooji</t>
  </si>
  <si>
    <t>Sonia Cecille Campbell</t>
  </si>
  <si>
    <t>Huda Nursery</t>
  </si>
  <si>
    <t>Aston University Nursery</t>
  </si>
  <si>
    <t>Sarah Walsh</t>
  </si>
  <si>
    <t>Building Blocks Nursery Limited</t>
  </si>
  <si>
    <t>The Nest Nursery Copper Beech</t>
  </si>
  <si>
    <t>The Nest Nursery Lime Tree</t>
  </si>
  <si>
    <t>Ilm Day Nursery</t>
  </si>
  <si>
    <t>Teenie Weenies Nursery</t>
  </si>
  <si>
    <t>Cheeky Monkeys Childcare Centre</t>
  </si>
  <si>
    <t>Butterfly Day Nursery</t>
  </si>
  <si>
    <t>Vivean Viola Pomell</t>
  </si>
  <si>
    <t>Hummingbirds Nursery</t>
  </si>
  <si>
    <t>Blue Elephant Nursery</t>
  </si>
  <si>
    <t>Gemma Louise Oliver</t>
  </si>
  <si>
    <t>Church of Ascension Pre-School Playgroup</t>
  </si>
  <si>
    <t>Collingbourne Day Nursery</t>
  </si>
  <si>
    <t>Blossoms Day Nursery</t>
  </si>
  <si>
    <t>Moseley Montessori Nursery</t>
  </si>
  <si>
    <t>Kerry Anne Morris</t>
  </si>
  <si>
    <t>Tower Hill Nursery</t>
  </si>
  <si>
    <t>Shumaila Faqir</t>
  </si>
  <si>
    <t>Montessori Explorers</t>
  </si>
  <si>
    <t>Rajwant Kaur</t>
  </si>
  <si>
    <t>Little Nippers Day Nursery</t>
  </si>
  <si>
    <t>First Steps Nursery Rathvilly School</t>
  </si>
  <si>
    <t>First Steps Nursery Stone House Farm</t>
  </si>
  <si>
    <t>Little Pioneers Nursery  Pre-School St Edwards</t>
  </si>
  <si>
    <t>Gbnfc at Chinbrook Centre</t>
  </si>
  <si>
    <t>Little Cherubs Solihull</t>
  </si>
  <si>
    <t>Bright Swans Nursery</t>
  </si>
  <si>
    <t>Nadra Osman Ali</t>
  </si>
  <si>
    <t>Little Explorers Nursery</t>
  </si>
  <si>
    <t>Samantha Jayne Murton</t>
  </si>
  <si>
    <t>Victoria Siviter</t>
  </si>
  <si>
    <t>Yellow Penguin</t>
  </si>
  <si>
    <t>Little Steps Nursery and Pre-School</t>
  </si>
  <si>
    <t>Prime Time 3 Day Nursery</t>
  </si>
  <si>
    <t>Tara Delaney</t>
  </si>
  <si>
    <t>Susan Tina Brelsforth</t>
  </si>
  <si>
    <t>Monica Boateng-Mensah</t>
  </si>
  <si>
    <t>Pioneers Nursery</t>
  </si>
  <si>
    <t>Twinkle Tots Nursery</t>
  </si>
  <si>
    <t>Marie LLoyd</t>
  </si>
  <si>
    <t>Teresa Mary Foster</t>
  </si>
  <si>
    <t>Mommabears Day Nursery And Preschool Limited</t>
  </si>
  <si>
    <t>Muna Ahmed Hirsi</t>
  </si>
  <si>
    <t>The Corner House Day Nursery</t>
  </si>
  <si>
    <t>Hannah Ryan</t>
  </si>
  <si>
    <t>Noahs Ark Day Nursery</t>
  </si>
  <si>
    <t>Blue Sky at Wilson Stuart</t>
  </si>
  <si>
    <t>Orchids Childcare</t>
  </si>
  <si>
    <t>Greencoat Nursery CIC</t>
  </si>
  <si>
    <t>Sahra Farah</t>
  </si>
  <si>
    <t>The Kids Niche Ltd</t>
  </si>
  <si>
    <t>Julie Anne Roberts</t>
  </si>
  <si>
    <t>Flying High Nursery School</t>
  </si>
  <si>
    <t>Bright Minds Daycare Closed</t>
  </si>
  <si>
    <t>Al-Madina Nursery</t>
  </si>
  <si>
    <t>Barmpots Nursery and Pre-School</t>
  </si>
  <si>
    <t>Toddler Town Day Nursery</t>
  </si>
  <si>
    <t>Caroline Hopley</t>
  </si>
  <si>
    <t>Little Rainbow Nursery Ltd</t>
  </si>
  <si>
    <t>Our Little Angelz 3</t>
  </si>
  <si>
    <t>Naima Ali</t>
  </si>
  <si>
    <t>Charlotte Lamburn</t>
  </si>
  <si>
    <t>Learning Steps Day Nursery</t>
  </si>
  <si>
    <t>Sutton Outdoor Pre-School</t>
  </si>
  <si>
    <t>Toto Day Nursery Ltd Ta Kids Place</t>
  </si>
  <si>
    <t>Happy Kids Nursery</t>
  </si>
  <si>
    <t>Happy Corner Nursery Ltd</t>
  </si>
  <si>
    <t>Ilm Early Years Ltd</t>
  </si>
  <si>
    <t>Little Gems Nursery</t>
  </si>
  <si>
    <t>Golden Stars Nursery</t>
  </si>
  <si>
    <t>The Ladybird Montessori Nursery</t>
  </si>
  <si>
    <t>Daniella Bullows</t>
  </si>
  <si>
    <t>Fox Hollies Forum Preschool And Playscheme</t>
  </si>
  <si>
    <t>Emma Morgan</t>
  </si>
  <si>
    <t>Edgbaston Day Nursery</t>
  </si>
  <si>
    <t>Victoria Alder</t>
  </si>
  <si>
    <t>Carolyne Robinson</t>
  </si>
  <si>
    <t>Smart Start Child Care</t>
  </si>
  <si>
    <t>Little Men And Misses  Hollymoor</t>
  </si>
  <si>
    <t>Crescent Day Nursery</t>
  </si>
  <si>
    <t>Sunshine Day Nursery</t>
  </si>
  <si>
    <t>New Spring Street Community Nursery Ltd</t>
  </si>
  <si>
    <t>Mabre Kartz</t>
  </si>
  <si>
    <t>Saeeda Jann</t>
  </si>
  <si>
    <t>Shooting Stars Nurseries Kings Norton</t>
  </si>
  <si>
    <t>Louise Natalie Rushton</t>
  </si>
  <si>
    <t>Maples Day Nursery</t>
  </si>
  <si>
    <t>Vera Akal</t>
  </si>
  <si>
    <t>Ella Jones Rutland Early Years Agency</t>
  </si>
  <si>
    <t>Janette Greig Rutland Early Years Agency</t>
  </si>
  <si>
    <t>Amy Raine Hewson</t>
  </si>
  <si>
    <t>Laura Frances Woodward</t>
  </si>
  <si>
    <t>Bushra Alward</t>
  </si>
  <si>
    <t>St Barnabas Nursery</t>
  </si>
  <si>
    <t>Marvadha Foolchand</t>
  </si>
  <si>
    <t>Busy Bears Nursery Ltd</t>
  </si>
  <si>
    <t>Shining Pearls Nursery</t>
  </si>
  <si>
    <t>Bright Minds At Summer Hill Terrace Closed</t>
  </si>
  <si>
    <t>Rebecca Hallows Rutland Early Years Agency</t>
  </si>
  <si>
    <t>The Enchanted Rose Garden Nursery And Pre-School</t>
  </si>
  <si>
    <t>Laura Jayne Shipway</t>
  </si>
  <si>
    <t>Tiny Birds Day Nursery</t>
  </si>
  <si>
    <t>Bright Sparks Day Nursery</t>
  </si>
  <si>
    <t>Happy Days Pre School</t>
  </si>
  <si>
    <t>Rosslyn School Nursery</t>
  </si>
  <si>
    <t>Chatterboxes Pre-School</t>
  </si>
  <si>
    <t>Birchfield Nursery</t>
  </si>
  <si>
    <t>Little Folks Day Nursery  Out Of School Clubs</t>
  </si>
  <si>
    <t>Springfield Park Rd Nursery</t>
  </si>
  <si>
    <t>Ibtikaar Nursery</t>
  </si>
  <si>
    <t>Apple Tree Nursery  Pre-School</t>
  </si>
  <si>
    <t>Llinos Nia Law</t>
  </si>
  <si>
    <t>Khadra Abdulahi</t>
  </si>
  <si>
    <t>Angels Day Nursery Great Barr Ltd</t>
  </si>
  <si>
    <t>Fatima Junaid Rutland Early Years Agency</t>
  </si>
  <si>
    <t>Teenie Blooms</t>
  </si>
  <si>
    <t>Shereen Nazem Rutland Early Years Agency</t>
  </si>
  <si>
    <t>Samantha Joanna Walker</t>
  </si>
  <si>
    <t>Smart Start Day Nursery</t>
  </si>
  <si>
    <t>Busy Bees At Selly Oak</t>
  </si>
  <si>
    <t>Top League Daycare</t>
  </si>
  <si>
    <t>Lime Tree Nursery</t>
  </si>
  <si>
    <t>Toddlers Den</t>
  </si>
  <si>
    <t>Alice Quimby</t>
  </si>
  <si>
    <t>St Stephens Pre-School And Day Nursery Ltd</t>
  </si>
  <si>
    <t>Precious Wings</t>
  </si>
  <si>
    <t>Farnoosh Teymoori</t>
  </si>
  <si>
    <t>Little Smurfs Nursery Ltd</t>
  </si>
  <si>
    <t>Beehive Childcare Nursery</t>
  </si>
  <si>
    <t>Jacqueline Crawford Rutland Early Years Agency</t>
  </si>
  <si>
    <t>Dorcas Fatade</t>
  </si>
  <si>
    <t>Flying Stars Day Nursery Ltd</t>
  </si>
  <si>
    <t>Pauline Horton Rutland Early Years Agency Ltd</t>
  </si>
  <si>
    <t>Flying High Nursery</t>
  </si>
  <si>
    <t>Lisa Kidby Rutland Early Years Agency</t>
  </si>
  <si>
    <t>Michaela Sumpter Rutland Early Years Agency Ltd</t>
  </si>
  <si>
    <t>Poppies Playhouse Day Nursery Ta Daisy Chains Day Nursery Ltd</t>
  </si>
  <si>
    <t>Olive Tree Day Nursery</t>
  </si>
  <si>
    <t>Elaine Frances Nicholls</t>
  </si>
  <si>
    <t>Smart Bridge Nursery</t>
  </si>
  <si>
    <t>Glowing Stars Day Nursery</t>
  </si>
  <si>
    <t>Little Wonders Pre-School</t>
  </si>
  <si>
    <t>Bright Minds Daycare Moseley Closed</t>
  </si>
  <si>
    <t>Holly Justice-Dearn Rutland Early Year Agency</t>
  </si>
  <si>
    <t>Karen Watson</t>
  </si>
  <si>
    <t>Little Robins Day Nursery Robin Hood</t>
  </si>
  <si>
    <t>Little Robins Day Nursery Highfield Road</t>
  </si>
  <si>
    <t>Little Scallywags Day Nursery</t>
  </si>
  <si>
    <t>Inglenook Childrens Nursery</t>
  </si>
  <si>
    <t>Nasreen Begum</t>
  </si>
  <si>
    <t>Little Men and Misses Childrens Day Nursery  Frankley Beeches</t>
  </si>
  <si>
    <t>Banana Moon Day Nursery Stirchley</t>
  </si>
  <si>
    <t>Ducklings Private Nursery</t>
  </si>
  <si>
    <t>Morgan Caldicott Rutland Early Years Agency</t>
  </si>
  <si>
    <t>Springthorpe Day Nursery</t>
  </si>
  <si>
    <t>The Sunshine Kidz Daycare</t>
  </si>
  <si>
    <t>St Georges School Nursery</t>
  </si>
  <si>
    <t>Tiny Steps Community Nursery</t>
  </si>
  <si>
    <t>Alfie Aldridge Rutland Early Years Agency</t>
  </si>
  <si>
    <t>The Old School House Nursery Walmley</t>
  </si>
  <si>
    <t>Mila Moos Nursery</t>
  </si>
  <si>
    <t>Greencoat Nursery at Billesley Ark</t>
  </si>
  <si>
    <t>Annmarie Coley</t>
  </si>
  <si>
    <t>Wendy Atkinson</t>
  </si>
  <si>
    <t>Helen Lenihan</t>
  </si>
  <si>
    <t>Kim Durrant</t>
  </si>
  <si>
    <t>Carolyn Grey</t>
  </si>
  <si>
    <t>Carol Dawes</t>
  </si>
  <si>
    <t>Judith Cooper</t>
  </si>
  <si>
    <t>Jacqueline Claridge</t>
  </si>
  <si>
    <t>Sarah Wedgbury Closed</t>
  </si>
  <si>
    <t>Nina Griffiths</t>
  </si>
  <si>
    <t>Mahnaz Bibi</t>
  </si>
  <si>
    <t>Catherine Harkin</t>
  </si>
  <si>
    <t>Tiny Men and Misses Nursery</t>
  </si>
  <si>
    <t>Muna Said Saleh</t>
  </si>
  <si>
    <t>June Jones Rutland Early Years Agency</t>
  </si>
  <si>
    <t>Claire Fitzgerald</t>
  </si>
  <si>
    <t>Joanne Louisa Mary Clark</t>
  </si>
  <si>
    <t>Kids Corner Aston Ltd</t>
  </si>
  <si>
    <t>Assama Safdar</t>
  </si>
  <si>
    <t>Bright Minds Edgbaston</t>
  </si>
  <si>
    <t>Bright Minds Jewellery Quarter</t>
  </si>
  <si>
    <t>Bright Minds Moseley</t>
  </si>
  <si>
    <t>Kids Planet Moseley</t>
  </si>
  <si>
    <t>Kids Planet George Perkins</t>
  </si>
  <si>
    <t>Norfolk House Nursery</t>
  </si>
  <si>
    <t>RHYMES NURSERY LONGBRIDGE</t>
  </si>
  <si>
    <t>Lighthouse Childcare Limited</t>
  </si>
  <si>
    <t>Sarah Wedgbury (Rutland Early Years)</t>
  </si>
  <si>
    <t>Total Number 3 &amp; 4</t>
  </si>
  <si>
    <t>Pamela Cooke</t>
  </si>
  <si>
    <t>Susan Flynn</t>
  </si>
  <si>
    <t>Vivienne Crawford</t>
  </si>
  <si>
    <t>Carla Campbell</t>
  </si>
  <si>
    <t>Louise Tetley</t>
  </si>
  <si>
    <t>Julie Clayton</t>
  </si>
  <si>
    <t>Hanna Shpanin</t>
  </si>
  <si>
    <t>Ophelia Afoakwa</t>
  </si>
  <si>
    <t>Newtown Buttercups Ltd</t>
  </si>
  <si>
    <t>Michelle Bayliss</t>
  </si>
  <si>
    <t>Suman Mistry</t>
  </si>
  <si>
    <t>Janette Booker Rutland Early Years Agency</t>
  </si>
  <si>
    <t>Charlotte Burdett Rutland Early Years Agency</t>
  </si>
  <si>
    <t>Tiny Birds Day Nursery Closed</t>
  </si>
  <si>
    <t>Natalie Sealey Rutland Childcare Agency</t>
  </si>
  <si>
    <t>Saado Mahamud Abdullahi</t>
  </si>
  <si>
    <t>Edgbaston Nursery and Pre School</t>
  </si>
  <si>
    <t>Rhymes Nursery Longbridge</t>
  </si>
  <si>
    <t>Kids Planet Stepping Stones Streetly</t>
  </si>
  <si>
    <t>Sarah Wedgbury Rutland Early Years</t>
  </si>
  <si>
    <t>Melissa Andrews</t>
  </si>
  <si>
    <t>Grapevine Day Nursery Limited</t>
  </si>
  <si>
    <t>Hamstead House Day Nursery</t>
  </si>
  <si>
    <t>School ID</t>
  </si>
  <si>
    <t>School Name</t>
  </si>
  <si>
    <t>Selly Oak Nursery School</t>
  </si>
  <si>
    <t>Bordesley Green East Nursery School</t>
  </si>
  <si>
    <t>Brearley Nursery School</t>
  </si>
  <si>
    <t>Garretts Green Nursery School</t>
  </si>
  <si>
    <t>Perry Beeches Nursery</t>
  </si>
  <si>
    <t>St. Thomas Centre Nursery</t>
  </si>
  <si>
    <t>Marsh Hill Nursery School</t>
  </si>
  <si>
    <t>West Heath Nursery School</t>
  </si>
  <si>
    <t>Goodway Nursery and CC</t>
  </si>
  <si>
    <t>Kings Norton Nursery School</t>
  </si>
  <si>
    <t>Allens Croft Nursery School</t>
  </si>
  <si>
    <t>Rubery Nursery School</t>
  </si>
  <si>
    <t>Washwood Heath Nursery School</t>
  </si>
  <si>
    <t>Weoley Castle Nursery School</t>
  </si>
  <si>
    <t>Highters Heath Nursery School</t>
  </si>
  <si>
    <t>Gracelands Nursery School</t>
  </si>
  <si>
    <t>Jakeman Nursery School</t>
  </si>
  <si>
    <t>Lillian De Lissa Nursery School</t>
  </si>
  <si>
    <t>Bloomsbury Nursery School</t>
  </si>
  <si>
    <t>Featherstone Nursery School</t>
  </si>
  <si>
    <t>Adderley Nursery School</t>
  </si>
  <si>
    <t>Newtown Nursery School</t>
  </si>
  <si>
    <t>Shenley Fields Daycare and Nursery School</t>
  </si>
  <si>
    <t>Castle Vale Nursery School</t>
  </si>
  <si>
    <t>Osborne Nursery School</t>
  </si>
  <si>
    <t>Edith Cadbury Nursery School</t>
  </si>
  <si>
    <t>Prince Albert Junior and Infant School</t>
  </si>
  <si>
    <t>Mapledene Primary School</t>
  </si>
  <si>
    <t>Kings Heath Primary School</t>
  </si>
  <si>
    <t>Shaw Hill Primary School</t>
  </si>
  <si>
    <t>Wheelers Lane Primary School</t>
  </si>
  <si>
    <t>Barford Primary School</t>
  </si>
  <si>
    <t>James Watt Primary School</t>
  </si>
  <si>
    <t>The Oaks Primary School</t>
  </si>
  <si>
    <t>Acocks Green Primary School</t>
  </si>
  <si>
    <t>Birches Green Infant School</t>
  </si>
  <si>
    <t>Bordesley Green Primary School</t>
  </si>
  <si>
    <t>Erdington Hall Primary School</t>
  </si>
  <si>
    <t>Slade Primary School</t>
  </si>
  <si>
    <t>Nansen Primary School</t>
  </si>
  <si>
    <t>Canterbury Cross Primary School</t>
  </si>
  <si>
    <t>Cherry Orchard Primary School</t>
  </si>
  <si>
    <t>Colmore Infant and Nursery School</t>
  </si>
  <si>
    <t>Cotteridge Primary School</t>
  </si>
  <si>
    <t>Ark Tindal Primary Academy</t>
  </si>
  <si>
    <t>Percy Shurmer Academy</t>
  </si>
  <si>
    <t>Shirestone Academy</t>
  </si>
  <si>
    <t>St Clement's Church of England Academy</t>
  </si>
  <si>
    <t>Cromwell Primary School</t>
  </si>
  <si>
    <t>Anderton Park Primary School</t>
  </si>
  <si>
    <t>Regents Park Community Primary School</t>
  </si>
  <si>
    <t>The Oaklands Primary School</t>
  </si>
  <si>
    <t>Dorrington Academy</t>
  </si>
  <si>
    <t>Montgomery Primary Academy</t>
  </si>
  <si>
    <t>Billesley Primary School</t>
  </si>
  <si>
    <t>Kings Rise Academy</t>
  </si>
  <si>
    <t>Mansfield Green Primary E-ACT Academy</t>
  </si>
  <si>
    <t>Moor Green Primary Academy</t>
  </si>
  <si>
    <t>Gilbertstone Primary School</t>
  </si>
  <si>
    <t>Conway Primary School</t>
  </si>
  <si>
    <t>Greet Primary School</t>
  </si>
  <si>
    <t>Hall Green Infants School</t>
  </si>
  <si>
    <t>Lea Forest Primary Academy</t>
  </si>
  <si>
    <t>Story Wood School</t>
  </si>
  <si>
    <t>Tame Valley Academy</t>
  </si>
  <si>
    <t>Hawthorn Primary School</t>
  </si>
  <si>
    <t>Merritts Brook Primary E-ACT Academy</t>
  </si>
  <si>
    <t>Oasis Academy Blakenhale Infants</t>
  </si>
  <si>
    <t>Oasis Academy Short Heath</t>
  </si>
  <si>
    <t>Ward End Primary School</t>
  </si>
  <si>
    <t>Four Dwellings Primary Academy</t>
  </si>
  <si>
    <t>Oasis Academy Hobmoor</t>
  </si>
  <si>
    <t>Kingsland Primary School</t>
  </si>
  <si>
    <t>Oasis Academy Boulton</t>
  </si>
  <si>
    <t>Lakey Lane Primary School</t>
  </si>
  <si>
    <t>Hawkesley Church Primary Academy</t>
  </si>
  <si>
    <t>Yarnfield Primary School</t>
  </si>
  <si>
    <t>Marlborough Primary School</t>
  </si>
  <si>
    <t>Woodhouse Primary Academy</t>
  </si>
  <si>
    <t>Grestone Academy</t>
  </si>
  <si>
    <t>Oasis Academy Foundry</t>
  </si>
  <si>
    <t>Nelson Primary School</t>
  </si>
  <si>
    <t>Alston Primary School</t>
  </si>
  <si>
    <t>Wyndcliffe Primary School</t>
  </si>
  <si>
    <t>Paget Primary School</t>
  </si>
  <si>
    <t>Park Hill Primary School</t>
  </si>
  <si>
    <t>Princethorpe Infant School</t>
  </si>
  <si>
    <t>Raddlebarn Primary School</t>
  </si>
  <si>
    <t>Rednal Hill Infant School (N.C.)</t>
  </si>
  <si>
    <t>Manor Park Primary Academy</t>
  </si>
  <si>
    <t>Severne Primary School</t>
  </si>
  <si>
    <t>Chandos Primary School</t>
  </si>
  <si>
    <t>Bordesley Village Primary School</t>
  </si>
  <si>
    <t>Somerville Primary School</t>
  </si>
  <si>
    <t>Stanville Primary School</t>
  </si>
  <si>
    <t>Yew Tree Community Junior and Infant School (NC)</t>
  </si>
  <si>
    <t>Springfield Primary Academy</t>
  </si>
  <si>
    <t>Colebourne Primary School</t>
  </si>
  <si>
    <t>Birchfield Primary School</t>
  </si>
  <si>
    <t>SS. Mary and John Catholic Primary School</t>
  </si>
  <si>
    <t>Stirchley Primary School</t>
  </si>
  <si>
    <t>Ladypool Primary School</t>
  </si>
  <si>
    <t>Court Farm Primary School</t>
  </si>
  <si>
    <t>City Road Primary School</t>
  </si>
  <si>
    <t>Timberley Academy</t>
  </si>
  <si>
    <t>Brookfields Primary School</t>
  </si>
  <si>
    <t>Sutton Park Primary</t>
  </si>
  <si>
    <t>Yardley Wood Community School (NC)</t>
  </si>
  <si>
    <t>Yorkmead Primary School</t>
  </si>
  <si>
    <t>Broadmeadow Infant &amp; Nursery School</t>
  </si>
  <si>
    <t>Bellfield Infant School</t>
  </si>
  <si>
    <t>Welsh House Farm Community School</t>
  </si>
  <si>
    <t>The Orchards Primary Academy</t>
  </si>
  <si>
    <t>William Murdoch Primary School</t>
  </si>
  <si>
    <t>Cottesbrooke Infant &amp; Nursery School</t>
  </si>
  <si>
    <t>Welford Primary School</t>
  </si>
  <si>
    <t>Heathfield Primary School</t>
  </si>
  <si>
    <t>Worlds End Infant NC School</t>
  </si>
  <si>
    <t>Boldmere Infant School and Nursery</t>
  </si>
  <si>
    <t>Holland House Infant School and Nursery</t>
  </si>
  <si>
    <t>Hillstone Primary School</t>
  </si>
  <si>
    <t>Kingsthorne Primary School</t>
  </si>
  <si>
    <t>Aston Tower Community Primary School</t>
  </si>
  <si>
    <t>The Oval School</t>
  </si>
  <si>
    <t>Twickenham Primary School</t>
  </si>
  <si>
    <t>Barr View Primary &amp; Nursery Academy</t>
  </si>
  <si>
    <t>Leigh Primary School</t>
  </si>
  <si>
    <t>Elms Farm Primary School</t>
  </si>
  <si>
    <t>Heathlands Primary Academy</t>
  </si>
  <si>
    <t>Parkfield Community School</t>
  </si>
  <si>
    <t>Robin Hood Academy</t>
  </si>
  <si>
    <t>Mere Green Primary School</t>
  </si>
  <si>
    <t>Calshot Primary School</t>
  </si>
  <si>
    <t>Grove Junior and Infant School</t>
  </si>
  <si>
    <t>Westminster Primary School</t>
  </si>
  <si>
    <t>Whitehouse Common Primary School</t>
  </si>
  <si>
    <t>Anglesey Primary School</t>
  </si>
  <si>
    <t>Wychall Primary School</t>
  </si>
  <si>
    <t>Rookery School</t>
  </si>
  <si>
    <t>Wattville Primary School</t>
  </si>
  <si>
    <t>Forestdale Primary School</t>
  </si>
  <si>
    <t>Christ Church C.E. Primary (NC) School</t>
  </si>
  <si>
    <t>St Mary's CofE Primary &amp; Nursery Academy Handsworth</t>
  </si>
  <si>
    <t>St Barnabas CE Primary School</t>
  </si>
  <si>
    <t>St John's CE Primary School</t>
  </si>
  <si>
    <t>St Vincent's Catholic Primary School</t>
  </si>
  <si>
    <t>St Michael's Church of England Primary School</t>
  </si>
  <si>
    <t>ST Thomas CE Academy</t>
  </si>
  <si>
    <t>Holy Family Catholic Primary School</t>
  </si>
  <si>
    <t>Christ The King Catholic Primary School</t>
  </si>
  <si>
    <t>Maryvale Catholic Primary School</t>
  </si>
  <si>
    <t>Oratory R.C. Primary and Nursery School</t>
  </si>
  <si>
    <t>The Rosary Catholic Primary School</t>
  </si>
  <si>
    <t>Our Lady of Lourdes Catholic Primary (NC)</t>
  </si>
  <si>
    <t>St Augustine's Catholic Primary School</t>
  </si>
  <si>
    <t>St. Brigid's Catholic Primary School</t>
  </si>
  <si>
    <t>St. Catherine of Siena Catholic Primary School</t>
  </si>
  <si>
    <t>St.Edmund Catholic Primary School</t>
  </si>
  <si>
    <t>Our Lady and St Rose of Lima Catholic Primary &amp; Nursery School</t>
  </si>
  <si>
    <t>King David Primary School</t>
  </si>
  <si>
    <t>St Wilfrid's Catholic J I School</t>
  </si>
  <si>
    <t>St. Margaret Mary Catholic Primary School</t>
  </si>
  <si>
    <t>St. Dunstan's Catholic Primary School</t>
  </si>
  <si>
    <t>St Paul's Catholic Primary School</t>
  </si>
  <si>
    <t>St Gerard's Catholic Primary</t>
  </si>
  <si>
    <t>St. Bernadette's Catholic Primary School</t>
  </si>
  <si>
    <t>St Judes Primary School</t>
  </si>
  <si>
    <t>St Cuthbert's Catholic Primary School</t>
  </si>
  <si>
    <t>St. Clare's Catholic Primary School</t>
  </si>
  <si>
    <t>Holly Hill Infant &amp; Nursery School</t>
  </si>
  <si>
    <t>Audley Primary School</t>
  </si>
  <si>
    <t>St Peter's C.E. Primary School</t>
  </si>
  <si>
    <t>New Oscott Primary School</t>
  </si>
  <si>
    <t>Clifton Primary School</t>
  </si>
  <si>
    <t>Albert Bradbeer Primary</t>
  </si>
  <si>
    <t>Ark Kings Academy</t>
  </si>
  <si>
    <t>Starbank School</t>
  </si>
  <si>
    <t>Deanery C.E. Primary School</t>
  </si>
  <si>
    <t>Walmley Infant School</t>
  </si>
  <si>
    <t>St Francis Church of England Aided Primary School and Nursery</t>
  </si>
  <si>
    <t>St Thomas CE Academy</t>
  </si>
  <si>
    <t>Total 3</t>
  </si>
  <si>
    <t>Pupil Numbers 3&amp;4 Year Old Spring Term</t>
  </si>
  <si>
    <t>TOTALS</t>
  </si>
  <si>
    <t>Pupil Numbers 3&amp;4 Year Olds Summer Term</t>
  </si>
  <si>
    <t>DERN (Claiming Extended Hours) 3&amp;4 Year Olds Spring Term</t>
  </si>
  <si>
    <t>DERN (Claiming Extended Hours) 3&amp;4 Year Olds Summer Term</t>
  </si>
  <si>
    <t>DERN (Claiming Extended Hours) 3&amp;4 Year Olds Autumn Term</t>
  </si>
  <si>
    <t>Extended Hours 3&amp;4 Year Olds Spring Term</t>
  </si>
  <si>
    <t>Extended Hours 3&amp;4 Year Olds Summer Term</t>
  </si>
  <si>
    <t>Extended Hours 3&amp;4 Year Olds Autumn Term</t>
  </si>
  <si>
    <t>Year 1 - After Deprivation Inflation Increase, no FSM</t>
  </si>
  <si>
    <t>Option 1 - CR at 5% and ISEY at £1,500,000</t>
  </si>
  <si>
    <t>%</t>
  </si>
  <si>
    <t>£</t>
  </si>
  <si>
    <t>Estimated Budget 23/24</t>
  </si>
  <si>
    <t xml:space="preserve">Centrally retained </t>
  </si>
  <si>
    <t>ISEY</t>
  </si>
  <si>
    <t>Deprivation</t>
  </si>
  <si>
    <t>FSM Deprivation</t>
  </si>
  <si>
    <t>TPPG Supplement</t>
  </si>
  <si>
    <t xml:space="preserve">Number of Units </t>
  </si>
  <si>
    <t>Base Rate</t>
  </si>
  <si>
    <t>Estimated Funding Allocation 23/24</t>
  </si>
  <si>
    <t>Funded units (PTE)</t>
  </si>
  <si>
    <t>Rate</t>
  </si>
  <si>
    <t>Total Hrs/Child (DAF)</t>
  </si>
  <si>
    <t>Total Allocation</t>
  </si>
  <si>
    <t>3/4 YO</t>
  </si>
  <si>
    <t>Universal</t>
  </si>
  <si>
    <t>15 hours (Includes TPPG)</t>
  </si>
  <si>
    <t>Working Parents</t>
  </si>
  <si>
    <t>30 hours (includes TPPG)</t>
  </si>
  <si>
    <t>Pupil Premium - 100% passported, no effect on EY rates</t>
  </si>
  <si>
    <t>EYPP (100% passported)</t>
  </si>
  <si>
    <t>DAF - 100% passported, no effect on EY rates</t>
  </si>
  <si>
    <t>DAF (100% passported)</t>
  </si>
  <si>
    <t>Supplementary</t>
  </si>
  <si>
    <t>MNS (Includes TPPG)</t>
  </si>
  <si>
    <t>2 YO</t>
  </si>
  <si>
    <t>2YOs</t>
  </si>
  <si>
    <t xml:space="preserve">Deprivation Calculation </t>
  </si>
  <si>
    <t>1) Data Sets used</t>
  </si>
  <si>
    <t>3 &amp; 4 Year Old Cohorts</t>
  </si>
  <si>
    <t>Term</t>
  </si>
  <si>
    <t>34YO_Cohort</t>
  </si>
  <si>
    <t>Take-Up</t>
  </si>
  <si>
    <t>Hours</t>
  </si>
  <si>
    <t>Summer 2023</t>
  </si>
  <si>
    <t>Autumn 2023</t>
  </si>
  <si>
    <t>Spring 2024</t>
  </si>
  <si>
    <t>Deprivation - PVI</t>
  </si>
  <si>
    <t>0-5%_Children</t>
  </si>
  <si>
    <t>0-5%_Hours</t>
  </si>
  <si>
    <t>5-10%_Children</t>
  </si>
  <si>
    <t>5-10%_Hours</t>
  </si>
  <si>
    <t>10-20%_Children</t>
  </si>
  <si>
    <t>10-20%_Hours</t>
  </si>
  <si>
    <t>Summer 2021</t>
  </si>
  <si>
    <t>Autumn 2021</t>
  </si>
  <si>
    <t>Spring 2022</t>
  </si>
  <si>
    <t>Summer 2022</t>
  </si>
  <si>
    <t>Autumn 2022</t>
  </si>
  <si>
    <t>Deprivation - Schools</t>
  </si>
  <si>
    <t>Information not yet available foor Autumn 2022 so have used a percentage profile between Summer and Autumn in 2021 and mulitplied it by Summer 2022 numbers</t>
  </si>
  <si>
    <t>EYPP - PVI</t>
  </si>
  <si>
    <t>EYPP_Children</t>
  </si>
  <si>
    <t>EYPP_Hours</t>
  </si>
  <si>
    <t>EYPP - Schools</t>
  </si>
  <si>
    <t>Spring 2021</t>
  </si>
  <si>
    <t>Headcount - PVI</t>
  </si>
  <si>
    <t>2YO_Children</t>
  </si>
  <si>
    <t>2YO_Hours</t>
  </si>
  <si>
    <t>34YO_Children (Universal)</t>
  </si>
  <si>
    <t>34YO_Hours (Universal)</t>
  </si>
  <si>
    <t>34YO_Children (Extended)</t>
  </si>
  <si>
    <t>34YO_Hours (Extended)</t>
  </si>
  <si>
    <t>Headcount - Schools</t>
  </si>
  <si>
    <r>
      <t xml:space="preserve">Number highlighted </t>
    </r>
    <r>
      <rPr>
        <b/>
        <sz val="10"/>
        <color rgb="FFFF0000"/>
        <rFont val="Arial"/>
        <family val="2"/>
      </rPr>
      <t>red</t>
    </r>
    <r>
      <rPr>
        <sz val="10"/>
        <rFont val="Arial"/>
        <family val="2"/>
      </rPr>
      <t xml:space="preserve"> include additional children</t>
    </r>
  </si>
  <si>
    <t>2) KC Deprivation Calculation</t>
  </si>
  <si>
    <t>Actuals 2022</t>
  </si>
  <si>
    <t>Deprivation - Total</t>
  </si>
  <si>
    <t>Total forecast 2022/23</t>
  </si>
  <si>
    <t>Total Weekly Hours</t>
  </si>
  <si>
    <t>Total Hours per term</t>
  </si>
  <si>
    <t>Total</t>
  </si>
  <si>
    <t>Total to pay out</t>
  </si>
  <si>
    <t>JB Model</t>
  </si>
  <si>
    <t>Potentially understated</t>
  </si>
  <si>
    <t xml:space="preserve">Impact on rate modelled </t>
  </si>
  <si>
    <t>Modelled units</t>
  </si>
  <si>
    <t>Model 1 Rate</t>
  </si>
  <si>
    <t>Difference</t>
  </si>
  <si>
    <t>Houly Rate 22/23 (Inflated by CPI 10.1%)</t>
  </si>
  <si>
    <t>Dedicated schools grant: Indicative 2023 to 2024 Early years block allocations</t>
  </si>
  <si>
    <t>Hourly rate for 3 and 4 year olds from early years national funding formula (£ / hr)</t>
  </si>
  <si>
    <t>Number for 3 and 4 year old universal entitlement funding (part-time equivalent)</t>
  </si>
  <si>
    <t>Indicative funding allocation for universal entitlement for 3 and 4 year olds (£s)</t>
  </si>
  <si>
    <t>Number for 3 and 4 year old additional 15 hours entitlement for eligible working parents (part-time equivalent)</t>
  </si>
  <si>
    <t>Indicative funding allocation for additional 15 hours entitlement for eligible working parents of 3 and 4 year olds (£s)</t>
  </si>
  <si>
    <t>Hourly rate for 2 year old entitlement (£ / hr)</t>
  </si>
  <si>
    <t>Number for 2 year old entitlement funding (part-time equivalent)</t>
  </si>
  <si>
    <t>Indicative funding allocation for 2 year old entitlement (£s)</t>
  </si>
  <si>
    <t>Indicative funding allocation for early years pupil premium (£s)</t>
  </si>
  <si>
    <t>Funding allocation for disability access fund (£s)</t>
  </si>
  <si>
    <t>Hourly rate for supplementary funding for maintained nursery schools (£ / hr)</t>
  </si>
  <si>
    <t>Number for supplementary funding for maintained nursery schools (part-time equivalent)</t>
  </si>
  <si>
    <t>Indicative supplementary funding allocation for maintained nursery schools (£s)</t>
  </si>
  <si>
    <t>Total early years block (£s)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</si>
  <si>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</si>
  <si>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</si>
  <si>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</si>
  <si>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</si>
  <si>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</si>
  <si>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</si>
  <si>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</si>
  <si>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</si>
  <si>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</si>
  <si>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</si>
  <si>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</si>
  <si>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</si>
  <si>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</si>
  <si>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</si>
  <si>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= [A] * [B] * 15 * 38</t>
  </si>
  <si>
    <t>= [A] * [D] * 15 * 38</t>
  </si>
  <si>
    <t>= [F] * [G] * 15 * 38</t>
  </si>
  <si>
    <t>= [K] * [L] * 15 * 38</t>
  </si>
  <si>
    <t>= [C] + [E] + [H] +[I] + [J] + [M]</t>
  </si>
  <si>
    <t>Birmingham</t>
  </si>
  <si>
    <t>Rate of CPI Inflation</t>
  </si>
  <si>
    <t>Inflated Rate Per Pupil Rounded</t>
  </si>
  <si>
    <t>EYPP Pupil Numbers</t>
  </si>
  <si>
    <t>Early Years Single Funding Formula</t>
  </si>
  <si>
    <t>Funding Rate Per Pupil</t>
  </si>
  <si>
    <t>Voyager Code</t>
  </si>
  <si>
    <t>Current DfE</t>
  </si>
  <si>
    <t>former
DFE No</t>
  </si>
  <si>
    <t>Establishment</t>
  </si>
  <si>
    <t>Sector</t>
  </si>
  <si>
    <t>Pupils</t>
  </si>
  <si>
    <t>Total FSM Allocation</t>
  </si>
  <si>
    <t>Inflated Total FSM Allocation</t>
  </si>
  <si>
    <t>Revised Number of Pupils Based on EYPP</t>
  </si>
  <si>
    <t>Total amount based on EYPP after CPI inflation</t>
  </si>
  <si>
    <t>PVI</t>
  </si>
  <si>
    <t>Universal Hours 3&amp;4 Year Olds Spring Term Per Week</t>
  </si>
  <si>
    <t>Universal Hours 3&amp;4 Year Olds Summer Term Per Week</t>
  </si>
  <si>
    <t>Universal Hours 3&amp;4 Year Olds Autumn Term Per Week</t>
  </si>
  <si>
    <t>2 Year Olds Spring Term Hours Per Week</t>
  </si>
  <si>
    <t>2 Year Olds Summer Term Hours Per Week</t>
  </si>
  <si>
    <t>2 Year Olds Autumn Term Hours Per Week</t>
  </si>
  <si>
    <t>2 Year Olds Pupils Spring Term Per Week</t>
  </si>
  <si>
    <t>2 Year Olds Pupils Summer Term Per Week</t>
  </si>
  <si>
    <t>2 Year Olds Pupils Autumn Term Per Week</t>
  </si>
  <si>
    <t>EYPP Spring Term Pupils</t>
  </si>
  <si>
    <t>EYPP Summer Term Pupils</t>
  </si>
  <si>
    <t>EYPP Autumn Term Pupils</t>
  </si>
  <si>
    <t>EYPP Spring Term Universal Hours</t>
  </si>
  <si>
    <t>EYPP Summer Term Universal Hours</t>
  </si>
  <si>
    <t>EYPP Autumn Term Universal Hours</t>
  </si>
  <si>
    <t>EYPP Spring Term Extended Hours</t>
  </si>
  <si>
    <t>EYPP Summer Term Extended Hours</t>
  </si>
  <si>
    <t>EYPP Autumn Term Extended Hours</t>
  </si>
  <si>
    <t>3&amp;4 Year Old Funding Annual</t>
  </si>
  <si>
    <t>Deprivation Funding Hours Top 5%</t>
  </si>
  <si>
    <t>Deprivation Funding Hours Top 10%</t>
  </si>
  <si>
    <t>Deprivation Funding Hours  Top 20%</t>
  </si>
  <si>
    <t>Deprivation Funding Amount Top 5%</t>
  </si>
  <si>
    <t>Deprivation Funding Amount Top 10%</t>
  </si>
  <si>
    <t>Deprivation Funding Amount Top 20%</t>
  </si>
  <si>
    <t>Deprivation Funding Total for Year</t>
  </si>
  <si>
    <t>Free School Meals Qualifying Pupils</t>
  </si>
  <si>
    <t>Free School Meals Funding</t>
  </si>
  <si>
    <t>2 Year Old Funding Annual</t>
  </si>
  <si>
    <t>Total Delivery Hours Per Week</t>
  </si>
  <si>
    <t>Total Free Entitlement Hours Per Week (15 Hours)</t>
  </si>
  <si>
    <t>Total Additional Entitlement Hours Per Week (Additional 15 Hours)</t>
  </si>
  <si>
    <t>Qualifying Working Families FTE total pupils (Additional 15 Hours)</t>
  </si>
  <si>
    <t>Total Early Years Funding</t>
  </si>
  <si>
    <t>EYPP Pupils Spring Term</t>
  </si>
  <si>
    <t>EYPP Pupils Summer Term</t>
  </si>
  <si>
    <t>EYPP Pupils Autumn Term</t>
  </si>
  <si>
    <t>EYPP Total for Year</t>
  </si>
  <si>
    <t>Maintained Nursery Supplement Funding</t>
  </si>
  <si>
    <t>Summer Term Indicative Allocation (5/12ths)</t>
  </si>
  <si>
    <t>Autumn Term Indicative Allocation (4/12ths)</t>
  </si>
  <si>
    <t>Spring Term Indicative Allocation (3/12ths)</t>
  </si>
  <si>
    <t>DFC 2022/23 (23/24 Not Yet Published)</t>
  </si>
  <si>
    <t>DfE</t>
  </si>
  <si>
    <t>Free School Meals Qualifying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</si>
</sst>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_);\(#,##0\)"/>
    <numFmt numFmtId="167" formatCode="[$-809]\ mmmm\ yyyy"/>
    <numFmt numFmtId="168" formatCode="&quot;£&quot;#,##0"/>
    <numFmt numFmtId="169" formatCode="&quot;£&quot;#,##0.000"/>
    <numFmt numFmtId="170" formatCode="0.0"/>
    <numFmt numFmtId="171" formatCode="#,##0_ ;[Red]\-#,##0\ "/>
    <numFmt numFmtId="172" formatCode="0.0%"/>
    <numFmt numFmtId="173" formatCode="#,##0_ ;\-#,##0\ "/>
    <numFmt numFmtId="174" formatCode="#,##0.0_ ;\-#,##0.0\ "/>
    <numFmt numFmtId="175" formatCode="&quot;£&quot;#,##0.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6C05E"/>
        <bgColor rgb="FFF6C05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462">
    <xf numFmtId="0" fontId="0" fillId="0" borderId="0" xfId="0"/>
    <xf numFmtId="0" fontId="1" fillId="0" borderId="0" xfId="0" applyFont="1"/>
    <xf numFmtId="0" fontId="3" fillId="2" borderId="0" xfId="1" applyFont="1" applyFill="1" applyProtection="1">
      <protection hidden="1"/>
    </xf>
    <xf numFmtId="0" fontId="2" fillId="2" borderId="0" xfId="1" applyFill="1" applyProtection="1">
      <protection hidden="1"/>
    </xf>
    <xf numFmtId="0" fontId="2" fillId="2" borderId="1" xfId="1" applyFill="1" applyBorder="1" applyProtection="1">
      <protection hidden="1"/>
    </xf>
    <xf numFmtId="0" fontId="2" fillId="2" borderId="2" xfId="1" applyFill="1" applyBorder="1" applyProtection="1">
      <protection hidden="1"/>
    </xf>
    <xf numFmtId="0" fontId="2" fillId="2" borderId="3" xfId="1" applyFill="1" applyBorder="1" applyProtection="1">
      <protection hidden="1"/>
    </xf>
    <xf numFmtId="0" fontId="2" fillId="3" borderId="1" xfId="1" applyFill="1" applyBorder="1" applyProtection="1">
      <protection hidden="1"/>
    </xf>
    <xf numFmtId="0" fontId="2" fillId="3" borderId="2" xfId="1" applyFill="1" applyBorder="1" applyProtection="1">
      <protection hidden="1"/>
    </xf>
    <xf numFmtId="0" fontId="2" fillId="3" borderId="3" xfId="1" applyFill="1" applyBorder="1" applyProtection="1">
      <protection hidden="1"/>
    </xf>
    <xf numFmtId="0" fontId="2" fillId="2" borderId="4" xfId="1" applyFill="1" applyBorder="1" applyProtection="1">
      <protection hidden="1"/>
    </xf>
    <xf numFmtId="0" fontId="2" fillId="2" borderId="5" xfId="1" applyFill="1" applyBorder="1" applyProtection="1">
      <protection hidden="1"/>
    </xf>
    <xf numFmtId="0" fontId="2" fillId="3" borderId="4" xfId="1" applyFill="1" applyBorder="1" applyProtection="1">
      <protection hidden="1"/>
    </xf>
    <xf numFmtId="0" fontId="2" fillId="3" borderId="0" xfId="1" applyFill="1" applyProtection="1">
      <protection hidden="1"/>
    </xf>
    <xf numFmtId="0" fontId="2" fillId="3" borderId="5" xfId="1" applyFill="1" applyBorder="1" applyProtection="1">
      <protection hidden="1"/>
    </xf>
    <xf numFmtId="0" fontId="2" fillId="2" borderId="4" xfId="1" applyFill="1" applyBorder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center" vertical="center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5" xfId="1" applyFill="1" applyBorder="1" applyAlignment="1" applyProtection="1">
      <alignment horizontal="center" vertical="center"/>
      <protection hidden="1"/>
    </xf>
    <xf numFmtId="0" fontId="2" fillId="3" borderId="4" xfId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3" fillId="3" borderId="7" xfId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hidden="1"/>
    </xf>
    <xf numFmtId="0" fontId="2" fillId="3" borderId="0" xfId="1" applyFill="1" applyAlignment="1" applyProtection="1">
      <alignment horizontal="center" vertical="center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2" fillId="3" borderId="5" xfId="1" applyFill="1" applyBorder="1" applyAlignment="1" applyProtection="1">
      <alignment horizontal="center" vertical="center"/>
      <protection hidden="1"/>
    </xf>
    <xf numFmtId="164" fontId="2" fillId="2" borderId="11" xfId="3" applyNumberFormat="1" applyFill="1" applyBorder="1" applyAlignment="1" applyProtection="1">
      <alignment vertical="center"/>
      <protection hidden="1"/>
    </xf>
    <xf numFmtId="164" fontId="2" fillId="2" borderId="12" xfId="3" applyNumberFormat="1" applyFill="1" applyBorder="1" applyAlignment="1" applyProtection="1">
      <alignment vertical="center"/>
      <protection hidden="1"/>
    </xf>
    <xf numFmtId="164" fontId="2" fillId="2" borderId="13" xfId="3" applyNumberFormat="1" applyFill="1" applyBorder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164" fontId="2" fillId="3" borderId="10" xfId="3" applyNumberFormat="1" applyFill="1" applyBorder="1" applyAlignment="1" applyProtection="1">
      <alignment horizontal="left" vertical="center" indent="1"/>
      <protection hidden="1"/>
    </xf>
    <xf numFmtId="164" fontId="2" fillId="3" borderId="11" xfId="3" applyNumberFormat="1" applyFill="1" applyBorder="1" applyAlignment="1" applyProtection="1">
      <alignment vertical="center"/>
      <protection hidden="1"/>
    </xf>
    <xf numFmtId="164" fontId="2" fillId="3" borderId="12" xfId="3" applyNumberFormat="1" applyFill="1" applyBorder="1" applyAlignment="1" applyProtection="1">
      <alignment vertical="center"/>
      <protection hidden="1"/>
    </xf>
    <xf numFmtId="0" fontId="2" fillId="3" borderId="0" xfId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164" fontId="2" fillId="2" borderId="13" xfId="3" applyNumberFormat="1" applyFill="1" applyBorder="1" applyAlignment="1" applyProtection="1">
      <alignment vertical="center"/>
      <protection locked="0"/>
    </xf>
    <xf numFmtId="164" fontId="2" fillId="2" borderId="15" xfId="3" applyNumberFormat="1" applyFill="1" applyBorder="1" applyAlignment="1" applyProtection="1">
      <alignment vertical="center"/>
      <protection locked="0"/>
    </xf>
    <xf numFmtId="164" fontId="2" fillId="2" borderId="14" xfId="3" applyNumberFormat="1" applyFill="1" applyBorder="1" applyAlignment="1" applyProtection="1">
      <alignment vertical="center"/>
      <protection locked="0"/>
    </xf>
    <xf numFmtId="0" fontId="3" fillId="3" borderId="0" xfId="1" applyFont="1" applyFill="1" applyProtection="1">
      <protection hidden="1"/>
    </xf>
    <xf numFmtId="0" fontId="7" fillId="3" borderId="0" xfId="1" applyFont="1" applyFill="1" applyAlignment="1" applyProtection="1">
      <alignment vertical="center"/>
      <protection hidden="1"/>
    </xf>
    <xf numFmtId="164" fontId="2" fillId="4" borderId="15" xfId="3" applyNumberFormat="1" applyFill="1" applyBorder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 wrapText="1"/>
      <protection hidden="1"/>
    </xf>
    <xf numFmtId="164" fontId="2" fillId="2" borderId="16" xfId="3" applyNumberFormat="1" applyFill="1" applyBorder="1" applyAlignment="1" applyProtection="1">
      <alignment horizontal="left" vertical="center" indent="1"/>
      <protection hidden="1"/>
    </xf>
    <xf numFmtId="164" fontId="2" fillId="2" borderId="17" xfId="3" applyNumberFormat="1" applyFill="1" applyBorder="1" applyAlignment="1" applyProtection="1">
      <alignment vertical="center"/>
      <protection hidden="1"/>
    </xf>
    <xf numFmtId="164" fontId="2" fillId="2" borderId="18" xfId="3" applyNumberFormat="1" applyFill="1" applyBorder="1" applyAlignment="1" applyProtection="1">
      <alignment vertical="center"/>
      <protection hidden="1"/>
    </xf>
    <xf numFmtId="164" fontId="2" fillId="2" borderId="15" xfId="3" applyNumberFormat="1" applyFill="1" applyBorder="1" applyAlignment="1" applyProtection="1">
      <alignment vertical="center"/>
      <protection hidden="1"/>
    </xf>
    <xf numFmtId="164" fontId="2" fillId="2" borderId="19" xfId="3" applyNumberFormat="1" applyFill="1" applyBorder="1" applyAlignment="1" applyProtection="1">
      <alignment vertical="center"/>
      <protection hidden="1"/>
    </xf>
    <xf numFmtId="164" fontId="2" fillId="3" borderId="16" xfId="3" applyNumberFormat="1" applyFill="1" applyBorder="1" applyAlignment="1" applyProtection="1">
      <alignment horizontal="left" vertical="center" indent="1"/>
      <protection hidden="1"/>
    </xf>
    <xf numFmtId="164" fontId="2" fillId="3" borderId="17" xfId="3" applyNumberFormat="1" applyFill="1" applyBorder="1" applyAlignment="1" applyProtection="1">
      <alignment vertical="center"/>
      <protection hidden="1"/>
    </xf>
    <xf numFmtId="164" fontId="2" fillId="3" borderId="18" xfId="3" applyNumberFormat="1" applyFill="1" applyBorder="1" applyAlignment="1" applyProtection="1">
      <alignment vertical="center"/>
      <protection hidden="1"/>
    </xf>
    <xf numFmtId="164" fontId="2" fillId="3" borderId="15" xfId="3" applyNumberFormat="1" applyFill="1" applyBorder="1" applyAlignment="1" applyProtection="1">
      <alignment vertical="center"/>
      <protection hidden="1"/>
    </xf>
    <xf numFmtId="164" fontId="2" fillId="3" borderId="19" xfId="3" applyNumberFormat="1" applyFill="1" applyBorder="1" applyAlignment="1" applyProtection="1">
      <alignment vertical="center"/>
      <protection hidden="1"/>
    </xf>
    <xf numFmtId="43" fontId="2" fillId="2" borderId="15" xfId="3" applyFill="1" applyBorder="1" applyAlignment="1" applyProtection="1">
      <alignment vertical="center"/>
      <protection hidden="1"/>
    </xf>
    <xf numFmtId="43" fontId="2" fillId="2" borderId="19" xfId="3" applyFill="1" applyBorder="1" applyAlignment="1" applyProtection="1">
      <alignment vertical="center"/>
      <protection hidden="1"/>
    </xf>
    <xf numFmtId="0" fontId="2" fillId="2" borderId="20" xfId="1" applyFill="1" applyBorder="1" applyAlignment="1" applyProtection="1">
      <alignment vertical="center"/>
      <protection hidden="1"/>
    </xf>
    <xf numFmtId="43" fontId="2" fillId="3" borderId="15" xfId="3" applyFill="1" applyBorder="1" applyAlignment="1" applyProtection="1">
      <alignment vertical="center"/>
      <protection hidden="1"/>
    </xf>
    <xf numFmtId="43" fontId="2" fillId="3" borderId="19" xfId="3" applyFill="1" applyBorder="1" applyAlignment="1" applyProtection="1">
      <alignment vertical="center"/>
      <protection hidden="1"/>
    </xf>
    <xf numFmtId="0" fontId="2" fillId="3" borderId="20" xfId="1" applyFill="1" applyBorder="1" applyAlignment="1" applyProtection="1">
      <alignment vertical="center"/>
      <protection hidden="1"/>
    </xf>
    <xf numFmtId="164" fontId="3" fillId="5" borderId="21" xfId="3" applyNumberFormat="1" applyFont="1" applyFill="1" applyBorder="1" applyAlignment="1" applyProtection="1">
      <alignment horizontal="left" vertical="center" indent="1"/>
      <protection hidden="1"/>
    </xf>
    <xf numFmtId="164" fontId="2" fillId="5" borderId="22" xfId="3" applyNumberFormat="1" applyFill="1" applyBorder="1" applyAlignment="1" applyProtection="1">
      <alignment vertical="center"/>
      <protection hidden="1"/>
    </xf>
    <xf numFmtId="164" fontId="2" fillId="5" borderId="23" xfId="3" applyNumberFormat="1" applyFill="1" applyBorder="1" applyAlignment="1" applyProtection="1">
      <alignment vertical="center"/>
      <protection hidden="1"/>
    </xf>
    <xf numFmtId="164" fontId="2" fillId="5" borderId="24" xfId="3" applyNumberFormat="1" applyFill="1" applyBorder="1" applyAlignment="1" applyProtection="1">
      <alignment vertical="center"/>
      <protection hidden="1"/>
    </xf>
    <xf numFmtId="164" fontId="3" fillId="2" borderId="22" xfId="3" applyNumberFormat="1" applyFont="1" applyFill="1" applyBorder="1" applyAlignment="1" applyProtection="1">
      <alignment vertical="center"/>
      <protection hidden="1"/>
    </xf>
    <xf numFmtId="164" fontId="3" fillId="3" borderId="22" xfId="3" applyNumberFormat="1" applyFont="1" applyFill="1" applyBorder="1" applyAlignment="1" applyProtection="1">
      <alignment vertical="center"/>
      <protection hidden="1"/>
    </xf>
    <xf numFmtId="0" fontId="2" fillId="2" borderId="0" xfId="1" applyFill="1" applyAlignment="1" applyProtection="1">
      <alignment wrapText="1"/>
      <protection hidden="1"/>
    </xf>
    <xf numFmtId="0" fontId="2" fillId="3" borderId="0" xfId="1" applyFill="1" applyAlignment="1" applyProtection="1">
      <alignment wrapText="1"/>
      <protection hidden="1"/>
    </xf>
    <xf numFmtId="0" fontId="2" fillId="2" borderId="4" xfId="1" applyFill="1" applyBorder="1" applyAlignment="1" applyProtection="1">
      <alignment vertical="center"/>
      <protection hidden="1"/>
    </xf>
    <xf numFmtId="0" fontId="3" fillId="2" borderId="26" xfId="1" applyFont="1" applyFill="1" applyBorder="1" applyAlignment="1" applyProtection="1">
      <alignment horizontal="center" vertical="center"/>
      <protection hidden="1"/>
    </xf>
    <xf numFmtId="0" fontId="3" fillId="2" borderId="27" xfId="1" applyFont="1" applyFill="1" applyBorder="1" applyAlignment="1" applyProtection="1">
      <alignment horizontal="center" vertical="center"/>
      <protection hidden="1"/>
    </xf>
    <xf numFmtId="0" fontId="3" fillId="2" borderId="28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2" borderId="5" xfId="1" applyFill="1" applyBorder="1" applyAlignment="1" applyProtection="1">
      <alignment vertical="center"/>
      <protection hidden="1"/>
    </xf>
    <xf numFmtId="0" fontId="2" fillId="3" borderId="4" xfId="1" applyFill="1" applyBorder="1" applyAlignment="1" applyProtection="1">
      <alignment vertical="center"/>
      <protection hidden="1"/>
    </xf>
    <xf numFmtId="0" fontId="3" fillId="3" borderId="26" xfId="1" applyFont="1" applyFill="1" applyBorder="1" applyAlignment="1" applyProtection="1">
      <alignment horizontal="center" vertical="center"/>
      <protection hidden="1"/>
    </xf>
    <xf numFmtId="0" fontId="3" fillId="3" borderId="27" xfId="1" applyFont="1" applyFill="1" applyBorder="1" applyAlignment="1" applyProtection="1">
      <alignment horizontal="center" vertical="center"/>
      <protection hidden="1"/>
    </xf>
    <xf numFmtId="0" fontId="3" fillId="3" borderId="28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 wrapText="1"/>
      <protection hidden="1"/>
    </xf>
    <xf numFmtId="0" fontId="2" fillId="3" borderId="5" xfId="1" applyFill="1" applyBorder="1" applyAlignment="1" applyProtection="1">
      <alignment vertical="center"/>
      <protection hidden="1"/>
    </xf>
    <xf numFmtId="0" fontId="2" fillId="2" borderId="10" xfId="1" applyFill="1" applyBorder="1" applyAlignment="1" applyProtection="1">
      <alignment horizontal="left" vertical="center" indent="1"/>
      <protection hidden="1"/>
    </xf>
    <xf numFmtId="0" fontId="2" fillId="2" borderId="11" xfId="1" applyFill="1" applyBorder="1" applyAlignment="1" applyProtection="1">
      <alignment vertical="center"/>
      <protection hidden="1"/>
    </xf>
    <xf numFmtId="0" fontId="2" fillId="2" borderId="12" xfId="1" applyFill="1" applyBorder="1" applyAlignment="1" applyProtection="1">
      <alignment vertical="center"/>
      <protection hidden="1"/>
    </xf>
    <xf numFmtId="9" fontId="2" fillId="2" borderId="13" xfId="4" applyFill="1" applyBorder="1" applyAlignment="1" applyProtection="1">
      <alignment vertical="center"/>
      <protection hidden="1"/>
    </xf>
    <xf numFmtId="0" fontId="2" fillId="3" borderId="10" xfId="1" applyFill="1" applyBorder="1" applyAlignment="1" applyProtection="1">
      <alignment horizontal="left" vertical="center" indent="1"/>
      <protection hidden="1"/>
    </xf>
    <xf numFmtId="0" fontId="2" fillId="3" borderId="11" xfId="1" applyFill="1" applyBorder="1" applyAlignment="1" applyProtection="1">
      <alignment vertical="center"/>
      <protection hidden="1"/>
    </xf>
    <xf numFmtId="0" fontId="2" fillId="3" borderId="12" xfId="1" applyFill="1" applyBorder="1" applyAlignment="1" applyProtection="1">
      <alignment vertical="center"/>
      <protection hidden="1"/>
    </xf>
    <xf numFmtId="9" fontId="2" fillId="3" borderId="13" xfId="4" applyFill="1" applyBorder="1" applyAlignment="1" applyProtection="1">
      <alignment vertical="center"/>
      <protection hidden="1"/>
    </xf>
    <xf numFmtId="9" fontId="2" fillId="3" borderId="14" xfId="4" applyFill="1" applyBorder="1" applyAlignment="1" applyProtection="1">
      <alignment vertical="center"/>
      <protection hidden="1"/>
    </xf>
    <xf numFmtId="0" fontId="2" fillId="2" borderId="16" xfId="1" applyFill="1" applyBorder="1" applyAlignment="1" applyProtection="1">
      <alignment horizontal="left" vertical="center" indent="1"/>
      <protection hidden="1"/>
    </xf>
    <xf numFmtId="0" fontId="2" fillId="2" borderId="17" xfId="1" applyFill="1" applyBorder="1" applyAlignment="1" applyProtection="1">
      <alignment vertical="center"/>
      <protection hidden="1"/>
    </xf>
    <xf numFmtId="0" fontId="2" fillId="2" borderId="18" xfId="1" applyFill="1" applyBorder="1" applyAlignment="1" applyProtection="1">
      <alignment vertical="center"/>
      <protection hidden="1"/>
    </xf>
    <xf numFmtId="0" fontId="2" fillId="3" borderId="16" xfId="1" applyFill="1" applyBorder="1" applyAlignment="1" applyProtection="1">
      <alignment horizontal="left" vertical="center" indent="1"/>
      <protection hidden="1"/>
    </xf>
    <xf numFmtId="0" fontId="2" fillId="3" borderId="17" xfId="1" applyFill="1" applyBorder="1" applyAlignment="1" applyProtection="1">
      <alignment vertical="center"/>
      <protection hidden="1"/>
    </xf>
    <xf numFmtId="0" fontId="2" fillId="3" borderId="18" xfId="1" applyFill="1" applyBorder="1" applyAlignment="1" applyProtection="1">
      <alignment vertical="center"/>
      <protection hidden="1"/>
    </xf>
    <xf numFmtId="0" fontId="3" fillId="5" borderId="21" xfId="1" applyFont="1" applyFill="1" applyBorder="1" applyAlignment="1" applyProtection="1">
      <alignment horizontal="left" vertical="center" indent="1"/>
      <protection hidden="1"/>
    </xf>
    <xf numFmtId="0" fontId="2" fillId="5" borderId="22" xfId="1" applyFill="1" applyBorder="1" applyAlignment="1" applyProtection="1">
      <alignment vertical="center"/>
      <protection hidden="1"/>
    </xf>
    <xf numFmtId="0" fontId="4" fillId="2" borderId="0" xfId="1" applyFont="1" applyFill="1" applyProtection="1">
      <protection hidden="1"/>
    </xf>
    <xf numFmtId="0" fontId="2" fillId="2" borderId="29" xfId="1" applyFill="1" applyBorder="1" applyAlignment="1" applyProtection="1">
      <alignment horizontal="left" vertical="center" indent="1"/>
      <protection hidden="1"/>
    </xf>
    <xf numFmtId="0" fontId="2" fillId="2" borderId="15" xfId="1" applyFill="1" applyBorder="1" applyAlignment="1" applyProtection="1">
      <alignment vertical="center"/>
      <protection hidden="1"/>
    </xf>
    <xf numFmtId="0" fontId="4" fillId="3" borderId="0" xfId="1" applyFont="1" applyFill="1" applyProtection="1">
      <protection hidden="1"/>
    </xf>
    <xf numFmtId="0" fontId="2" fillId="3" borderId="29" xfId="1" applyFill="1" applyBorder="1" applyAlignment="1" applyProtection="1">
      <alignment horizontal="left" vertical="center" indent="1"/>
      <protection hidden="1"/>
    </xf>
    <xf numFmtId="0" fontId="2" fillId="2" borderId="15" xfId="1" applyFill="1" applyBorder="1" applyAlignment="1" applyProtection="1">
      <alignment vertical="center"/>
      <protection locked="0"/>
    </xf>
    <xf numFmtId="0" fontId="2" fillId="2" borderId="20" xfId="1" applyFill="1" applyBorder="1" applyProtection="1">
      <protection hidden="1"/>
    </xf>
    <xf numFmtId="0" fontId="2" fillId="3" borderId="15" xfId="1" applyFill="1" applyBorder="1" applyAlignment="1" applyProtection="1">
      <alignment vertical="center"/>
      <protection hidden="1"/>
    </xf>
    <xf numFmtId="0" fontId="2" fillId="3" borderId="20" xfId="1" applyFill="1" applyBorder="1" applyProtection="1">
      <protection hidden="1"/>
    </xf>
    <xf numFmtId="0" fontId="3" fillId="5" borderId="29" xfId="1" applyFont="1" applyFill="1" applyBorder="1" applyAlignment="1" applyProtection="1">
      <alignment horizontal="left" vertical="center" indent="1"/>
      <protection hidden="1"/>
    </xf>
    <xf numFmtId="0" fontId="2" fillId="5" borderId="17" xfId="1" applyFill="1" applyBorder="1" applyAlignment="1" applyProtection="1">
      <alignment vertical="center"/>
      <protection hidden="1"/>
    </xf>
    <xf numFmtId="0" fontId="2" fillId="5" borderId="18" xfId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2" fillId="3" borderId="10" xfId="1" applyFill="1" applyBorder="1" applyAlignment="1" applyProtection="1">
      <alignment vertical="center"/>
      <protection hidden="1"/>
    </xf>
    <xf numFmtId="0" fontId="2" fillId="3" borderId="16" xfId="1" applyFill="1" applyBorder="1" applyAlignment="1" applyProtection="1">
      <alignment vertical="center"/>
      <protection hidden="1"/>
    </xf>
    <xf numFmtId="0" fontId="2" fillId="5" borderId="21" xfId="1" applyFill="1" applyBorder="1" applyAlignment="1" applyProtection="1">
      <alignment vertical="center"/>
      <protection hidden="1"/>
    </xf>
    <xf numFmtId="164" fontId="3" fillId="2" borderId="0" xfId="3" applyNumberFormat="1" applyFont="1" applyFill="1" applyAlignment="1" applyProtection="1">
      <alignment vertical="center"/>
      <protection hidden="1"/>
    </xf>
    <xf numFmtId="164" fontId="3" fillId="3" borderId="0" xfId="3" applyNumberFormat="1" applyFont="1" applyFill="1" applyAlignment="1" applyProtection="1">
      <alignment vertical="center"/>
      <protection hidden="1"/>
    </xf>
    <xf numFmtId="164" fontId="3" fillId="2" borderId="0" xfId="3" applyNumberFormat="1" applyFont="1" applyFill="1" applyProtection="1">
      <protection hidden="1"/>
    </xf>
    <xf numFmtId="164" fontId="3" fillId="3" borderId="0" xfId="3" applyNumberFormat="1" applyFont="1" applyFill="1" applyProtection="1">
      <protection hidden="1"/>
    </xf>
    <xf numFmtId="164" fontId="2" fillId="3" borderId="0" xfId="3" applyNumberFormat="1" applyFill="1" applyProtection="1">
      <protection hidden="1"/>
    </xf>
    <xf numFmtId="0" fontId="3" fillId="2" borderId="0" xfId="1" applyFont="1" applyFill="1" applyAlignment="1" applyProtection="1">
      <alignment horizontal="left" vertical="center" indent="1"/>
      <protection hidden="1"/>
    </xf>
    <xf numFmtId="164" fontId="2" fillId="2" borderId="0" xfId="3" applyNumberForma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left" vertical="center" indent="1"/>
      <protection hidden="1"/>
    </xf>
    <xf numFmtId="164" fontId="2" fillId="3" borderId="0" xfId="3" applyNumberFormat="1" applyFill="1" applyAlignment="1" applyProtection="1">
      <alignment vertical="center"/>
      <protection hidden="1"/>
    </xf>
    <xf numFmtId="0" fontId="3" fillId="2" borderId="0" xfId="2" applyFont="1" applyFill="1" applyProtection="1">
      <protection hidden="1"/>
    </xf>
    <xf numFmtId="0" fontId="9" fillId="2" borderId="0" xfId="2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horizontal="left" vertical="center" indent="1"/>
      <protection hidden="1"/>
    </xf>
    <xf numFmtId="164" fontId="3" fillId="2" borderId="30" xfId="3" applyNumberFormat="1" applyFont="1" applyFill="1" applyBorder="1" applyAlignment="1" applyProtection="1">
      <alignment vertical="center"/>
      <protection hidden="1"/>
    </xf>
    <xf numFmtId="164" fontId="3" fillId="3" borderId="30" xfId="3" applyNumberFormat="1" applyFont="1" applyFill="1" applyBorder="1" applyAlignment="1" applyProtection="1">
      <alignment vertical="center"/>
      <protection hidden="1"/>
    </xf>
    <xf numFmtId="0" fontId="3" fillId="3" borderId="0" xfId="2" applyFont="1" applyFill="1"/>
    <xf numFmtId="0" fontId="2" fillId="2" borderId="26" xfId="1" applyFill="1" applyBorder="1" applyProtection="1">
      <protection hidden="1"/>
    </xf>
    <xf numFmtId="0" fontId="2" fillId="2" borderId="27" xfId="1" applyFill="1" applyBorder="1" applyProtection="1">
      <protection hidden="1"/>
    </xf>
    <xf numFmtId="0" fontId="2" fillId="2" borderId="28" xfId="1" applyFill="1" applyBorder="1" applyProtection="1">
      <protection hidden="1"/>
    </xf>
    <xf numFmtId="0" fontId="2" fillId="3" borderId="26" xfId="1" applyFill="1" applyBorder="1" applyProtection="1">
      <protection hidden="1"/>
    </xf>
    <xf numFmtId="0" fontId="2" fillId="3" borderId="27" xfId="1" applyFill="1" applyBorder="1" applyProtection="1">
      <protection hidden="1"/>
    </xf>
    <xf numFmtId="0" fontId="2" fillId="3" borderId="28" xfId="1" applyFill="1" applyBorder="1" applyProtection="1">
      <protection hidden="1"/>
    </xf>
    <xf numFmtId="0" fontId="2" fillId="0" borderId="0" xfId="1" applyProtection="1">
      <protection hidden="1"/>
    </xf>
    <xf numFmtId="0" fontId="3" fillId="0" borderId="0" xfId="1" applyFont="1" applyProtection="1">
      <protection hidden="1"/>
    </xf>
    <xf numFmtId="166" fontId="3" fillId="0" borderId="0" xfId="1" applyNumberFormat="1" applyFont="1" applyProtection="1">
      <protection hidden="1"/>
    </xf>
    <xf numFmtId="0" fontId="10" fillId="2" borderId="0" xfId="0" applyFont="1" applyFill="1" applyProtection="1">
      <protection hidden="1"/>
    </xf>
    <xf numFmtId="0" fontId="5" fillId="0" borderId="0" xfId="0" applyFont="1"/>
    <xf numFmtId="0" fontId="5" fillId="2" borderId="0" xfId="1" applyFont="1" applyFill="1" applyProtection="1">
      <protection hidden="1"/>
    </xf>
    <xf numFmtId="0" fontId="2" fillId="0" borderId="0" xfId="2"/>
    <xf numFmtId="0" fontId="4" fillId="2" borderId="0" xfId="2" applyFont="1" applyFill="1" applyProtection="1">
      <protection locked="0" hidden="1"/>
    </xf>
    <xf numFmtId="0" fontId="2" fillId="2" borderId="0" xfId="2" applyFill="1" applyProtection="1">
      <protection locked="0" hidden="1"/>
    </xf>
    <xf numFmtId="0" fontId="5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31" xfId="2" applyFill="1" applyBorder="1" applyAlignment="1" applyProtection="1">
      <alignment horizontal="center" vertical="center"/>
      <protection locked="0" hidden="1"/>
    </xf>
    <xf numFmtId="0" fontId="2" fillId="2" borderId="32" xfId="2" applyFill="1" applyBorder="1" applyAlignment="1" applyProtection="1">
      <alignment horizontal="center" vertical="center"/>
      <protection locked="0" hidden="1"/>
    </xf>
    <xf numFmtId="0" fontId="2" fillId="2" borderId="33" xfId="2" applyFill="1" applyBorder="1" applyAlignment="1" applyProtection="1">
      <alignment horizontal="center" vertical="center"/>
      <protection locked="0" hidden="1"/>
    </xf>
    <xf numFmtId="0" fontId="2" fillId="2" borderId="0" xfId="2" applyFill="1" applyAlignment="1" applyProtection="1">
      <alignment horizontal="center" vertical="center"/>
      <protection locked="0" hidden="1"/>
    </xf>
    <xf numFmtId="0" fontId="2" fillId="2" borderId="31" xfId="2" applyFill="1" applyBorder="1" applyAlignment="1" applyProtection="1">
      <alignment horizontal="left" vertical="center" indent="2"/>
      <protection locked="0" hidden="1"/>
    </xf>
    <xf numFmtId="0" fontId="2" fillId="2" borderId="32" xfId="2" applyFill="1" applyBorder="1" applyAlignment="1" applyProtection="1">
      <alignment horizontal="left" vertical="center" indent="2"/>
      <protection locked="0" hidden="1"/>
    </xf>
    <xf numFmtId="164" fontId="2" fillId="2" borderId="33" xfId="3" applyNumberFormat="1" applyFill="1" applyBorder="1" applyAlignment="1" applyProtection="1">
      <alignment horizontal="center" vertical="center"/>
      <protection locked="0" hidden="1"/>
    </xf>
    <xf numFmtId="0" fontId="11" fillId="2" borderId="0" xfId="2" applyFont="1" applyFill="1" applyAlignment="1" applyProtection="1">
      <alignment horizontal="left" vertical="center" indent="1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2" fillId="2" borderId="31" xfId="2" applyFill="1" applyBorder="1" applyProtection="1">
      <protection locked="0" hidden="1"/>
    </xf>
    <xf numFmtId="0" fontId="2" fillId="2" borderId="32" xfId="2" applyFill="1" applyBorder="1" applyProtection="1">
      <protection locked="0" hidden="1"/>
    </xf>
    <xf numFmtId="0" fontId="3" fillId="3" borderId="10" xfId="1" applyFont="1" applyFill="1" applyBorder="1" applyAlignment="1" applyProtection="1">
      <alignment vertical="center" wrapText="1"/>
      <protection hidden="1"/>
    </xf>
    <xf numFmtId="0" fontId="3" fillId="3" borderId="11" xfId="1" applyFont="1" applyFill="1" applyBorder="1" applyAlignment="1" applyProtection="1">
      <alignment vertical="center" wrapText="1"/>
      <protection hidden="1"/>
    </xf>
    <xf numFmtId="0" fontId="3" fillId="3" borderId="25" xfId="1" applyFont="1" applyFill="1" applyBorder="1" applyAlignment="1" applyProtection="1">
      <alignment vertical="center" wrapText="1"/>
      <protection hidden="1"/>
    </xf>
    <xf numFmtId="0" fontId="3" fillId="2" borderId="6" xfId="1" applyFont="1" applyFill="1" applyBorder="1" applyAlignment="1" applyProtection="1">
      <alignment vertical="center"/>
      <protection hidden="1"/>
    </xf>
    <xf numFmtId="0" fontId="3" fillId="2" borderId="7" xfId="1" applyFont="1" applyFill="1" applyBorder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vertical="center"/>
      <protection hidden="1"/>
    </xf>
    <xf numFmtId="0" fontId="3" fillId="3" borderId="7" xfId="1" applyFont="1" applyFill="1" applyBorder="1" applyAlignment="1" applyProtection="1">
      <alignment vertical="center"/>
      <protection hidden="1"/>
    </xf>
    <xf numFmtId="164" fontId="5" fillId="2" borderId="17" xfId="3" applyNumberFormat="1" applyFont="1" applyFill="1" applyBorder="1" applyAlignment="1" applyProtection="1">
      <alignment vertical="center"/>
      <protection hidden="1"/>
    </xf>
    <xf numFmtId="164" fontId="5" fillId="2" borderId="18" xfId="3" applyNumberFormat="1" applyFont="1" applyFill="1" applyBorder="1" applyAlignment="1" applyProtection="1">
      <alignment vertical="center"/>
      <protection hidden="1"/>
    </xf>
    <xf numFmtId="164" fontId="6" fillId="3" borderId="16" xfId="3" applyNumberFormat="1" applyFont="1" applyFill="1" applyBorder="1" applyAlignment="1" applyProtection="1">
      <alignment vertical="center" wrapText="1"/>
      <protection hidden="1"/>
    </xf>
    <xf numFmtId="164" fontId="6" fillId="3" borderId="17" xfId="3" applyNumberFormat="1" applyFont="1" applyFill="1" applyBorder="1" applyAlignment="1" applyProtection="1">
      <alignment vertical="center" wrapText="1"/>
      <protection hidden="1"/>
    </xf>
    <xf numFmtId="164" fontId="6" fillId="3" borderId="18" xfId="3" applyNumberFormat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26" xfId="1" applyFont="1" applyFill="1" applyBorder="1" applyAlignment="1" applyProtection="1">
      <alignment vertical="center"/>
      <protection hidden="1"/>
    </xf>
    <xf numFmtId="0" fontId="3" fillId="2" borderId="27" xfId="1" applyFont="1" applyFill="1" applyBorder="1" applyAlignment="1" applyProtection="1">
      <alignment vertical="center"/>
      <protection hidden="1"/>
    </xf>
    <xf numFmtId="0" fontId="3" fillId="2" borderId="28" xfId="1" applyFont="1" applyFill="1" applyBorder="1" applyAlignment="1" applyProtection="1">
      <alignment vertical="center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3" fillId="3" borderId="3" xfId="1" applyFont="1" applyFill="1" applyBorder="1" applyAlignment="1" applyProtection="1">
      <alignment vertical="center"/>
      <protection hidden="1"/>
    </xf>
    <xf numFmtId="0" fontId="3" fillId="3" borderId="26" xfId="1" applyFont="1" applyFill="1" applyBorder="1" applyAlignment="1" applyProtection="1">
      <alignment vertical="center"/>
      <protection hidden="1"/>
    </xf>
    <xf numFmtId="0" fontId="3" fillId="3" borderId="27" xfId="1" applyFont="1" applyFill="1" applyBorder="1" applyAlignment="1" applyProtection="1">
      <alignment vertical="center"/>
      <protection hidden="1"/>
    </xf>
    <xf numFmtId="0" fontId="3" fillId="3" borderId="28" xfId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protection hidden="1"/>
    </xf>
    <xf numFmtId="0" fontId="3" fillId="2" borderId="0" xfId="2" applyFont="1" applyFill="1" applyAlignment="1" applyProtection="1">
      <protection hidden="1"/>
    </xf>
    <xf numFmtId="0" fontId="3" fillId="2" borderId="0" xfId="2" applyFont="1" applyFill="1" applyAlignment="1"/>
    <xf numFmtId="0" fontId="3" fillId="2" borderId="4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vertical="center"/>
      <protection hidden="1"/>
    </xf>
    <xf numFmtId="0" fontId="3" fillId="3" borderId="4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3" fillId="3" borderId="5" xfId="1" applyFont="1" applyFill="1" applyBorder="1" applyAlignment="1" applyProtection="1">
      <alignment vertical="center"/>
      <protection hidden="1"/>
    </xf>
    <xf numFmtId="0" fontId="3" fillId="3" borderId="4" xfId="1" applyFont="1" applyFill="1" applyBorder="1" applyAlignment="1" applyProtection="1">
      <alignment vertical="center" wrapText="1"/>
      <protection hidden="1"/>
    </xf>
    <xf numFmtId="0" fontId="3" fillId="3" borderId="0" xfId="1" applyFont="1" applyFill="1" applyBorder="1" applyAlignment="1" applyProtection="1">
      <alignment vertical="center" wrapText="1"/>
      <protection hidden="1"/>
    </xf>
    <xf numFmtId="0" fontId="3" fillId="3" borderId="5" xfId="1" applyFont="1" applyFill="1" applyBorder="1" applyAlignment="1" applyProtection="1">
      <alignment vertical="center" wrapText="1"/>
      <protection hidden="1"/>
    </xf>
    <xf numFmtId="0" fontId="3" fillId="2" borderId="2" xfId="1" applyFont="1" applyFill="1" applyBorder="1" applyAlignment="1" applyProtection="1">
      <alignment vertical="center" wrapText="1"/>
      <protection hidden="1"/>
    </xf>
    <xf numFmtId="0" fontId="3" fillId="2" borderId="3" xfId="1" applyFont="1" applyFill="1" applyBorder="1" applyAlignment="1" applyProtection="1">
      <alignment vertical="center" wrapText="1"/>
      <protection hidden="1"/>
    </xf>
    <xf numFmtId="0" fontId="3" fillId="2" borderId="27" xfId="1" applyFont="1" applyFill="1" applyBorder="1" applyAlignment="1" applyProtection="1">
      <alignment vertical="center" wrapText="1"/>
      <protection hidden="1"/>
    </xf>
    <xf numFmtId="0" fontId="3" fillId="2" borderId="28" xfId="1" applyFont="1" applyFill="1" applyBorder="1" applyAlignment="1" applyProtection="1">
      <alignment vertical="center" wrapText="1"/>
      <protection hidden="1"/>
    </xf>
    <xf numFmtId="164" fontId="2" fillId="2" borderId="34" xfId="3" applyNumberFormat="1" applyFill="1" applyBorder="1" applyAlignment="1" applyProtection="1">
      <alignment horizontal="center" vertical="center"/>
      <protection locked="0" hidden="1"/>
    </xf>
    <xf numFmtId="164" fontId="2" fillId="2" borderId="0" xfId="2" applyNumberFormat="1" applyFill="1" applyBorder="1" applyProtection="1">
      <protection locked="0" hidden="1"/>
    </xf>
    <xf numFmtId="0" fontId="2" fillId="6" borderId="0" xfId="1" applyFill="1" applyProtection="1">
      <protection hidden="1"/>
    </xf>
    <xf numFmtId="0" fontId="3" fillId="3" borderId="10" xfId="1" applyFont="1" applyFill="1" applyBorder="1" applyAlignment="1" applyProtection="1">
      <alignment vertical="center"/>
      <protection hidden="1"/>
    </xf>
    <xf numFmtId="0" fontId="12" fillId="2" borderId="0" xfId="1" applyFont="1" applyFill="1" applyProtection="1">
      <protection hidden="1"/>
    </xf>
    <xf numFmtId="0" fontId="13" fillId="6" borderId="0" xfId="1" applyFont="1" applyFill="1" applyProtection="1">
      <protection hidden="1"/>
    </xf>
    <xf numFmtId="0" fontId="14" fillId="6" borderId="0" xfId="1" applyFont="1" applyFill="1" applyProtection="1">
      <protection hidden="1"/>
    </xf>
    <xf numFmtId="0" fontId="14" fillId="2" borderId="0" xfId="1" applyFont="1" applyFill="1" applyProtection="1">
      <protection hidden="1"/>
    </xf>
    <xf numFmtId="0" fontId="3" fillId="2" borderId="0" xfId="0" applyFont="1" applyFill="1" applyProtection="1">
      <protection hidden="1"/>
    </xf>
    <xf numFmtId="0" fontId="10" fillId="2" borderId="0" xfId="1" applyFont="1" applyFill="1" applyProtection="1">
      <protection hidden="1"/>
    </xf>
    <xf numFmtId="0" fontId="2" fillId="2" borderId="0" xfId="1" applyFill="1" applyBorder="1" applyProtection="1">
      <protection hidden="1"/>
    </xf>
    <xf numFmtId="0" fontId="13" fillId="0" borderId="0" xfId="1" applyFont="1" applyProtection="1">
      <protection hidden="1"/>
    </xf>
    <xf numFmtId="0" fontId="13" fillId="6" borderId="9" xfId="1" applyFont="1" applyFill="1" applyBorder="1" applyProtection="1">
      <protection locked="0" hidden="1"/>
    </xf>
    <xf numFmtId="0" fontId="0" fillId="0" borderId="0" xfId="0" applyBorder="1"/>
    <xf numFmtId="0" fontId="2" fillId="2" borderId="0" xfId="0" applyFont="1" applyFill="1" applyBorder="1" applyProtection="1">
      <protection locked="0" hidden="1"/>
    </xf>
    <xf numFmtId="0" fontId="15" fillId="6" borderId="0" xfId="1" applyFont="1" applyFill="1" applyProtection="1">
      <protection hidden="1"/>
    </xf>
    <xf numFmtId="0" fontId="15" fillId="0" borderId="0" xfId="1" applyFont="1" applyFill="1" applyProtection="1">
      <protection hidden="1"/>
    </xf>
    <xf numFmtId="164" fontId="6" fillId="3" borderId="17" xfId="3" applyNumberFormat="1" applyFont="1" applyFill="1" applyBorder="1" applyAlignment="1" applyProtection="1">
      <alignment vertical="center"/>
      <protection hidden="1"/>
    </xf>
    <xf numFmtId="164" fontId="6" fillId="3" borderId="18" xfId="3" applyNumberFormat="1" applyFont="1" applyFill="1" applyBorder="1" applyAlignment="1" applyProtection="1">
      <alignment vertical="center"/>
      <protection hidden="1"/>
    </xf>
    <xf numFmtId="164" fontId="2" fillId="2" borderId="13" xfId="3" applyNumberFormat="1" applyFill="1" applyBorder="1" applyAlignment="1" applyProtection="1">
      <alignment vertical="center"/>
      <protection locked="0" hidden="1"/>
    </xf>
    <xf numFmtId="164" fontId="2" fillId="2" borderId="15" xfId="3" applyNumberFormat="1" applyFill="1" applyBorder="1" applyAlignment="1" applyProtection="1">
      <alignment vertical="center"/>
      <protection locked="0" hidden="1"/>
    </xf>
    <xf numFmtId="0" fontId="3" fillId="6" borderId="1" xfId="2" applyFont="1" applyFill="1" applyBorder="1" applyProtection="1">
      <protection hidden="1"/>
    </xf>
    <xf numFmtId="0" fontId="3" fillId="6" borderId="2" xfId="2" applyFont="1" applyFill="1" applyBorder="1"/>
    <xf numFmtId="44" fontId="3" fillId="6" borderId="2" xfId="5" applyFont="1" applyFill="1" applyBorder="1"/>
    <xf numFmtId="0" fontId="2" fillId="6" borderId="3" xfId="2" applyFill="1" applyBorder="1"/>
    <xf numFmtId="0" fontId="3" fillId="6" borderId="4" xfId="1" applyFont="1" applyFill="1" applyBorder="1" applyProtection="1">
      <protection hidden="1"/>
    </xf>
    <xf numFmtId="0" fontId="10" fillId="6" borderId="0" xfId="1" applyFont="1" applyFill="1" applyBorder="1" applyProtection="1">
      <protection hidden="1"/>
    </xf>
    <xf numFmtId="44" fontId="3" fillId="6" borderId="0" xfId="5" applyFont="1" applyFill="1" applyBorder="1" applyProtection="1">
      <protection hidden="1"/>
    </xf>
    <xf numFmtId="0" fontId="5" fillId="6" borderId="5" xfId="1" applyFont="1" applyFill="1" applyBorder="1" applyProtection="1">
      <protection hidden="1"/>
    </xf>
    <xf numFmtId="0" fontId="3" fillId="6" borderId="26" xfId="2" applyFont="1" applyFill="1" applyBorder="1"/>
    <xf numFmtId="0" fontId="3" fillId="6" borderId="27" xfId="2" applyFont="1" applyFill="1" applyBorder="1"/>
    <xf numFmtId="44" fontId="3" fillId="6" borderId="27" xfId="5" applyFont="1" applyFill="1" applyBorder="1"/>
    <xf numFmtId="0" fontId="2" fillId="6" borderId="28" xfId="2" applyFill="1" applyBorder="1"/>
    <xf numFmtId="0" fontId="2" fillId="7" borderId="36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8" borderId="0" xfId="0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0" fillId="8" borderId="0" xfId="0" applyFill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8" fillId="9" borderId="0" xfId="0" applyFont="1" applyFill="1"/>
    <xf numFmtId="164" fontId="2" fillId="2" borderId="14" xfId="3" applyNumberFormat="1" applyFill="1" applyBorder="1" applyAlignment="1" applyProtection="1">
      <alignment vertical="center"/>
      <protection hidden="1"/>
    </xf>
    <xf numFmtId="0" fontId="22" fillId="0" borderId="0" xfId="0" applyFont="1"/>
    <xf numFmtId="0" fontId="0" fillId="10" borderId="9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/>
    <xf numFmtId="0" fontId="0" fillId="0" borderId="1" xfId="0" applyBorder="1"/>
    <xf numFmtId="164" fontId="0" fillId="0" borderId="3" xfId="6" applyNumberFormat="1" applyFont="1" applyBorder="1"/>
    <xf numFmtId="0" fontId="0" fillId="10" borderId="4" xfId="0" applyFill="1" applyBorder="1"/>
    <xf numFmtId="10" fontId="0" fillId="0" borderId="4" xfId="7" applyNumberFormat="1" applyFont="1" applyBorder="1"/>
    <xf numFmtId="164" fontId="0" fillId="0" borderId="5" xfId="6" applyNumberFormat="1" applyFont="1" applyBorder="1"/>
    <xf numFmtId="164" fontId="0" fillId="0" borderId="39" xfId="6" applyNumberFormat="1" applyFont="1" applyBorder="1"/>
    <xf numFmtId="9" fontId="0" fillId="0" borderId="4" xfId="7" applyFont="1" applyBorder="1"/>
    <xf numFmtId="9" fontId="0" fillId="0" borderId="4" xfId="7" applyFont="1" applyFill="1" applyBorder="1"/>
    <xf numFmtId="164" fontId="0" fillId="0" borderId="5" xfId="6" applyNumberFormat="1" applyFont="1" applyFill="1" applyBorder="1"/>
    <xf numFmtId="0" fontId="0" fillId="0" borderId="4" xfId="0" applyBorder="1"/>
    <xf numFmtId="164" fontId="0" fillId="0" borderId="40" xfId="6" applyNumberFormat="1" applyFont="1" applyBorder="1"/>
    <xf numFmtId="0" fontId="0" fillId="10" borderId="26" xfId="0" applyFill="1" applyBorder="1"/>
    <xf numFmtId="0" fontId="0" fillId="0" borderId="26" xfId="0" applyBorder="1"/>
    <xf numFmtId="43" fontId="0" fillId="0" borderId="28" xfId="6" applyFont="1" applyBorder="1"/>
    <xf numFmtId="164" fontId="0" fillId="0" borderId="41" xfId="6" applyNumberFormat="1" applyFont="1" applyBorder="1" applyAlignment="1">
      <alignment wrapText="1"/>
    </xf>
    <xf numFmtId="0" fontId="0" fillId="0" borderId="42" xfId="0" applyBorder="1"/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8" xfId="0" applyBorder="1" applyAlignment="1">
      <alignment wrapText="1"/>
    </xf>
    <xf numFmtId="164" fontId="0" fillId="0" borderId="44" xfId="6" applyNumberFormat="1" applyFont="1" applyBorder="1"/>
    <xf numFmtId="0" fontId="0" fillId="0" borderId="15" xfId="0" applyBorder="1"/>
    <xf numFmtId="0" fontId="0" fillId="0" borderId="29" xfId="0" applyBorder="1"/>
    <xf numFmtId="164" fontId="0" fillId="0" borderId="19" xfId="6" applyNumberFormat="1" applyFont="1" applyBorder="1"/>
    <xf numFmtId="43" fontId="0" fillId="8" borderId="15" xfId="0" applyNumberFormat="1" applyFill="1" applyBorder="1"/>
    <xf numFmtId="164" fontId="17" fillId="0" borderId="44" xfId="6" applyNumberFormat="1" applyFont="1" applyBorder="1"/>
    <xf numFmtId="0" fontId="17" fillId="0" borderId="15" xfId="0" applyFont="1" applyBorder="1"/>
    <xf numFmtId="43" fontId="0" fillId="0" borderId="15" xfId="0" applyNumberFormat="1" applyBorder="1"/>
    <xf numFmtId="43" fontId="0" fillId="0" borderId="15" xfId="0" applyNumberFormat="1" applyBorder="1" applyAlignment="1">
      <alignment horizontal="right"/>
    </xf>
    <xf numFmtId="164" fontId="17" fillId="0" borderId="45" xfId="6" applyNumberFormat="1" applyFont="1" applyBorder="1"/>
    <xf numFmtId="0" fontId="17" fillId="0" borderId="23" xfId="0" applyFont="1" applyBorder="1"/>
    <xf numFmtId="43" fontId="0" fillId="8" borderId="46" xfId="0" applyNumberFormat="1" applyFill="1" applyBorder="1"/>
    <xf numFmtId="164" fontId="0" fillId="0" borderId="24" xfId="6" applyNumberFormat="1" applyFont="1" applyBorder="1"/>
    <xf numFmtId="0" fontId="19" fillId="0" borderId="0" xfId="8" applyFont="1"/>
    <xf numFmtId="0" fontId="19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23" fillId="0" borderId="0" xfId="8" applyFont="1"/>
    <xf numFmtId="0" fontId="24" fillId="0" borderId="0" xfId="8" applyFont="1"/>
    <xf numFmtId="0" fontId="25" fillId="0" borderId="0" xfId="8" applyFont="1"/>
    <xf numFmtId="0" fontId="25" fillId="0" borderId="0" xfId="8" applyFont="1" applyAlignment="1">
      <alignment horizontal="center"/>
    </xf>
    <xf numFmtId="3" fontId="23" fillId="0" borderId="0" xfId="8" applyNumberFormat="1" applyFont="1" applyAlignment="1">
      <alignment horizontal="center"/>
    </xf>
    <xf numFmtId="0" fontId="23" fillId="12" borderId="0" xfId="8" applyFont="1" applyFill="1" applyAlignment="1">
      <alignment horizontal="center"/>
    </xf>
    <xf numFmtId="0" fontId="23" fillId="0" borderId="0" xfId="0" applyFont="1"/>
    <xf numFmtId="1" fontId="23" fillId="0" borderId="0" xfId="8" applyNumberFormat="1" applyFont="1" applyAlignment="1">
      <alignment horizontal="center"/>
    </xf>
    <xf numFmtId="1" fontId="23" fillId="12" borderId="0" xfId="8" applyNumberFormat="1" applyFont="1" applyFill="1" applyAlignment="1">
      <alignment horizontal="center"/>
    </xf>
    <xf numFmtId="0" fontId="23" fillId="13" borderId="0" xfId="8" applyFont="1" applyFill="1" applyAlignment="1">
      <alignment horizontal="center"/>
    </xf>
    <xf numFmtId="0" fontId="19" fillId="0" borderId="0" xfId="8" applyFont="1" applyAlignment="1">
      <alignment vertical="top" wrapText="1"/>
    </xf>
    <xf numFmtId="0" fontId="19" fillId="0" borderId="0" xfId="8" applyFont="1" applyAlignment="1">
      <alignment horizontal="center" vertical="top" wrapText="1"/>
    </xf>
    <xf numFmtId="0" fontId="26" fillId="0" borderId="0" xfId="8" applyFont="1" applyAlignment="1">
      <alignment horizontal="center"/>
    </xf>
    <xf numFmtId="0" fontId="26" fillId="6" borderId="0" xfId="8" applyFont="1" applyFill="1" applyAlignment="1">
      <alignment horizontal="center"/>
    </xf>
    <xf numFmtId="0" fontId="23" fillId="6" borderId="0" xfId="8" applyFont="1" applyFill="1" applyAlignment="1">
      <alignment horizontal="center"/>
    </xf>
    <xf numFmtId="0" fontId="23" fillId="11" borderId="0" xfId="8" applyFont="1" applyFill="1" applyAlignment="1">
      <alignment horizontal="center"/>
    </xf>
    <xf numFmtId="0" fontId="23" fillId="14" borderId="0" xfId="8" applyFont="1" applyFill="1" applyAlignment="1">
      <alignment horizontal="center"/>
    </xf>
    <xf numFmtId="0" fontId="23" fillId="14" borderId="0" xfId="8" applyFont="1" applyFill="1"/>
    <xf numFmtId="0" fontId="19" fillId="0" borderId="0" xfId="1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3" fillId="0" borderId="0" xfId="1" applyFont="1" applyAlignment="1">
      <alignment horizontal="center"/>
    </xf>
    <xf numFmtId="1" fontId="26" fillId="6" borderId="0" xfId="8" applyNumberFormat="1" applyFont="1" applyFill="1" applyAlignment="1">
      <alignment horizontal="center"/>
    </xf>
    <xf numFmtId="1" fontId="23" fillId="0" borderId="0" xfId="1" applyNumberFormat="1" applyFont="1" applyAlignment="1">
      <alignment horizontal="center"/>
    </xf>
    <xf numFmtId="0" fontId="19" fillId="6" borderId="0" xfId="8" applyFont="1" applyFill="1"/>
    <xf numFmtId="0" fontId="23" fillId="15" borderId="0" xfId="8" applyFont="1" applyFill="1"/>
    <xf numFmtId="0" fontId="25" fillId="6" borderId="0" xfId="8" applyFont="1" applyFill="1"/>
    <xf numFmtId="0" fontId="23" fillId="2" borderId="0" xfId="8" applyFont="1" applyFill="1" applyAlignment="1">
      <alignment horizontal="center"/>
    </xf>
    <xf numFmtId="0" fontId="23" fillId="15" borderId="0" xfId="8" applyFont="1" applyFill="1" applyAlignment="1">
      <alignment horizontal="center"/>
    </xf>
    <xf numFmtId="1" fontId="23" fillId="15" borderId="0" xfId="8" applyNumberFormat="1" applyFont="1" applyFill="1" applyAlignment="1">
      <alignment horizontal="center"/>
    </xf>
    <xf numFmtId="0" fontId="27" fillId="0" borderId="0" xfId="8" applyFont="1"/>
    <xf numFmtId="3" fontId="19" fillId="0" borderId="0" xfId="8" applyNumberFormat="1" applyFont="1" applyAlignment="1">
      <alignment horizontal="center"/>
    </xf>
    <xf numFmtId="8" fontId="23" fillId="0" borderId="0" xfId="8" applyNumberFormat="1" applyFont="1" applyAlignment="1">
      <alignment horizontal="center"/>
    </xf>
    <xf numFmtId="168" fontId="19" fillId="15" borderId="0" xfId="8" applyNumberFormat="1" applyFont="1" applyFill="1"/>
    <xf numFmtId="5" fontId="19" fillId="6" borderId="5" xfId="6" applyNumberFormat="1" applyFont="1" applyFill="1" applyBorder="1"/>
    <xf numFmtId="5" fontId="19" fillId="0" borderId="0" xfId="8" applyNumberFormat="1" applyFont="1"/>
    <xf numFmtId="6" fontId="23" fillId="0" borderId="0" xfId="8" applyNumberFormat="1" applyFont="1"/>
    <xf numFmtId="3" fontId="23" fillId="0" borderId="0" xfId="8" applyNumberFormat="1" applyFont="1"/>
    <xf numFmtId="169" fontId="19" fillId="0" borderId="0" xfId="8" applyNumberFormat="1" applyFont="1"/>
    <xf numFmtId="8" fontId="23" fillId="0" borderId="0" xfId="8" applyNumberFormat="1" applyFont="1"/>
    <xf numFmtId="8" fontId="19" fillId="0" borderId="0" xfId="8" applyNumberFormat="1" applyFont="1"/>
    <xf numFmtId="170" fontId="0" fillId="0" borderId="15" xfId="0" applyNumberFormat="1" applyBorder="1"/>
    <xf numFmtId="4" fontId="0" fillId="0" borderId="15" xfId="6" applyNumberFormat="1" applyFont="1" applyBorder="1"/>
    <xf numFmtId="4" fontId="0" fillId="0" borderId="23" xfId="6" applyNumberFormat="1" applyFont="1" applyBorder="1"/>
    <xf numFmtId="0" fontId="28" fillId="17" borderId="47" xfId="0" applyFont="1" applyFill="1" applyBorder="1" applyAlignment="1">
      <alignment horizontal="center" vertical="center" wrapText="1"/>
    </xf>
    <xf numFmtId="0" fontId="28" fillId="17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8" fillId="17" borderId="29" xfId="0" applyFont="1" applyFill="1" applyBorder="1" applyAlignment="1">
      <alignment horizontal="center" vertical="center" wrapText="1"/>
    </xf>
    <xf numFmtId="0" fontId="28" fillId="17" borderId="15" xfId="0" applyFont="1" applyFill="1" applyBorder="1" applyAlignment="1">
      <alignment horizontal="center" vertical="center" wrapText="1"/>
    </xf>
    <xf numFmtId="0" fontId="28" fillId="16" borderId="49" xfId="0" applyFont="1" applyFill="1" applyBorder="1" applyAlignment="1">
      <alignment horizontal="left" vertical="center"/>
    </xf>
    <xf numFmtId="0" fontId="28" fillId="16" borderId="50" xfId="0" applyFont="1" applyFill="1" applyBorder="1" applyAlignment="1">
      <alignment vertical="center"/>
    </xf>
    <xf numFmtId="4" fontId="0" fillId="0" borderId="51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18" fillId="7" borderId="0" xfId="0" applyFont="1" applyFill="1" applyAlignment="1">
      <alignment horizontal="center" wrapText="1"/>
    </xf>
    <xf numFmtId="171" fontId="18" fillId="7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18" fillId="6" borderId="0" xfId="0" applyFont="1" applyFill="1" applyAlignment="1">
      <alignment horizontal="center" wrapText="1"/>
    </xf>
    <xf numFmtId="172" fontId="18" fillId="7" borderId="0" xfId="0" applyNumberFormat="1" applyFont="1" applyFill="1" applyAlignment="1">
      <alignment horizontal="center" wrapText="1"/>
    </xf>
    <xf numFmtId="171" fontId="18" fillId="7" borderId="0" xfId="0" applyNumberFormat="1" applyFont="1" applyFill="1"/>
    <xf numFmtId="0" fontId="2" fillId="6" borderId="51" xfId="0" applyFont="1" applyFill="1" applyBorder="1"/>
    <xf numFmtId="0" fontId="0" fillId="6" borderId="51" xfId="0" applyFill="1" applyBorder="1"/>
    <xf numFmtId="0" fontId="0" fillId="6" borderId="51" xfId="0" applyFill="1" applyBorder="1" applyAlignment="1">
      <alignment horizontal="right"/>
    </xf>
    <xf numFmtId="0" fontId="18" fillId="7" borderId="0" xfId="0" applyFont="1" applyFill="1"/>
    <xf numFmtId="17" fontId="30" fillId="7" borderId="0" xfId="0" applyNumberFormat="1" applyFont="1" applyFill="1"/>
    <xf numFmtId="0" fontId="29" fillId="7" borderId="0" xfId="0" applyFont="1" applyFill="1"/>
    <xf numFmtId="0" fontId="3" fillId="18" borderId="0" xfId="0" applyFont="1" applyFill="1"/>
    <xf numFmtId="164" fontId="3" fillId="18" borderId="0" xfId="0" applyNumberFormat="1" applyFont="1" applyFill="1"/>
    <xf numFmtId="164" fontId="18" fillId="7" borderId="0" xfId="0" applyNumberFormat="1" applyFont="1" applyFill="1"/>
    <xf numFmtId="0" fontId="15" fillId="7" borderId="0" xfId="0" applyFont="1" applyFill="1"/>
    <xf numFmtId="171" fontId="0" fillId="7" borderId="0" xfId="0" applyNumberFormat="1" applyFill="1"/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right" wrapText="1"/>
    </xf>
    <xf numFmtId="164" fontId="3" fillId="18" borderId="0" xfId="3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3" fontId="0" fillId="19" borderId="37" xfId="0" applyNumberFormat="1" applyFill="1" applyBorder="1" applyAlignment="1">
      <alignment horizontal="right"/>
    </xf>
    <xf numFmtId="164" fontId="2" fillId="18" borderId="0" xfId="3" applyNumberFormat="1" applyFont="1" applyFill="1"/>
    <xf numFmtId="3" fontId="0" fillId="2" borderId="0" xfId="0" applyNumberFormat="1" applyFill="1" applyAlignment="1">
      <alignment horizontal="right"/>
    </xf>
    <xf numFmtId="3" fontId="0" fillId="7" borderId="0" xfId="0" applyNumberFormat="1" applyFill="1"/>
    <xf numFmtId="0" fontId="0" fillId="2" borderId="0" xfId="0" applyFill="1"/>
    <xf numFmtId="0" fontId="0" fillId="6" borderId="0" xfId="0" applyFill="1"/>
    <xf numFmtId="0" fontId="0" fillId="11" borderId="0" xfId="0" applyFill="1"/>
    <xf numFmtId="0" fontId="2" fillId="11" borderId="37" xfId="0" applyFont="1" applyFill="1" applyBorder="1" applyAlignment="1">
      <alignment horizontal="left"/>
    </xf>
    <xf numFmtId="3" fontId="0" fillId="11" borderId="37" xfId="0" applyNumberFormat="1" applyFill="1" applyBorder="1" applyAlignment="1">
      <alignment horizontal="right"/>
    </xf>
    <xf numFmtId="164" fontId="2" fillId="11" borderId="0" xfId="3" applyNumberFormat="1" applyFont="1" applyFill="1"/>
    <xf numFmtId="171" fontId="0" fillId="11" borderId="0" xfId="0" applyNumberFormat="1" applyFill="1"/>
    <xf numFmtId="3" fontId="0" fillId="11" borderId="0" xfId="0" applyNumberFormat="1" applyFill="1" applyAlignment="1">
      <alignment horizontal="right"/>
    </xf>
    <xf numFmtId="3" fontId="0" fillId="11" borderId="0" xfId="0" applyNumberFormat="1" applyFill="1"/>
    <xf numFmtId="171" fontId="0" fillId="2" borderId="0" xfId="0" applyNumberFormat="1" applyFill="1"/>
    <xf numFmtId="0" fontId="0" fillId="20" borderId="0" xfId="0" applyFill="1"/>
    <xf numFmtId="0" fontId="2" fillId="20" borderId="37" xfId="0" applyFont="1" applyFill="1" applyBorder="1" applyAlignment="1">
      <alignment horizontal="left"/>
    </xf>
    <xf numFmtId="3" fontId="0" fillId="20" borderId="37" xfId="0" applyNumberFormat="1" applyFill="1" applyBorder="1" applyAlignment="1">
      <alignment horizontal="right"/>
    </xf>
    <xf numFmtId="164" fontId="2" fillId="20" borderId="0" xfId="3" applyNumberFormat="1" applyFont="1" applyFill="1"/>
    <xf numFmtId="171" fontId="0" fillId="20" borderId="0" xfId="0" applyNumberFormat="1" applyFill="1"/>
    <xf numFmtId="0" fontId="0" fillId="20" borderId="0" xfId="0" applyFill="1" applyAlignment="1">
      <alignment horizontal="right"/>
    </xf>
    <xf numFmtId="3" fontId="0" fillId="20" borderId="0" xfId="0" applyNumberFormat="1" applyFill="1"/>
    <xf numFmtId="171" fontId="0" fillId="0" borderId="0" xfId="3" applyNumberFormat="1" applyFont="1" applyFill="1"/>
    <xf numFmtId="164" fontId="0" fillId="0" borderId="0" xfId="3" applyNumberFormat="1" applyFont="1" applyFill="1"/>
    <xf numFmtId="172" fontId="0" fillId="0" borderId="0" xfId="4" applyNumberFormat="1" applyFont="1" applyFill="1"/>
    <xf numFmtId="3" fontId="0" fillId="7" borderId="0" xfId="0" applyNumberFormat="1" applyFill="1" applyAlignment="1">
      <alignment horizontal="right"/>
    </xf>
    <xf numFmtId="171" fontId="0" fillId="7" borderId="0" xfId="0" applyNumberFormat="1" applyFill="1" applyAlignment="1">
      <alignment horizontal="right"/>
    </xf>
    <xf numFmtId="0" fontId="2" fillId="7" borderId="37" xfId="0" applyFont="1" applyFill="1" applyBorder="1" applyAlignment="1">
      <alignment horizontal="center"/>
    </xf>
    <xf numFmtId="164" fontId="0" fillId="7" borderId="0" xfId="3" applyNumberFormat="1" applyFont="1" applyFill="1"/>
    <xf numFmtId="171" fontId="0" fillId="7" borderId="0" xfId="3" applyNumberFormat="1" applyFont="1" applyFill="1"/>
    <xf numFmtId="0" fontId="2" fillId="7" borderId="52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 vertical="center"/>
    </xf>
    <xf numFmtId="164" fontId="3" fillId="7" borderId="30" xfId="0" applyNumberFormat="1" applyFont="1" applyFill="1" applyBorder="1" applyAlignment="1">
      <alignment vertical="center"/>
    </xf>
    <xf numFmtId="171" fontId="3" fillId="7" borderId="3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horizontal="right"/>
    </xf>
    <xf numFmtId="43" fontId="2" fillId="2" borderId="0" xfId="1" applyNumberFormat="1" applyFill="1" applyProtection="1">
      <protection hidden="1"/>
    </xf>
    <xf numFmtId="164" fontId="2" fillId="2" borderId="14" xfId="3" applyNumberFormat="1" applyFill="1" applyBorder="1" applyAlignment="1" applyProtection="1">
      <alignment vertical="center"/>
      <protection locked="0" hidden="1"/>
    </xf>
    <xf numFmtId="9" fontId="2" fillId="2" borderId="14" xfId="4" applyFill="1" applyBorder="1" applyAlignment="1" applyProtection="1">
      <alignment vertical="center"/>
      <protection hidden="1"/>
    </xf>
    <xf numFmtId="6" fontId="0" fillId="0" borderId="0" xfId="0" applyNumberFormat="1"/>
    <xf numFmtId="6" fontId="18" fillId="0" borderId="0" xfId="0" applyNumberFormat="1" applyFont="1" applyAlignment="1">
      <alignment horizontal="center" wrapText="1"/>
    </xf>
    <xf numFmtId="173" fontId="2" fillId="2" borderId="15" xfId="3" applyNumberFormat="1" applyFill="1" applyBorder="1" applyAlignment="1" applyProtection="1">
      <alignment vertical="center"/>
      <protection hidden="1"/>
    </xf>
    <xf numFmtId="173" fontId="2" fillId="2" borderId="19" xfId="3" applyNumberFormat="1" applyFill="1" applyBorder="1" applyAlignment="1" applyProtection="1">
      <alignment vertical="center"/>
      <protection hidden="1"/>
    </xf>
    <xf numFmtId="164" fontId="2" fillId="2" borderId="1" xfId="3" applyNumberFormat="1" applyFill="1" applyBorder="1" applyAlignment="1" applyProtection="1">
      <alignment horizontal="left" vertical="center" indent="1"/>
      <protection hidden="1"/>
    </xf>
    <xf numFmtId="164" fontId="5" fillId="2" borderId="49" xfId="3" applyNumberFormat="1" applyFont="1" applyFill="1" applyBorder="1" applyAlignment="1" applyProtection="1">
      <alignment vertical="center"/>
      <protection hidden="1"/>
    </xf>
    <xf numFmtId="164" fontId="5" fillId="2" borderId="50" xfId="3" applyNumberFormat="1" applyFont="1" applyFill="1" applyBorder="1" applyAlignment="1" applyProtection="1">
      <alignment vertical="center"/>
      <protection hidden="1"/>
    </xf>
    <xf numFmtId="164" fontId="6" fillId="3" borderId="49" xfId="3" applyNumberFormat="1" applyFont="1" applyFill="1" applyBorder="1" applyAlignment="1" applyProtection="1">
      <alignment vertical="center"/>
      <protection hidden="1"/>
    </xf>
    <xf numFmtId="164" fontId="6" fillId="3" borderId="50" xfId="3" applyNumberFormat="1" applyFont="1" applyFill="1" applyBorder="1" applyAlignment="1" applyProtection="1">
      <alignment vertical="center"/>
      <protection hidden="1"/>
    </xf>
    <xf numFmtId="165" fontId="2" fillId="2" borderId="51" xfId="3" applyNumberFormat="1" applyFill="1" applyBorder="1" applyAlignment="1" applyProtection="1">
      <alignment vertical="center"/>
      <protection locked="0" hidden="1"/>
    </xf>
    <xf numFmtId="164" fontId="6" fillId="3" borderId="49" xfId="3" applyNumberFormat="1" applyFont="1" applyFill="1" applyBorder="1" applyAlignment="1" applyProtection="1">
      <alignment vertical="center" wrapText="1"/>
      <protection hidden="1"/>
    </xf>
    <xf numFmtId="164" fontId="6" fillId="3" borderId="50" xfId="3" applyNumberFormat="1" applyFont="1" applyFill="1" applyBorder="1" applyAlignment="1" applyProtection="1">
      <alignment vertical="center" wrapText="1"/>
      <protection hidden="1"/>
    </xf>
    <xf numFmtId="164" fontId="2" fillId="4" borderId="51" xfId="3" applyNumberFormat="1" applyFill="1" applyBorder="1" applyAlignment="1" applyProtection="1">
      <alignment vertical="center"/>
      <protection locked="0"/>
    </xf>
    <xf numFmtId="164" fontId="2" fillId="2" borderId="51" xfId="3" applyNumberFormat="1" applyFill="1" applyBorder="1" applyAlignment="1" applyProtection="1">
      <alignment vertical="center"/>
      <protection locked="0"/>
    </xf>
    <xf numFmtId="164" fontId="2" fillId="2" borderId="29" xfId="3" applyNumberFormat="1" applyFill="1" applyBorder="1" applyAlignment="1" applyProtection="1">
      <alignment vertical="center"/>
      <protection locked="0"/>
    </xf>
    <xf numFmtId="174" fontId="2" fillId="2" borderId="15" xfId="3" applyNumberFormat="1" applyFill="1" applyBorder="1" applyAlignment="1" applyProtection="1">
      <alignment vertical="center"/>
      <protection hidden="1"/>
    </xf>
    <xf numFmtId="174" fontId="2" fillId="2" borderId="51" xfId="3" applyNumberFormat="1" applyFill="1" applyBorder="1" applyAlignment="1" applyProtection="1">
      <alignment vertical="center"/>
      <protection hidden="1"/>
    </xf>
    <xf numFmtId="174" fontId="2" fillId="2" borderId="19" xfId="3" applyNumberForma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8" fontId="0" fillId="0" borderId="0" xfId="0" applyNumberFormat="1" applyFont="1" applyFill="1"/>
    <xf numFmtId="8" fontId="0" fillId="0" borderId="0" xfId="0" applyNumberFormat="1"/>
    <xf numFmtId="1" fontId="0" fillId="0" borderId="0" xfId="0" applyNumberFormat="1" applyAlignment="1">
      <alignment horizontal="center"/>
    </xf>
    <xf numFmtId="5" fontId="0" fillId="0" borderId="0" xfId="0" applyNumberFormat="1"/>
    <xf numFmtId="5" fontId="18" fillId="0" borderId="0" xfId="0" applyNumberFormat="1" applyFont="1" applyAlignment="1">
      <alignment horizontal="center" wrapText="1"/>
    </xf>
    <xf numFmtId="7" fontId="0" fillId="0" borderId="0" xfId="0" applyNumberFormat="1" applyFont="1" applyFill="1"/>
    <xf numFmtId="168" fontId="18" fillId="9" borderId="0" xfId="0" applyNumberFormat="1" applyFont="1" applyFill="1" applyAlignment="1">
      <alignment horizontal="center"/>
    </xf>
    <xf numFmtId="3" fontId="18" fillId="9" borderId="0" xfId="0" applyNumberFormat="1" applyFont="1" applyFill="1" applyAlignment="1">
      <alignment horizontal="center"/>
    </xf>
    <xf numFmtId="168" fontId="0" fillId="0" borderId="0" xfId="0" applyNumberFormat="1"/>
    <xf numFmtId="175" fontId="0" fillId="0" borderId="0" xfId="0" applyNumberFormat="1"/>
    <xf numFmtId="168" fontId="18" fillId="8" borderId="0" xfId="0" applyNumberFormat="1" applyFont="1" applyFill="1" applyAlignment="1">
      <alignment horizontal="center"/>
    </xf>
    <xf numFmtId="0" fontId="0" fillId="8" borderId="0" xfId="0" applyFont="1" applyFill="1"/>
    <xf numFmtId="0" fontId="18" fillId="8" borderId="0" xfId="0" applyFont="1" applyFill="1" applyAlignment="1">
      <alignment horizontal="center" wrapText="1"/>
    </xf>
    <xf numFmtId="168" fontId="0" fillId="8" borderId="0" xfId="0" applyNumberFormat="1" applyFill="1"/>
    <xf numFmtId="164" fontId="2" fillId="2" borderId="15" xfId="3" applyNumberFormat="1" applyFill="1" applyBorder="1" applyAlignment="1" applyProtection="1">
      <alignment horizontal="left" vertical="center" indent="2"/>
      <protection locked="0" hidden="1"/>
    </xf>
    <xf numFmtId="164" fontId="2" fillId="2" borderId="19" xfId="3" applyNumberFormat="1" applyFill="1" applyBorder="1" applyAlignment="1" applyProtection="1">
      <alignment horizontal="left" vertical="center" indent="2"/>
      <protection locked="0" hidden="1"/>
    </xf>
    <xf numFmtId="164" fontId="2" fillId="3" borderId="1" xfId="3" applyNumberFormat="1" applyFill="1" applyBorder="1" applyAlignment="1" applyProtection="1">
      <alignment horizontal="left" vertical="center" indent="1"/>
      <protection hidden="1"/>
    </xf>
    <xf numFmtId="165" fontId="2" fillId="3" borderId="51" xfId="3" applyNumberFormat="1" applyFill="1" applyBorder="1" applyAlignment="1" applyProtection="1">
      <alignment vertical="center"/>
      <protection hidden="1"/>
    </xf>
    <xf numFmtId="164" fontId="2" fillId="3" borderId="19" xfId="3" applyNumberFormat="1" applyFill="1" applyBorder="1" applyAlignment="1" applyProtection="1">
      <alignment horizontal="left" vertical="center" indent="2"/>
      <protection hidden="1"/>
    </xf>
    <xf numFmtId="165" fontId="2" fillId="3" borderId="19" xfId="3" applyNumberFormat="1" applyFill="1" applyBorder="1" applyAlignment="1" applyProtection="1">
      <alignment vertical="center"/>
      <protection hidden="1"/>
    </xf>
    <xf numFmtId="0" fontId="2" fillId="3" borderId="0" xfId="1" applyFill="1" applyBorder="1" applyAlignment="1" applyProtection="1">
      <alignment horizontal="center"/>
      <protection hidden="1"/>
    </xf>
    <xf numFmtId="167" fontId="2" fillId="3" borderId="0" xfId="1" applyNumberFormat="1" applyFill="1" applyBorder="1" applyAlignment="1" applyProtection="1">
      <alignment horizontal="center"/>
      <protection hidden="1"/>
    </xf>
    <xf numFmtId="0" fontId="2" fillId="3" borderId="27" xfId="1" applyFill="1" applyBorder="1" applyAlignment="1" applyProtection="1">
      <alignment horizontal="center"/>
      <protection hidden="1"/>
    </xf>
    <xf numFmtId="1" fontId="0" fillId="11" borderId="6" xfId="0" applyNumberFormat="1" applyFill="1" applyBorder="1" applyAlignment="1">
      <alignment horizontal="center" wrapText="1"/>
    </xf>
    <xf numFmtId="1" fontId="0" fillId="11" borderId="8" xfId="0" applyNumberFormat="1" applyFill="1" applyBorder="1" applyAlignment="1">
      <alignment horizontal="center" wrapText="1"/>
    </xf>
    <xf numFmtId="0" fontId="21" fillId="7" borderId="0" xfId="0" applyFont="1" applyFill="1"/>
    <xf numFmtId="0" fontId="29" fillId="0" borderId="0" xfId="0" applyFont="1"/>
    <xf numFmtId="0" fontId="28" fillId="16" borderId="0" xfId="0" applyFont="1" applyFill="1" applyAlignment="1">
      <alignment vertical="center" wrapText="1"/>
    </xf>
  </cellXfs>
  <cellStyles count="9">
    <cellStyle name="Comma" xfId="6" builtinId="3"/>
    <cellStyle name="Comma 2" xfId="3" xr:uid="{931A56DE-17E7-493E-A862-108585D73F89}"/>
    <cellStyle name="Currency" xfId="5" builtinId="4"/>
    <cellStyle name="Normal" xfId="0" builtinId="0"/>
    <cellStyle name="Normal 14" xfId="2" xr:uid="{59655626-99FD-4A4F-89BB-D93E9B929DD7}"/>
    <cellStyle name="Normal 2 2" xfId="1" xr:uid="{4C3CA6BF-B530-4730-ADB8-85D811F6F52D}"/>
    <cellStyle name="Normal 5" xfId="8" xr:uid="{B2889DA3-D181-4792-8A70-0879A009EDBA}"/>
    <cellStyle name="Percent" xfId="7" builtinId="5"/>
    <cellStyle name="Percent 2" xfId="4" xr:uid="{1353AE2F-CB5F-4F3C-9971-27E010574E4B}"/>
  </cellStyles>
  <dxfs count="2">
    <dxf>
      <font>
        <color rgb="FFFFFFCC"/>
        <name val="Cambria"/>
        <scheme val="none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chools%20and%20Fair%20Funding%20Team%20Documents\DSG%20Block%20Early%20Years\2022-23%20to%202024-25%20rates%20modellingv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chnical%20Office\Fair%20Funding%20&amp;%20School%20Support\Fair%20Funding\A1%20Formula\21_22%20Actual\Z_EYSFF\Formula\2021-22%20EYSFF%20Indiactive%20Allocations%20&#163;4-41%20-%20indiactive%20payment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Summary"/>
      <sheetName val=" option comp wkgs"/>
      <sheetName val=" Alloc Modelling LT"/>
      <sheetName val="Further modelling"/>
      <sheetName val="KC DEPRIVATION INFLATED"/>
      <sheetName val="KC DEPRIVATION CALC"/>
      <sheetName val="Deprivation Data for 2022-23"/>
      <sheetName val="FSM Inflation"/>
      <sheetName val="FSM Dep 21-22 figs"/>
      <sheetName val="FSM Dep 20-21 figs"/>
      <sheetName val="Deprivation Data"/>
      <sheetName val=" Alloc Modelling"/>
      <sheetName val="Workings from 2021-22"/>
      <sheetName val="correlation"/>
      <sheetName val="Summary "/>
      <sheetName val="ISEY"/>
    </sheetNames>
    <sheetDataSet>
      <sheetData sheetId="0" refreshError="1"/>
      <sheetData sheetId="1" refreshError="1"/>
      <sheetData sheetId="2" refreshError="1"/>
      <sheetData sheetId="3">
        <row r="7">
          <cell r="F7">
            <v>2331700</v>
          </cell>
        </row>
      </sheetData>
      <sheetData sheetId="4" refreshError="1"/>
      <sheetData sheetId="5" refreshError="1"/>
      <sheetData sheetId="6">
        <row r="19">
          <cell r="B19">
            <v>2018</v>
          </cell>
          <cell r="C19">
            <v>30199.400000000009</v>
          </cell>
          <cell r="D19">
            <v>1855</v>
          </cell>
          <cell r="E19">
            <v>27776.400000000001</v>
          </cell>
          <cell r="F19">
            <v>2541</v>
          </cell>
          <cell r="G19">
            <v>38036.999999999993</v>
          </cell>
        </row>
        <row r="20">
          <cell r="B20">
            <v>1454</v>
          </cell>
          <cell r="C20">
            <v>21705</v>
          </cell>
          <cell r="D20">
            <v>1448</v>
          </cell>
          <cell r="E20">
            <v>21663</v>
          </cell>
          <cell r="F20">
            <v>1966</v>
          </cell>
          <cell r="G20">
            <v>29250</v>
          </cell>
        </row>
        <row r="22">
          <cell r="B22">
            <v>1956</v>
          </cell>
          <cell r="C22">
            <v>29334</v>
          </cell>
          <cell r="D22">
            <v>1862</v>
          </cell>
          <cell r="E22">
            <v>27875</v>
          </cell>
          <cell r="F22">
            <v>2475</v>
          </cell>
          <cell r="G22">
            <v>36948</v>
          </cell>
        </row>
        <row r="52">
          <cell r="B52">
            <v>708</v>
          </cell>
          <cell r="C52">
            <v>10358.100000000002</v>
          </cell>
          <cell r="D52">
            <v>9077</v>
          </cell>
          <cell r="E52">
            <v>135991.79999999996</v>
          </cell>
          <cell r="F52">
            <v>1244</v>
          </cell>
          <cell r="G52">
            <v>18462.2</v>
          </cell>
        </row>
        <row r="53">
          <cell r="B53">
            <v>945</v>
          </cell>
          <cell r="C53">
            <v>13494</v>
          </cell>
          <cell r="D53">
            <v>7043</v>
          </cell>
          <cell r="E53">
            <v>105615.5</v>
          </cell>
          <cell r="F53">
            <v>984</v>
          </cell>
          <cell r="G53">
            <v>14644.5</v>
          </cell>
        </row>
        <row r="55">
          <cell r="B55">
            <v>830</v>
          </cell>
          <cell r="C55">
            <v>11631</v>
          </cell>
          <cell r="D55">
            <v>8995</v>
          </cell>
          <cell r="E55">
            <v>134888</v>
          </cell>
          <cell r="F55">
            <v>1365</v>
          </cell>
          <cell r="G55">
            <v>20242.8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S"/>
      <sheetName val="Data"/>
      <sheetName val="May 20 Actl vs May 20 Indic "/>
      <sheetName val="Oct 20 Actl vs Oct 19 Actua"/>
      <sheetName val="Capacities"/>
      <sheetName val="Full Time Quality"/>
      <sheetName val="Unit Values"/>
      <sheetName val="ISB"/>
      <sheetName val="Budget"/>
      <sheetName val="Sheet2"/>
      <sheetName val="May EEE"/>
      <sheetName val="Jan EEE"/>
      <sheetName val="Oct EEE"/>
      <sheetName val="May FT"/>
      <sheetName val="Oct FT"/>
      <sheetName val="Jan FT"/>
      <sheetName val="May WT"/>
      <sheetName val="Oct WT"/>
      <sheetName val="Jan WT"/>
      <sheetName val="Capac"/>
      <sheetName val="Deprivation"/>
      <sheetName val="FSM"/>
      <sheetName val="May 2Yo"/>
      <sheetName val="Oct 2Yo"/>
      <sheetName val="Jan 2Yo"/>
      <sheetName val="May PPG"/>
      <sheetName val="Oct PPG"/>
      <sheetName val="Jan PPG"/>
      <sheetName val="LumpSum"/>
      <sheetName val="Devolved Capital"/>
      <sheetName val="BGFL"/>
      <sheetName val="EY_proforma(new)"/>
      <sheetName val="Early Years Table"/>
      <sheetName val="variation"/>
      <sheetName val="checker"/>
      <sheetName val="School list"/>
    </sheetNames>
    <sheetDataSet>
      <sheetData sheetId="0">
        <row r="7">
          <cell r="A7" t="str">
            <v>REAZU</v>
          </cell>
          <cell r="B7">
            <v>1000</v>
          </cell>
          <cell r="C7">
            <v>1000</v>
          </cell>
          <cell r="D7" t="str">
            <v>SELLY OAK NURSERY SCHOOL</v>
          </cell>
          <cell r="O7" t="str">
            <v>Nursery - Maintained</v>
          </cell>
        </row>
        <row r="8">
          <cell r="A8" t="str">
            <v>REAYZ</v>
          </cell>
          <cell r="B8">
            <v>1001</v>
          </cell>
          <cell r="C8">
            <v>1001</v>
          </cell>
          <cell r="D8" t="str">
            <v>BORDESLEY GREEN EAST NURSERY SCHOOL &amp; CHILDRENS CENTRE</v>
          </cell>
          <cell r="O8" t="str">
            <v>Nursery - Maintained</v>
          </cell>
        </row>
        <row r="9">
          <cell r="A9" t="str">
            <v>REAZA</v>
          </cell>
          <cell r="B9">
            <v>1002</v>
          </cell>
          <cell r="C9">
            <v>1002</v>
          </cell>
          <cell r="D9" t="str">
            <v>BREARLEY - TEVIOT CHILDREN'S CENTRE</v>
          </cell>
          <cell r="O9" t="str">
            <v>Nursery - Maintained</v>
          </cell>
        </row>
        <row r="10">
          <cell r="A10" t="str">
            <v>REAZD</v>
          </cell>
          <cell r="B10">
            <v>1006</v>
          </cell>
          <cell r="C10">
            <v>1006</v>
          </cell>
          <cell r="D10" t="str">
            <v>GARRETTS GREEN NURSERY SCHOOL</v>
          </cell>
          <cell r="O10" t="str">
            <v>Nursery - Maintained</v>
          </cell>
        </row>
        <row r="11">
          <cell r="A11" t="str">
            <v>REAZQ</v>
          </cell>
          <cell r="B11">
            <v>1008</v>
          </cell>
          <cell r="C11">
            <v>1008</v>
          </cell>
          <cell r="D11" t="str">
            <v>PERRY BEECHES NURSERY SCHOOL</v>
          </cell>
          <cell r="O11" t="str">
            <v>Nursery - Maintained</v>
          </cell>
        </row>
        <row r="12">
          <cell r="A12" t="str">
            <v>REAZR</v>
          </cell>
          <cell r="B12">
            <v>1009</v>
          </cell>
          <cell r="C12">
            <v>1009</v>
          </cell>
          <cell r="D12" t="str">
            <v>ST. THOMAS CENTRE NURSERY</v>
          </cell>
          <cell r="O12" t="str">
            <v>Nursery - Maintained</v>
          </cell>
        </row>
        <row r="13">
          <cell r="A13" t="str">
            <v>REAZG</v>
          </cell>
          <cell r="B13">
            <v>1010</v>
          </cell>
          <cell r="C13">
            <v>1010</v>
          </cell>
          <cell r="D13" t="str">
            <v>HIGHFIELD CHILDREN'S CENTRE (NURSERY SCHOOL)</v>
          </cell>
          <cell r="O13" t="str">
            <v>Nursery - Maintained</v>
          </cell>
        </row>
        <row r="14">
          <cell r="A14" t="str">
            <v>REAZM</v>
          </cell>
          <cell r="B14">
            <v>1012</v>
          </cell>
          <cell r="C14">
            <v>1012</v>
          </cell>
          <cell r="D14" t="str">
            <v>MARSH HILL NURSERY SCHOOL</v>
          </cell>
          <cell r="O14" t="str">
            <v>Nursery - Maintained</v>
          </cell>
        </row>
        <row r="15">
          <cell r="A15" t="str">
            <v>REAZY</v>
          </cell>
          <cell r="B15">
            <v>1014</v>
          </cell>
          <cell r="C15">
            <v>1014</v>
          </cell>
          <cell r="D15" t="str">
            <v>WEST HEATH NURSERY SCHOOL</v>
          </cell>
          <cell r="O15" t="str">
            <v>Nursery - Maintained</v>
          </cell>
        </row>
        <row r="16">
          <cell r="A16" t="str">
            <v>REAZE</v>
          </cell>
          <cell r="B16">
            <v>1015</v>
          </cell>
          <cell r="C16">
            <v>1015</v>
          </cell>
          <cell r="D16" t="str">
            <v>GOODWAY NURSERY SCHOOL</v>
          </cell>
          <cell r="O16" t="str">
            <v>Nursery - Maintained</v>
          </cell>
        </row>
        <row r="17">
          <cell r="A17" t="str">
            <v>REAZK</v>
          </cell>
          <cell r="B17">
            <v>1016</v>
          </cell>
          <cell r="C17">
            <v>1016</v>
          </cell>
          <cell r="D17" t="str">
            <v>KINGS NORTON NURSERY SCHOOL &amp; CAMP LANE CHILDRENS CENTRE</v>
          </cell>
          <cell r="O17" t="str">
            <v>Nursery - Maintained</v>
          </cell>
        </row>
        <row r="18">
          <cell r="A18" t="str">
            <v>REAYX</v>
          </cell>
          <cell r="B18">
            <v>1017</v>
          </cell>
          <cell r="C18">
            <v>1017</v>
          </cell>
          <cell r="D18" t="str">
            <v>ALLENS CROFT CHILDRENS CENTRE</v>
          </cell>
          <cell r="O18" t="str">
            <v>Nursery - Maintained</v>
          </cell>
        </row>
        <row r="19">
          <cell r="A19" t="str">
            <v>REAZT</v>
          </cell>
          <cell r="B19">
            <v>1018</v>
          </cell>
          <cell r="C19">
            <v>1018</v>
          </cell>
          <cell r="D19" t="str">
            <v>RUBERY NURSERY SCHOOL</v>
          </cell>
          <cell r="O19" t="str">
            <v>Nursery - Maintained</v>
          </cell>
        </row>
        <row r="20">
          <cell r="A20" t="str">
            <v>REAZW</v>
          </cell>
          <cell r="B20">
            <v>1019</v>
          </cell>
          <cell r="C20">
            <v>1019</v>
          </cell>
          <cell r="D20" t="str">
            <v>WASHWOOD HEATH NURSERY SCHOOL</v>
          </cell>
          <cell r="O20" t="str">
            <v>Nursery - Maintained</v>
          </cell>
        </row>
        <row r="21">
          <cell r="A21" t="str">
            <v>REAZX</v>
          </cell>
          <cell r="B21">
            <v>1020</v>
          </cell>
          <cell r="C21">
            <v>1020</v>
          </cell>
          <cell r="D21" t="str">
            <v>WEOLEY CASTLE NURSERY SCHOOL</v>
          </cell>
          <cell r="O21" t="str">
            <v>Nursery - Maintained</v>
          </cell>
        </row>
        <row r="22">
          <cell r="A22" t="str">
            <v>REAZH</v>
          </cell>
          <cell r="B22">
            <v>1021</v>
          </cell>
          <cell r="C22">
            <v>1021</v>
          </cell>
          <cell r="D22" t="str">
            <v>HIGHTERS HEATH NURSERY SCHOOL</v>
          </cell>
          <cell r="O22" t="str">
            <v>Nursery - Maintained</v>
          </cell>
        </row>
        <row r="23">
          <cell r="A23" t="str">
            <v>REAZF</v>
          </cell>
          <cell r="B23">
            <v>1022</v>
          </cell>
          <cell r="C23">
            <v>1022</v>
          </cell>
          <cell r="D23" t="str">
            <v>GRACELANDS NURSERY SCHOOL</v>
          </cell>
          <cell r="O23" t="str">
            <v>Nursery - Maintained</v>
          </cell>
        </row>
        <row r="24">
          <cell r="A24" t="str">
            <v>REAZJ</v>
          </cell>
          <cell r="B24">
            <v>1023</v>
          </cell>
          <cell r="C24">
            <v>1023</v>
          </cell>
          <cell r="D24" t="str">
            <v>JAKEMAN EARLY YEARS CENTRE</v>
          </cell>
          <cell r="O24" t="str">
            <v>Nursery - Maintained</v>
          </cell>
        </row>
        <row r="25">
          <cell r="A25" t="str">
            <v>REAZL</v>
          </cell>
          <cell r="B25">
            <v>1024</v>
          </cell>
          <cell r="C25">
            <v>1024</v>
          </cell>
          <cell r="D25" t="str">
            <v>LILLIAN DE LISSA NURSERY SCHOOL</v>
          </cell>
          <cell r="O25" t="str">
            <v>Nursery - Maintained</v>
          </cell>
        </row>
        <row r="26">
          <cell r="A26" t="str">
            <v>REAYY</v>
          </cell>
          <cell r="B26">
            <v>1025</v>
          </cell>
          <cell r="C26">
            <v>1025</v>
          </cell>
          <cell r="D26" t="str">
            <v>BLOOMSBURY NURSERY SCHOOL &amp; CHILDREN'S CENTRE</v>
          </cell>
          <cell r="O26" t="str">
            <v>Nursery - Maintained</v>
          </cell>
        </row>
        <row r="27">
          <cell r="A27" t="str">
            <v>REAZC</v>
          </cell>
          <cell r="B27">
            <v>1026</v>
          </cell>
          <cell r="C27">
            <v>1026</v>
          </cell>
          <cell r="D27" t="str">
            <v>FEATHERSTONE NURSERY SCHOOL</v>
          </cell>
          <cell r="O27" t="str">
            <v>Nursery - Maintained</v>
          </cell>
        </row>
        <row r="28">
          <cell r="A28" t="str">
            <v>REAYW</v>
          </cell>
          <cell r="B28">
            <v>1027</v>
          </cell>
          <cell r="C28">
            <v>1027</v>
          </cell>
          <cell r="D28" t="str">
            <v>ADDERLEY CHILDREN'S CENTRE</v>
          </cell>
          <cell r="O28" t="str">
            <v>Nursery - Maintained</v>
          </cell>
        </row>
        <row r="29">
          <cell r="A29" t="str">
            <v>REAZN</v>
          </cell>
          <cell r="B29">
            <v>1028</v>
          </cell>
          <cell r="C29">
            <v>1028</v>
          </cell>
          <cell r="D29" t="str">
            <v>NEWTOWN NURSERY SCHOOL</v>
          </cell>
          <cell r="O29" t="str">
            <v>Nursery - Maintained</v>
          </cell>
        </row>
        <row r="30">
          <cell r="A30" t="str">
            <v>REAZV</v>
          </cell>
          <cell r="B30">
            <v>1038</v>
          </cell>
          <cell r="C30">
            <v>1038</v>
          </cell>
          <cell r="D30" t="str">
            <v>SHENLEY FIELDS DAYCARE AND NURSERY SCHOOL</v>
          </cell>
          <cell r="O30" t="str">
            <v>Nursery - Maintained</v>
          </cell>
        </row>
        <row r="31">
          <cell r="A31" t="str">
            <v>REAZB</v>
          </cell>
          <cell r="B31">
            <v>1048</v>
          </cell>
          <cell r="C31">
            <v>1048</v>
          </cell>
          <cell r="D31" t="str">
            <v>CASTLE VALE NURSERY SCHOOL &amp; CHILDREN CENTRE</v>
          </cell>
          <cell r="O31" t="str">
            <v>Nursery - Maintained</v>
          </cell>
        </row>
        <row r="32">
          <cell r="A32" t="str">
            <v>REAZP</v>
          </cell>
          <cell r="B32">
            <v>1049</v>
          </cell>
          <cell r="C32">
            <v>1049</v>
          </cell>
          <cell r="D32" t="str">
            <v>OSBORNE NURSERY SCHOOL</v>
          </cell>
          <cell r="O32" t="str">
            <v>Nursery - Maintained</v>
          </cell>
        </row>
        <row r="33">
          <cell r="A33" t="str">
            <v>REAYF</v>
          </cell>
          <cell r="B33">
            <v>1802</v>
          </cell>
          <cell r="C33">
            <v>1802</v>
          </cell>
          <cell r="D33" t="str">
            <v>EDITH CADBURY NURSERY SCHOOL</v>
          </cell>
          <cell r="O33" t="str">
            <v>Nursery - Maintained</v>
          </cell>
        </row>
        <row r="35">
          <cell r="A35" t="str">
            <v>REAKZ</v>
          </cell>
          <cell r="B35">
            <v>2171</v>
          </cell>
          <cell r="C35">
            <v>2002</v>
          </cell>
          <cell r="D35" t="str">
            <v>BORDESLEY VILLAGE PRIMARY SCHOOL</v>
          </cell>
          <cell r="O35" t="str">
            <v>Primary Academy</v>
          </cell>
        </row>
        <row r="36">
          <cell r="A36" t="str">
            <v>REAJR</v>
          </cell>
          <cell r="B36">
            <v>2003</v>
          </cell>
          <cell r="C36">
            <v>2003</v>
          </cell>
          <cell r="D36" t="str">
            <v>PRINCE ALBERT JUNIOR/INFANT SCHOOL</v>
          </cell>
          <cell r="O36" t="str">
            <v>Primary Academy</v>
          </cell>
        </row>
        <row r="37">
          <cell r="A37" t="str">
            <v>REAGV</v>
          </cell>
          <cell r="B37">
            <v>2004</v>
          </cell>
          <cell r="C37">
            <v>2004</v>
          </cell>
          <cell r="D37" t="str">
            <v>MAPLEDENE PRIMARY SCHOOL</v>
          </cell>
          <cell r="O37" t="str">
            <v>Primary Maintained</v>
          </cell>
        </row>
        <row r="38">
          <cell r="A38" t="str">
            <v>REAFY</v>
          </cell>
          <cell r="B38">
            <v>2005</v>
          </cell>
          <cell r="C38">
            <v>2005</v>
          </cell>
          <cell r="D38" t="str">
            <v>KINGS HEATH PRIMARY SCHOOL</v>
          </cell>
          <cell r="O38" t="str">
            <v>Primary Maintained</v>
          </cell>
        </row>
        <row r="39">
          <cell r="A39" t="str">
            <v>REAKL</v>
          </cell>
          <cell r="B39">
            <v>2008</v>
          </cell>
          <cell r="C39">
            <v>2008</v>
          </cell>
          <cell r="D39" t="str">
            <v>SHAW HILL PRIMARY SCHOOL</v>
          </cell>
          <cell r="O39" t="str">
            <v>Primary Maintained</v>
          </cell>
        </row>
        <row r="40">
          <cell r="A40" t="str">
            <v>REAPY</v>
          </cell>
          <cell r="B40">
            <v>2011</v>
          </cell>
          <cell r="C40">
            <v>2011</v>
          </cell>
          <cell r="D40" t="str">
            <v>WHEELERS LANE PRIMARY SCHOOL</v>
          </cell>
          <cell r="O40" t="str">
            <v>Primary Maintained</v>
          </cell>
        </row>
        <row r="41">
          <cell r="A41" t="str">
            <v>REAAW</v>
          </cell>
          <cell r="B41">
            <v>2014</v>
          </cell>
          <cell r="C41">
            <v>2014</v>
          </cell>
          <cell r="D41" t="str">
            <v>BARFORD PRIMARY SCHOOL</v>
          </cell>
          <cell r="O41" t="str">
            <v>Primary Maintained</v>
          </cell>
        </row>
        <row r="42">
          <cell r="A42" t="str">
            <v>REAFT</v>
          </cell>
          <cell r="B42">
            <v>2015</v>
          </cell>
          <cell r="C42">
            <v>2015</v>
          </cell>
          <cell r="D42" t="str">
            <v>JAMES WATT PRIMARY SCHOOL</v>
          </cell>
          <cell r="O42" t="str">
            <v>Primary Maintained</v>
          </cell>
        </row>
        <row r="43">
          <cell r="A43" t="str">
            <v>REAKP</v>
          </cell>
          <cell r="B43">
            <v>2018</v>
          </cell>
          <cell r="C43">
            <v>2018</v>
          </cell>
          <cell r="D43" t="str">
            <v>THE OAKS PRIMARY SCHOOL</v>
          </cell>
          <cell r="O43" t="str">
            <v>Primary Maintained</v>
          </cell>
        </row>
        <row r="44">
          <cell r="A44" t="str">
            <v>REAAC</v>
          </cell>
          <cell r="B44">
            <v>2020</v>
          </cell>
          <cell r="C44">
            <v>2020</v>
          </cell>
          <cell r="D44" t="str">
            <v>ACOCKS GREEN PRIMARY SCHOOL</v>
          </cell>
          <cell r="O44" t="str">
            <v>Primary Academy</v>
          </cell>
        </row>
        <row r="45">
          <cell r="A45" t="str">
            <v>REAJE</v>
          </cell>
          <cell r="B45">
            <v>2021</v>
          </cell>
          <cell r="C45">
            <v>2021</v>
          </cell>
          <cell r="D45" t="str">
            <v>PAGANEL PRIMARY SCHOOL</v>
          </cell>
          <cell r="O45" t="str">
            <v>Primary Maintained</v>
          </cell>
        </row>
        <row r="46">
          <cell r="A46" t="str">
            <v>REABE</v>
          </cell>
          <cell r="B46">
            <v>2025</v>
          </cell>
          <cell r="C46">
            <v>2025</v>
          </cell>
          <cell r="D46" t="str">
            <v>BIRCHES GREEN INFANT SCHOOL</v>
          </cell>
          <cell r="O46" t="str">
            <v>Primary Maintained</v>
          </cell>
        </row>
        <row r="47">
          <cell r="A47" t="str">
            <v>REAAV</v>
          </cell>
          <cell r="B47">
            <v>2204</v>
          </cell>
          <cell r="C47">
            <v>2026</v>
          </cell>
          <cell r="D47" t="str">
            <v>BANNERS GATE PRIMARY SCHOOL</v>
          </cell>
          <cell r="O47" t="str">
            <v>Primary Academy</v>
          </cell>
        </row>
        <row r="48">
          <cell r="A48" t="str">
            <v>REABN</v>
          </cell>
          <cell r="B48">
            <v>2030</v>
          </cell>
          <cell r="C48">
            <v>2030</v>
          </cell>
          <cell r="D48" t="str">
            <v>BORDESLEY GREEN PRIMARY SCHOOL</v>
          </cell>
          <cell r="O48" t="str">
            <v>Primary Maintained</v>
          </cell>
        </row>
        <row r="49">
          <cell r="A49" t="str">
            <v>REABY</v>
          </cell>
          <cell r="B49">
            <v>2196</v>
          </cell>
          <cell r="C49">
            <v>2034</v>
          </cell>
          <cell r="D49" t="str">
            <v>BROOKFIELDS PRIMARY SCHOOL</v>
          </cell>
          <cell r="O49" t="str">
            <v>Primary Academy</v>
          </cell>
        </row>
        <row r="50">
          <cell r="A50" t="str">
            <v>READL</v>
          </cell>
          <cell r="B50">
            <v>2036</v>
          </cell>
          <cell r="C50">
            <v>2166</v>
          </cell>
          <cell r="D50" t="str">
            <v>ERDINGTON HALL PRIMARY SCHOOL</v>
          </cell>
          <cell r="O50" t="str">
            <v>Primary Academy</v>
          </cell>
        </row>
        <row r="51">
          <cell r="A51" t="str">
            <v>REAKQ</v>
          </cell>
          <cell r="B51">
            <v>2037</v>
          </cell>
          <cell r="C51">
            <v>2173</v>
          </cell>
          <cell r="D51" t="str">
            <v>SLADE PRIMARY SCHOOL</v>
          </cell>
          <cell r="O51" t="str">
            <v>Primary Academy</v>
          </cell>
        </row>
        <row r="52">
          <cell r="A52" t="str">
            <v>REAHJ</v>
          </cell>
          <cell r="B52">
            <v>2038</v>
          </cell>
          <cell r="C52">
            <v>2139</v>
          </cell>
          <cell r="D52" t="str">
            <v>NANSEN PRIMARY SCHOOL</v>
          </cell>
          <cell r="O52" t="str">
            <v>Primary Academy</v>
          </cell>
        </row>
        <row r="53">
          <cell r="A53" t="str">
            <v>REACC</v>
          </cell>
          <cell r="B53">
            <v>2039</v>
          </cell>
          <cell r="C53">
            <v>2039</v>
          </cell>
          <cell r="D53" t="str">
            <v>CANTERBURY CROSS PRIMARY SCHOOL (NC)</v>
          </cell>
          <cell r="O53" t="str">
            <v>Primary Academy</v>
          </cell>
        </row>
        <row r="54">
          <cell r="A54" t="str">
            <v>REACF</v>
          </cell>
          <cell r="B54">
            <v>2040</v>
          </cell>
          <cell r="C54">
            <v>2040</v>
          </cell>
          <cell r="D54" t="str">
            <v>CHERRY ORCHARD PRIMARY SCHOOL</v>
          </cell>
          <cell r="O54" t="str">
            <v>Primary Maintained</v>
          </cell>
        </row>
        <row r="55">
          <cell r="A55" t="str">
            <v>REAVZ</v>
          </cell>
          <cell r="B55">
            <v>4001</v>
          </cell>
          <cell r="C55">
            <v>4001</v>
          </cell>
          <cell r="D55" t="str">
            <v>Ark Kings Academy new from September 19 formerly Ark Rose</v>
          </cell>
          <cell r="O55" t="str">
            <v>Primary Academy</v>
          </cell>
        </row>
        <row r="56">
          <cell r="A56" t="str">
            <v>REAHK</v>
          </cell>
          <cell r="B56">
            <v>2048</v>
          </cell>
          <cell r="C56">
            <v>2320</v>
          </cell>
          <cell r="D56" t="str">
            <v>NECHELLS JI SCHOOL</v>
          </cell>
          <cell r="O56" t="str">
            <v>Closed provision</v>
          </cell>
        </row>
        <row r="57">
          <cell r="A57" t="str">
            <v>REACV</v>
          </cell>
          <cell r="B57">
            <v>2054</v>
          </cell>
          <cell r="C57">
            <v>2054</v>
          </cell>
          <cell r="D57" t="str">
            <v>COLMORE INFANT AND NURSERY SCHOOL</v>
          </cell>
          <cell r="O57" t="str">
            <v>Primary Maintained</v>
          </cell>
        </row>
        <row r="58">
          <cell r="A58" t="str">
            <v>READA</v>
          </cell>
          <cell r="B58">
            <v>2055</v>
          </cell>
          <cell r="C58">
            <v>2055</v>
          </cell>
          <cell r="D58" t="str">
            <v>COTTERIDGE J I SCHOOL</v>
          </cell>
          <cell r="O58" t="str">
            <v>Primary Maintained</v>
          </cell>
        </row>
        <row r="59">
          <cell r="A59" t="str">
            <v>REAPA</v>
          </cell>
          <cell r="B59">
            <v>2056</v>
          </cell>
          <cell r="C59">
            <v>2197</v>
          </cell>
          <cell r="D59" t="str">
            <v>ARK TINDAL PRIMARY ACADEMY</v>
          </cell>
          <cell r="O59" t="str">
            <v>Primary Academy</v>
          </cell>
        </row>
        <row r="60">
          <cell r="A60" t="str">
            <v>REAJL</v>
          </cell>
          <cell r="B60">
            <v>2057</v>
          </cell>
          <cell r="C60">
            <v>2440</v>
          </cell>
          <cell r="D60" t="str">
            <v>PERCY SHURMER ACADEMY</v>
          </cell>
          <cell r="O60" t="str">
            <v>Primary Academy</v>
          </cell>
        </row>
        <row r="61">
          <cell r="A61" t="str">
            <v>REAKM</v>
          </cell>
          <cell r="B61">
            <v>2058</v>
          </cell>
          <cell r="C61">
            <v>2172</v>
          </cell>
          <cell r="D61" t="str">
            <v>SHIRESTONE ACADEMY</v>
          </cell>
          <cell r="O61" t="str">
            <v>Primary Academy</v>
          </cell>
        </row>
        <row r="62">
          <cell r="A62" t="str">
            <v>REALL</v>
          </cell>
          <cell r="B62">
            <v>2059</v>
          </cell>
          <cell r="C62">
            <v>3008</v>
          </cell>
          <cell r="D62" t="str">
            <v>ST. CLEMENTS C. OF E. PRIMARY ACADEMY, NECHELLS</v>
          </cell>
          <cell r="O62" t="str">
            <v>Primary Academy</v>
          </cell>
        </row>
        <row r="63">
          <cell r="A63" t="str">
            <v>READE</v>
          </cell>
          <cell r="B63">
            <v>2060</v>
          </cell>
          <cell r="C63">
            <v>2060</v>
          </cell>
          <cell r="D63" t="str">
            <v>CROMWELL PRIMARY SCHOOL</v>
          </cell>
          <cell r="O63" t="str">
            <v>Primary Academy</v>
          </cell>
        </row>
        <row r="64">
          <cell r="A64" t="str">
            <v>REAAK</v>
          </cell>
          <cell r="B64">
            <v>2062</v>
          </cell>
          <cell r="C64">
            <v>2062</v>
          </cell>
          <cell r="D64" t="str">
            <v>ANDERTON PARK PRIMARY SCHOOL</v>
          </cell>
          <cell r="O64" t="str">
            <v>Primary Maintained</v>
          </cell>
        </row>
        <row r="65">
          <cell r="A65" t="str">
            <v>REAKC</v>
          </cell>
          <cell r="B65">
            <v>2063</v>
          </cell>
          <cell r="C65">
            <v>2063</v>
          </cell>
          <cell r="D65" t="str">
            <v>REGENTS PARK COMMUNITY PRIMARY SCHOOL</v>
          </cell>
          <cell r="O65" t="str">
            <v>Primary Maintained</v>
          </cell>
        </row>
        <row r="66">
          <cell r="A66" t="str">
            <v>REAHV</v>
          </cell>
          <cell r="B66">
            <v>2064</v>
          </cell>
          <cell r="C66">
            <v>2064</v>
          </cell>
          <cell r="D66" t="str">
            <v>THE OAKLANDS PRIMARY SCHOOL</v>
          </cell>
          <cell r="O66" t="str">
            <v>Primary Academy</v>
          </cell>
        </row>
        <row r="67">
          <cell r="A67" t="str">
            <v>READH</v>
          </cell>
          <cell r="B67">
            <v>2065</v>
          </cell>
          <cell r="C67">
            <v>2065</v>
          </cell>
          <cell r="D67" t="str">
            <v>DORRINGTON ACADEMY</v>
          </cell>
          <cell r="O67" t="str">
            <v>Primary Academy</v>
          </cell>
        </row>
        <row r="68">
          <cell r="A68" t="str">
            <v>REANV</v>
          </cell>
          <cell r="B68">
            <v>2067</v>
          </cell>
          <cell r="C68">
            <v>2067</v>
          </cell>
          <cell r="D68" t="str">
            <v>SUMMERFIELD J.I. SCHOOL (N.C.)</v>
          </cell>
          <cell r="O68" t="str">
            <v>Primary Maintained</v>
          </cell>
        </row>
        <row r="69">
          <cell r="A69" t="str">
            <v>REAPL</v>
          </cell>
          <cell r="B69">
            <v>2068</v>
          </cell>
          <cell r="C69">
            <v>2068</v>
          </cell>
          <cell r="D69" t="str">
            <v>WARREN FARM PRIMARY SCHOOL</v>
          </cell>
          <cell r="O69" t="str">
            <v>Primary Academy</v>
          </cell>
        </row>
        <row r="70">
          <cell r="A70" t="str">
            <v>REAHD</v>
          </cell>
          <cell r="B70">
            <v>2070</v>
          </cell>
          <cell r="C70">
            <v>2135</v>
          </cell>
          <cell r="D70" t="str">
            <v>MONTGOMERY PRIMARY ACADEMY</v>
          </cell>
          <cell r="O70" t="str">
            <v>Primary Academy</v>
          </cell>
        </row>
        <row r="71">
          <cell r="A71" t="str">
            <v>REABD</v>
          </cell>
          <cell r="B71">
            <v>2072</v>
          </cell>
          <cell r="C71">
            <v>2476</v>
          </cell>
          <cell r="D71" t="str">
            <v>BILLESLEY</v>
          </cell>
          <cell r="O71" t="str">
            <v>Primary Academy</v>
          </cell>
        </row>
        <row r="72">
          <cell r="A72" t="str">
            <v>REAGA</v>
          </cell>
          <cell r="B72">
            <v>2073</v>
          </cell>
          <cell r="C72">
            <v>2151</v>
          </cell>
          <cell r="D72" t="str">
            <v>KINGS RISE ACADEMY</v>
          </cell>
          <cell r="O72" t="str">
            <v>Primary Academy</v>
          </cell>
        </row>
        <row r="73">
          <cell r="A73" t="str">
            <v>REAEA</v>
          </cell>
          <cell r="B73">
            <v>2081</v>
          </cell>
          <cell r="C73">
            <v>2081</v>
          </cell>
          <cell r="D73" t="str">
            <v>GILBERTSTONE PRIMARY SCHOOL</v>
          </cell>
          <cell r="O73" t="str">
            <v>Primary Maintained</v>
          </cell>
        </row>
        <row r="74">
          <cell r="A74" t="str">
            <v>REACX</v>
          </cell>
          <cell r="B74">
            <v>2082</v>
          </cell>
          <cell r="C74">
            <v>2082</v>
          </cell>
          <cell r="D74" t="str">
            <v>CONWAY PRIMARY SCHOOL</v>
          </cell>
          <cell r="O74" t="str">
            <v>Primary Academy</v>
          </cell>
        </row>
        <row r="75">
          <cell r="A75" t="str">
            <v>REAEG</v>
          </cell>
          <cell r="B75">
            <v>2086</v>
          </cell>
          <cell r="C75">
            <v>2086</v>
          </cell>
          <cell r="D75" t="str">
            <v>GREET PRIMARY SCHOOL</v>
          </cell>
          <cell r="O75" t="str">
            <v>Primary Academy</v>
          </cell>
        </row>
        <row r="76">
          <cell r="A76" t="str">
            <v>REAEH</v>
          </cell>
          <cell r="B76">
            <v>2087</v>
          </cell>
          <cell r="C76">
            <v>2087</v>
          </cell>
          <cell r="D76" t="str">
            <v>GRENDON PRIMARY SCHOOL (N.C.) Closed Summer 18</v>
          </cell>
          <cell r="O76" t="str">
            <v>Closed provision</v>
          </cell>
        </row>
        <row r="77">
          <cell r="A77" t="str">
            <v>REAEM</v>
          </cell>
          <cell r="B77">
            <v>2091</v>
          </cell>
          <cell r="C77">
            <v>2091</v>
          </cell>
          <cell r="D77" t="str">
            <v>GUNTER PRIMARY SCHOOL Closed September 2019</v>
          </cell>
          <cell r="O77" t="str">
            <v>Primary Maintained</v>
          </cell>
        </row>
        <row r="78">
          <cell r="A78" t="str">
            <v>REAEN</v>
          </cell>
          <cell r="B78">
            <v>2093</v>
          </cell>
          <cell r="C78">
            <v>2093</v>
          </cell>
          <cell r="D78" t="str">
            <v>HALL GREEN INFANTS SCHOOL</v>
          </cell>
          <cell r="O78" t="str">
            <v>Primary Maintained</v>
          </cell>
        </row>
        <row r="79">
          <cell r="A79" t="str">
            <v>REAKD</v>
          </cell>
          <cell r="B79">
            <v>2096</v>
          </cell>
          <cell r="C79">
            <v>2446</v>
          </cell>
          <cell r="D79" t="str">
            <v>LEA FOREST PRIMARY ACADEMY</v>
          </cell>
          <cell r="O79" t="str">
            <v>Primary Academy</v>
          </cell>
        </row>
        <row r="80">
          <cell r="A80" t="str">
            <v>REAJP</v>
          </cell>
          <cell r="B80">
            <v>2097</v>
          </cell>
          <cell r="C80">
            <v>2097</v>
          </cell>
          <cell r="D80" t="str">
            <v>STORY WOOD SCHOOL</v>
          </cell>
          <cell r="O80" t="str">
            <v>Primary Maintained</v>
          </cell>
        </row>
        <row r="81">
          <cell r="A81" t="str">
            <v>REANX</v>
          </cell>
          <cell r="B81">
            <v>2098</v>
          </cell>
          <cell r="C81">
            <v>2439</v>
          </cell>
          <cell r="D81" t="str">
            <v>TAME VALLEY ACADEMY</v>
          </cell>
          <cell r="O81" t="str">
            <v>Primary Academy</v>
          </cell>
        </row>
        <row r="82">
          <cell r="A82" t="str">
            <v>REAEW</v>
          </cell>
          <cell r="B82">
            <v>2099</v>
          </cell>
          <cell r="C82">
            <v>2099</v>
          </cell>
          <cell r="D82" t="str">
            <v>HAWTHORN PRIMARY SCHOOL</v>
          </cell>
          <cell r="O82" t="str">
            <v>Primary Maintained</v>
          </cell>
        </row>
        <row r="83">
          <cell r="A83" t="str">
            <v>REAPE</v>
          </cell>
          <cell r="B83">
            <v>2100</v>
          </cell>
          <cell r="C83">
            <v>2444</v>
          </cell>
          <cell r="D83" t="str">
            <v>MERRITTS BROOK E-ACT PRIMARY ACADEMY</v>
          </cell>
          <cell r="O83" t="str">
            <v>Primary Academy</v>
          </cell>
        </row>
        <row r="84">
          <cell r="A84" t="str">
            <v>REABH</v>
          </cell>
          <cell r="B84">
            <v>2102</v>
          </cell>
          <cell r="C84">
            <v>2028</v>
          </cell>
          <cell r="D84" t="str">
            <v>OASIS ACADEMY BLAKENHALE INFANTS</v>
          </cell>
          <cell r="O84" t="str">
            <v>Primary Academy</v>
          </cell>
        </row>
        <row r="85">
          <cell r="A85" t="str">
            <v>REAKN</v>
          </cell>
          <cell r="B85">
            <v>2103</v>
          </cell>
          <cell r="C85">
            <v>2203</v>
          </cell>
          <cell r="D85" t="str">
            <v>OASIS ACADEMY SHORT HEATH</v>
          </cell>
          <cell r="O85" t="str">
            <v>Primary Academy</v>
          </cell>
        </row>
        <row r="86">
          <cell r="A86" t="str">
            <v>REAPK</v>
          </cell>
          <cell r="B86">
            <v>2108</v>
          </cell>
          <cell r="C86">
            <v>2108</v>
          </cell>
          <cell r="D86" t="str">
            <v>WARD END PRIMARY SCHOOL</v>
          </cell>
          <cell r="O86" t="str">
            <v>Primary Maintained</v>
          </cell>
        </row>
        <row r="87">
          <cell r="A87" t="str">
            <v>READV</v>
          </cell>
          <cell r="B87">
            <v>2109</v>
          </cell>
          <cell r="C87">
            <v>3420</v>
          </cell>
          <cell r="D87" t="str">
            <v>FOUR DWELLINGS PRIMARY ACADEMY</v>
          </cell>
          <cell r="O87" t="str">
            <v>Primary Academy</v>
          </cell>
        </row>
        <row r="88">
          <cell r="A88" t="str">
            <v>REAFF</v>
          </cell>
          <cell r="B88">
            <v>2110</v>
          </cell>
          <cell r="C88">
            <v>2106</v>
          </cell>
          <cell r="D88" t="str">
            <v>OASIS ACADEMY HOBMOOR</v>
          </cell>
          <cell r="O88" t="str">
            <v>Primary Academy</v>
          </cell>
        </row>
        <row r="89">
          <cell r="A89" t="str">
            <v>REAFV</v>
          </cell>
          <cell r="B89">
            <v>2111</v>
          </cell>
          <cell r="C89">
            <v>2111</v>
          </cell>
          <cell r="D89" t="str">
            <v>JERVOISE SCHOOL  Closed September 2019</v>
          </cell>
          <cell r="O89" t="str">
            <v>Primary Academy</v>
          </cell>
        </row>
        <row r="90">
          <cell r="A90" t="str">
            <v>REAGB</v>
          </cell>
          <cell r="B90">
            <v>2115</v>
          </cell>
          <cell r="C90">
            <v>2115</v>
          </cell>
          <cell r="D90" t="str">
            <v>KINGSLAND PRIMARY SCHOOL</v>
          </cell>
          <cell r="O90" t="str">
            <v>Primary Maintained</v>
          </cell>
        </row>
        <row r="91">
          <cell r="A91" t="str">
            <v>REABP</v>
          </cell>
          <cell r="B91">
            <v>2117</v>
          </cell>
          <cell r="C91">
            <v>2031</v>
          </cell>
          <cell r="D91" t="str">
            <v>OASIS ACADEMY BOULTON</v>
          </cell>
          <cell r="O91" t="str">
            <v>Primary Academy</v>
          </cell>
        </row>
        <row r="92">
          <cell r="A92" t="str">
            <v>REAGF</v>
          </cell>
          <cell r="B92">
            <v>2119</v>
          </cell>
          <cell r="C92">
            <v>2119</v>
          </cell>
          <cell r="D92" t="str">
            <v>LAKEY LANE PRIMARY SCHOOL</v>
          </cell>
          <cell r="O92" t="str">
            <v>Primary Maintained</v>
          </cell>
        </row>
        <row r="93">
          <cell r="A93" t="str">
            <v>REAEV</v>
          </cell>
          <cell r="B93">
            <v>2121</v>
          </cell>
          <cell r="C93">
            <v>3419</v>
          </cell>
          <cell r="D93" t="str">
            <v>HAWKESLEY CHURCH PRIMARY ACADEMY</v>
          </cell>
          <cell r="O93" t="str">
            <v>Primary Academy</v>
          </cell>
        </row>
        <row r="94">
          <cell r="A94" t="str">
            <v>REART</v>
          </cell>
          <cell r="B94">
            <v>2122</v>
          </cell>
          <cell r="C94">
            <v>2229</v>
          </cell>
          <cell r="D94" t="str">
            <v>YARNFIELD PRIMARY SCHOOL</v>
          </cell>
          <cell r="O94" t="str">
            <v>Primary Academy</v>
          </cell>
        </row>
        <row r="95">
          <cell r="A95" t="str">
            <v>REAPB</v>
          </cell>
          <cell r="B95">
            <v>2126</v>
          </cell>
          <cell r="C95">
            <v>2200</v>
          </cell>
          <cell r="D95" t="str">
            <v>TIVERTON ACADEMY</v>
          </cell>
          <cell r="O95" t="str">
            <v>Primary Academy</v>
          </cell>
        </row>
        <row r="96">
          <cell r="A96" t="str">
            <v>REAGL</v>
          </cell>
          <cell r="B96">
            <v>2127</v>
          </cell>
          <cell r="C96">
            <v>2127</v>
          </cell>
          <cell r="D96" t="str">
            <v>LOZELLS PRIMARY SCHOOL</v>
          </cell>
          <cell r="O96" t="str">
            <v>Primary Maintained</v>
          </cell>
        </row>
        <row r="97">
          <cell r="A97" t="str">
            <v>REAGW</v>
          </cell>
          <cell r="B97">
            <v>2132</v>
          </cell>
          <cell r="C97">
            <v>2132</v>
          </cell>
          <cell r="D97" t="str">
            <v>MARLBOROUGH INFANTS SCHOOL</v>
          </cell>
          <cell r="O97" t="str">
            <v>Primary Academy</v>
          </cell>
        </row>
        <row r="98">
          <cell r="A98" t="str">
            <v>REACL</v>
          </cell>
          <cell r="B98">
            <v>2194</v>
          </cell>
          <cell r="C98">
            <v>2134</v>
          </cell>
          <cell r="D98" t="str">
            <v>CITY ROAD PRIMARY ACADEMY</v>
          </cell>
          <cell r="O98" t="str">
            <v>Primary Academy</v>
          </cell>
        </row>
        <row r="99">
          <cell r="A99" t="str">
            <v>REARE</v>
          </cell>
          <cell r="B99">
            <v>2136</v>
          </cell>
          <cell r="C99">
            <v>2224</v>
          </cell>
          <cell r="D99" t="str">
            <v>WOODHOUSE PRIMARY ACADEMY</v>
          </cell>
          <cell r="O99" t="str">
            <v>Primary Academy</v>
          </cell>
        </row>
        <row r="100">
          <cell r="A100" t="str">
            <v>REAEJ</v>
          </cell>
          <cell r="B100">
            <v>2138</v>
          </cell>
          <cell r="C100">
            <v>2473</v>
          </cell>
          <cell r="D100" t="str">
            <v>GRESTONE ACADEMY</v>
          </cell>
          <cell r="O100" t="str">
            <v>Primary Academy</v>
          </cell>
        </row>
        <row r="101">
          <cell r="A101" t="str">
            <v>READR</v>
          </cell>
          <cell r="B101">
            <v>2141</v>
          </cell>
          <cell r="C101">
            <v>2437</v>
          </cell>
          <cell r="D101" t="str">
            <v>OASIS ACADEMY FOUNDRY</v>
          </cell>
          <cell r="O101" t="str">
            <v>Primary Academy</v>
          </cell>
        </row>
        <row r="102">
          <cell r="A102" t="str">
            <v>REAHL</v>
          </cell>
          <cell r="B102">
            <v>2142</v>
          </cell>
          <cell r="C102">
            <v>2142</v>
          </cell>
          <cell r="D102" t="str">
            <v>NELSON PRIMARY SCHOOL</v>
          </cell>
          <cell r="O102" t="str">
            <v>Primary Maintained</v>
          </cell>
        </row>
        <row r="103">
          <cell r="A103" t="str">
            <v>REAAJ</v>
          </cell>
          <cell r="B103">
            <v>2144</v>
          </cell>
          <cell r="C103">
            <v>2472</v>
          </cell>
          <cell r="D103" t="str">
            <v>ALSTON PRIMARY SCHOOL</v>
          </cell>
          <cell r="O103" t="str">
            <v>Primary Academy</v>
          </cell>
        </row>
        <row r="104">
          <cell r="A104" t="str">
            <v>REARM</v>
          </cell>
          <cell r="B104">
            <v>2146</v>
          </cell>
          <cell r="C104">
            <v>2484</v>
          </cell>
          <cell r="D104" t="str">
            <v>WYNDCLIFFE PRIMARY SCHOOL</v>
          </cell>
          <cell r="O104" t="str">
            <v>Primary Academy</v>
          </cell>
        </row>
        <row r="105">
          <cell r="A105" t="str">
            <v>REAJF</v>
          </cell>
          <cell r="B105">
            <v>2149</v>
          </cell>
          <cell r="C105">
            <v>2149</v>
          </cell>
          <cell r="D105" t="str">
            <v>PAGET PRIMARY SCHOOL</v>
          </cell>
          <cell r="O105" t="str">
            <v>Primary Maintained</v>
          </cell>
        </row>
        <row r="106">
          <cell r="A106" t="str">
            <v>REAJG</v>
          </cell>
          <cell r="B106">
            <v>2150</v>
          </cell>
          <cell r="C106">
            <v>2150</v>
          </cell>
          <cell r="D106" t="str">
            <v>PARK HILL PRIMARY SCHOOL</v>
          </cell>
          <cell r="O106" t="str">
            <v>Primary Maintained</v>
          </cell>
        </row>
        <row r="107">
          <cell r="A107" t="str">
            <v>REAJT</v>
          </cell>
          <cell r="B107">
            <v>2156</v>
          </cell>
          <cell r="C107">
            <v>2156</v>
          </cell>
          <cell r="D107" t="str">
            <v>PRINCETHORPE INFANT SCHOOL</v>
          </cell>
          <cell r="O107" t="str">
            <v>Primary Academy</v>
          </cell>
        </row>
        <row r="108">
          <cell r="A108" t="str">
            <v>REAJX</v>
          </cell>
          <cell r="B108">
            <v>2157</v>
          </cell>
          <cell r="C108">
            <v>2157</v>
          </cell>
          <cell r="D108" t="str">
            <v>RADDLEBARN PRIMARY SCHOOL</v>
          </cell>
          <cell r="O108" t="str">
            <v>Primary Maintained</v>
          </cell>
        </row>
        <row r="109">
          <cell r="A109" t="str">
            <v>REAJZ</v>
          </cell>
          <cell r="B109">
            <v>2159</v>
          </cell>
          <cell r="C109">
            <v>2159</v>
          </cell>
          <cell r="D109" t="str">
            <v>REDHILL PRIMARY SCHOOL closed Summer 2018</v>
          </cell>
          <cell r="O109" t="str">
            <v>Closed provision</v>
          </cell>
        </row>
        <row r="110">
          <cell r="A110" t="str">
            <v>REAKA</v>
          </cell>
          <cell r="B110">
            <v>2161</v>
          </cell>
          <cell r="C110">
            <v>2161</v>
          </cell>
          <cell r="D110" t="str">
            <v>REDNAL HILL INFANT SCHOOL (N.C.)</v>
          </cell>
          <cell r="O110" t="str">
            <v>Primary Maintained</v>
          </cell>
        </row>
        <row r="111">
          <cell r="A111" t="str">
            <v>REAKK</v>
          </cell>
          <cell r="B111">
            <v>2169</v>
          </cell>
          <cell r="C111">
            <v>2169</v>
          </cell>
          <cell r="D111" t="str">
            <v>SEVERNE PRIMARY SCHOOL</v>
          </cell>
          <cell r="O111" t="str">
            <v>Primary Maintained</v>
          </cell>
        </row>
        <row r="112">
          <cell r="A112" t="str">
            <v>REAKT</v>
          </cell>
          <cell r="B112">
            <v>2176</v>
          </cell>
          <cell r="C112">
            <v>2176</v>
          </cell>
          <cell r="D112" t="str">
            <v>SOMERVILLE PRIMARY SCHOOL (NC)</v>
          </cell>
          <cell r="O112" t="str">
            <v>Primary Maintained</v>
          </cell>
        </row>
        <row r="113">
          <cell r="A113" t="str">
            <v>REANP</v>
          </cell>
          <cell r="B113">
            <v>2178</v>
          </cell>
          <cell r="C113">
            <v>2178</v>
          </cell>
          <cell r="D113" t="str">
            <v>STANVILLE PRIMARY SCHOOL</v>
          </cell>
          <cell r="O113" t="str">
            <v>Primary Maintained</v>
          </cell>
        </row>
        <row r="114">
          <cell r="A114" t="str">
            <v>REANQ</v>
          </cell>
          <cell r="B114">
            <v>2179</v>
          </cell>
          <cell r="C114">
            <v>2179</v>
          </cell>
          <cell r="D114" t="str">
            <v>STARBANK  SCHOOL</v>
          </cell>
          <cell r="O114" t="str">
            <v>Primary Maintained</v>
          </cell>
        </row>
        <row r="115">
          <cell r="A115" t="str">
            <v>REARX</v>
          </cell>
          <cell r="B115">
            <v>2180</v>
          </cell>
          <cell r="C115">
            <v>2180</v>
          </cell>
          <cell r="D115" t="str">
            <v>YEW TREE COMMUNITY SCHOOL</v>
          </cell>
          <cell r="O115" t="str">
            <v>Primary Academy</v>
          </cell>
        </row>
        <row r="116">
          <cell r="A116" t="str">
            <v>REALD</v>
          </cell>
          <cell r="B116">
            <v>2183</v>
          </cell>
          <cell r="C116">
            <v>2183</v>
          </cell>
          <cell r="D116" t="str">
            <v>ST. BENEDICT'S INFANT SCHOOL</v>
          </cell>
          <cell r="O116" t="str">
            <v>Primary Maintained</v>
          </cell>
        </row>
        <row r="117">
          <cell r="A117" t="str">
            <v>REANR</v>
          </cell>
          <cell r="B117">
            <v>2184</v>
          </cell>
          <cell r="C117">
            <v>2184</v>
          </cell>
          <cell r="D117" t="str">
            <v>STECHFORD PRIMARY SCHOOL</v>
          </cell>
          <cell r="O117" t="str">
            <v>Primary Maintained</v>
          </cell>
        </row>
        <row r="118">
          <cell r="A118" t="str">
            <v>REANT</v>
          </cell>
          <cell r="B118">
            <v>2188</v>
          </cell>
          <cell r="C118">
            <v>2188</v>
          </cell>
          <cell r="D118" t="str">
            <v>STIRCHLEY PRIMARY SCHOOL</v>
          </cell>
          <cell r="O118" t="str">
            <v>Primary Academy</v>
          </cell>
        </row>
        <row r="119">
          <cell r="A119" t="str">
            <v>REAGE</v>
          </cell>
          <cell r="B119">
            <v>2189</v>
          </cell>
          <cell r="C119">
            <v>2189</v>
          </cell>
          <cell r="D119" t="str">
            <v>LADYPOOL PRIMARY SCHOOL</v>
          </cell>
          <cell r="O119" t="str">
            <v>Primary Maintained</v>
          </cell>
        </row>
        <row r="120">
          <cell r="A120" t="str">
            <v>REANZ</v>
          </cell>
          <cell r="B120">
            <v>2195</v>
          </cell>
          <cell r="C120">
            <v>2195</v>
          </cell>
          <cell r="D120" t="str">
            <v>TIMBERLEY ACADEMY</v>
          </cell>
          <cell r="O120" t="str">
            <v>Primary Academy</v>
          </cell>
        </row>
        <row r="121">
          <cell r="A121" t="str">
            <v>REARR</v>
          </cell>
          <cell r="B121">
            <v>2227</v>
          </cell>
          <cell r="C121">
            <v>2227</v>
          </cell>
          <cell r="D121" t="str">
            <v>YARDLEY WOOD COMMUNITY SCHOOL (NC)</v>
          </cell>
          <cell r="O121" t="str">
            <v>Primary Maintained</v>
          </cell>
        </row>
        <row r="122">
          <cell r="A122" t="str">
            <v>REARY</v>
          </cell>
          <cell r="B122">
            <v>2231</v>
          </cell>
          <cell r="C122">
            <v>2231</v>
          </cell>
          <cell r="D122" t="str">
            <v>YORKMEAD PRIMARY SCHOOL</v>
          </cell>
          <cell r="O122" t="str">
            <v>Primary Maintained</v>
          </cell>
        </row>
        <row r="123">
          <cell r="A123" t="str">
            <v>REABT</v>
          </cell>
          <cell r="B123">
            <v>2238</v>
          </cell>
          <cell r="C123">
            <v>2238</v>
          </cell>
          <cell r="D123" t="str">
            <v>BROADMEADOW INFANT &amp; NURSERY SCHOOL</v>
          </cell>
          <cell r="O123" t="str">
            <v>Primary Maintained</v>
          </cell>
        </row>
        <row r="124">
          <cell r="A124" t="str">
            <v>REAAY</v>
          </cell>
          <cell r="B124">
            <v>2239</v>
          </cell>
          <cell r="C124">
            <v>2239</v>
          </cell>
          <cell r="D124" t="str">
            <v>BELLFIELD INFANTS SCHOOL</v>
          </cell>
          <cell r="O124" t="str">
            <v>Primary Maintained</v>
          </cell>
        </row>
        <row r="125">
          <cell r="A125" t="str">
            <v>REAPR</v>
          </cell>
          <cell r="B125">
            <v>2245</v>
          </cell>
          <cell r="C125">
            <v>2245</v>
          </cell>
          <cell r="D125" t="str">
            <v>WELSH HOUSE FARM COMMUNITY SCHOOL</v>
          </cell>
          <cell r="O125" t="str">
            <v>Primary Maintained</v>
          </cell>
        </row>
        <row r="126">
          <cell r="A126" t="str">
            <v>REAGJ</v>
          </cell>
          <cell r="B126">
            <v>2249</v>
          </cell>
          <cell r="C126">
            <v>2249</v>
          </cell>
          <cell r="D126" t="str">
            <v>THE ORCHARDS PRIMARY ACADEMY</v>
          </cell>
          <cell r="O126" t="str">
            <v>Primary Academy</v>
          </cell>
        </row>
        <row r="127">
          <cell r="A127" t="str">
            <v>REACG</v>
          </cell>
          <cell r="B127">
            <v>2251</v>
          </cell>
          <cell r="C127">
            <v>2251</v>
          </cell>
          <cell r="D127" t="str">
            <v>CHILCOTE PRIMARY SCHOOL</v>
          </cell>
          <cell r="O127" t="str">
            <v>Primary Maintained</v>
          </cell>
        </row>
        <row r="128">
          <cell r="A128" t="str">
            <v>REAHT</v>
          </cell>
          <cell r="B128">
            <v>2263</v>
          </cell>
          <cell r="C128">
            <v>2263</v>
          </cell>
          <cell r="D128" t="str">
            <v xml:space="preserve">NORTHFIELD MANOR JI </v>
          </cell>
          <cell r="O128" t="str">
            <v>Closed provision</v>
          </cell>
        </row>
        <row r="129">
          <cell r="A129" t="str">
            <v>REARA</v>
          </cell>
          <cell r="B129">
            <v>2293</v>
          </cell>
          <cell r="C129">
            <v>2276</v>
          </cell>
          <cell r="D129" t="str">
            <v>William Murdoch formerly (Wilkes Green Infant School now amalgamated)</v>
          </cell>
          <cell r="O129" t="str">
            <v>Primary Maintained</v>
          </cell>
        </row>
        <row r="130">
          <cell r="A130" t="str">
            <v>REABG</v>
          </cell>
          <cell r="B130">
            <v>2186</v>
          </cell>
          <cell r="C130">
            <v>2297</v>
          </cell>
          <cell r="D130" t="str">
            <v>BIRCHFIELD COMMUNITY SCHOOL</v>
          </cell>
          <cell r="O130" t="str">
            <v>Primary Academy</v>
          </cell>
        </row>
        <row r="131">
          <cell r="A131" t="str">
            <v>READB</v>
          </cell>
          <cell r="B131">
            <v>2299</v>
          </cell>
          <cell r="C131">
            <v>2299</v>
          </cell>
          <cell r="D131" t="str">
            <v>COTTESBROOKE INFANT &amp; NURSERY SCHOOL</v>
          </cell>
          <cell r="O131" t="str">
            <v>Primary Academy</v>
          </cell>
        </row>
        <row r="132">
          <cell r="A132" t="str">
            <v>REAAN</v>
          </cell>
          <cell r="B132">
            <v>2300</v>
          </cell>
          <cell r="C132">
            <v>2300</v>
          </cell>
          <cell r="D132" t="str">
            <v>ARDEN PRIMARY SCHOOL NC</v>
          </cell>
          <cell r="O132" t="str">
            <v>Primary Maintained</v>
          </cell>
        </row>
        <row r="133">
          <cell r="A133" t="str">
            <v>REACE</v>
          </cell>
          <cell r="B133">
            <v>2170</v>
          </cell>
          <cell r="C133">
            <v>2305</v>
          </cell>
          <cell r="D133" t="str">
            <v>CHANDOS PRIMARY SCHOOL</v>
          </cell>
          <cell r="O133" t="str">
            <v>Primary Academy</v>
          </cell>
        </row>
        <row r="134">
          <cell r="A134" t="str">
            <v>REAPQ</v>
          </cell>
          <cell r="B134">
            <v>2308</v>
          </cell>
          <cell r="C134">
            <v>2308</v>
          </cell>
          <cell r="D134" t="str">
            <v>WELFORD PRIMARY SCHOOL</v>
          </cell>
          <cell r="O134" t="str">
            <v>Primary Maintained</v>
          </cell>
        </row>
        <row r="135">
          <cell r="A135" t="str">
            <v>REAEY</v>
          </cell>
          <cell r="B135">
            <v>2309</v>
          </cell>
          <cell r="C135">
            <v>2309</v>
          </cell>
          <cell r="D135" t="str">
            <v>HEATHFIELD PRIMARY SCHOOL</v>
          </cell>
          <cell r="O135" t="str">
            <v>Primary Academy</v>
          </cell>
        </row>
        <row r="136">
          <cell r="A136" t="str">
            <v>REAHR</v>
          </cell>
          <cell r="B136">
            <v>2315</v>
          </cell>
          <cell r="C136">
            <v>2315</v>
          </cell>
          <cell r="D136" t="str">
            <v>NONSUCH PRIMARY SCHOOL</v>
          </cell>
          <cell r="O136" t="str">
            <v>Closed provision</v>
          </cell>
        </row>
        <row r="137">
          <cell r="A137" t="str">
            <v>REARG</v>
          </cell>
          <cell r="B137">
            <v>2317</v>
          </cell>
          <cell r="C137">
            <v>2317</v>
          </cell>
          <cell r="D137" t="str">
            <v>WORLDS END INFANT NC SCHOOL</v>
          </cell>
          <cell r="O137" t="str">
            <v>Primary Maintained</v>
          </cell>
        </row>
        <row r="138">
          <cell r="A138" t="str">
            <v>REAGD</v>
          </cell>
          <cell r="B138">
            <v>2321</v>
          </cell>
          <cell r="C138">
            <v>2321</v>
          </cell>
          <cell r="D138" t="str">
            <v>KITWELL PRIMARY SCHOOL</v>
          </cell>
          <cell r="O138" t="str">
            <v>Primary Maintained</v>
          </cell>
        </row>
        <row r="139">
          <cell r="A139" t="str">
            <v>REABL</v>
          </cell>
          <cell r="B139">
            <v>2402</v>
          </cell>
          <cell r="C139">
            <v>2402</v>
          </cell>
          <cell r="D139" t="str">
            <v>BOLDMERE INFANT SCHOOL AND NURSERY</v>
          </cell>
          <cell r="O139" t="str">
            <v>Primary Maintained</v>
          </cell>
        </row>
        <row r="140">
          <cell r="A140" t="str">
            <v>REAFG</v>
          </cell>
          <cell r="B140">
            <v>2429</v>
          </cell>
          <cell r="C140">
            <v>2429</v>
          </cell>
          <cell r="D140" t="str">
            <v>HOLLAND HOUSE INFANT SCHOOL AND NURSERY</v>
          </cell>
          <cell r="O140" t="str">
            <v>Primary Maintained</v>
          </cell>
        </row>
        <row r="141">
          <cell r="A141" t="str">
            <v>REAFC</v>
          </cell>
          <cell r="B141">
            <v>2434</v>
          </cell>
          <cell r="C141">
            <v>2434</v>
          </cell>
          <cell r="D141" t="str">
            <v>HILLSTONE PRIMARY SCHOOL</v>
          </cell>
          <cell r="O141" t="str">
            <v>Primary Academy</v>
          </cell>
        </row>
        <row r="142">
          <cell r="A142" t="str">
            <v>REABB</v>
          </cell>
          <cell r="B142">
            <v>2435</v>
          </cell>
          <cell r="C142">
            <v>2435</v>
          </cell>
          <cell r="D142" t="str">
            <v>BENSON COMMUNITY SCHOOL</v>
          </cell>
          <cell r="O142" t="str">
            <v>Primary Maintained</v>
          </cell>
        </row>
        <row r="143">
          <cell r="A143" t="str">
            <v>REAGC</v>
          </cell>
          <cell r="B143">
            <v>2441</v>
          </cell>
          <cell r="C143">
            <v>2441</v>
          </cell>
          <cell r="D143" t="str">
            <v>KINGSTHORNE SCHOOL (NC)</v>
          </cell>
          <cell r="O143" t="str">
            <v>Primary Maintained</v>
          </cell>
        </row>
        <row r="144">
          <cell r="A144" t="str">
            <v>REAAP</v>
          </cell>
          <cell r="B144">
            <v>2443</v>
          </cell>
          <cell r="C144">
            <v>2443</v>
          </cell>
          <cell r="D144" t="str">
            <v>ASTON TOWER COMMUNITY PRIMARY SCHOOL</v>
          </cell>
          <cell r="O144" t="str">
            <v>Primary Academy</v>
          </cell>
        </row>
        <row r="145">
          <cell r="A145" t="str">
            <v>REAQB</v>
          </cell>
          <cell r="B145">
            <v>2447</v>
          </cell>
          <cell r="C145">
            <v>2447</v>
          </cell>
          <cell r="D145" t="str">
            <v>THE OVAL PRIMARY SCHOOL</v>
          </cell>
          <cell r="O145" t="str">
            <v>Primary Academy</v>
          </cell>
        </row>
        <row r="146">
          <cell r="A146" t="str">
            <v>REAEC</v>
          </cell>
          <cell r="B146">
            <v>2448</v>
          </cell>
          <cell r="C146">
            <v>2448</v>
          </cell>
          <cell r="D146" t="str">
            <v>GOSSEY LANE JI &amp; NURSERY SCH Closed Provision</v>
          </cell>
          <cell r="O146" t="str">
            <v>Closed Provision</v>
          </cell>
        </row>
        <row r="147">
          <cell r="A147" t="str">
            <v>REAPG</v>
          </cell>
          <cell r="B147">
            <v>2449</v>
          </cell>
          <cell r="C147">
            <v>2449</v>
          </cell>
          <cell r="D147" t="str">
            <v>TWICKENHAM PRIMARY SCHOOL</v>
          </cell>
          <cell r="O147" t="str">
            <v>Primary Academy</v>
          </cell>
        </row>
        <row r="148">
          <cell r="A148" t="str">
            <v>REAED</v>
          </cell>
          <cell r="B148">
            <v>2450</v>
          </cell>
          <cell r="C148">
            <v>2450</v>
          </cell>
          <cell r="D148" t="str">
            <v>GREAT BARR PRIMARY &amp; NURSERY SCHOOL</v>
          </cell>
          <cell r="O148" t="str">
            <v>Primary Academy</v>
          </cell>
        </row>
        <row r="149">
          <cell r="A149" t="str">
            <v>REAGH</v>
          </cell>
          <cell r="B149">
            <v>2453</v>
          </cell>
          <cell r="C149">
            <v>2453</v>
          </cell>
          <cell r="D149" t="str">
            <v>LEIGH PRIMARY SCHOOL</v>
          </cell>
          <cell r="O149" t="str">
            <v>Primary Academy</v>
          </cell>
        </row>
        <row r="150">
          <cell r="A150" t="str">
            <v>READJ</v>
          </cell>
          <cell r="B150">
            <v>2454</v>
          </cell>
          <cell r="C150">
            <v>2454</v>
          </cell>
          <cell r="D150" t="str">
            <v>ELMS FARM PRIMARY SCHOOL</v>
          </cell>
          <cell r="O150" t="str">
            <v>Primary Maintained</v>
          </cell>
        </row>
        <row r="151">
          <cell r="A151" t="str">
            <v>REAEZ</v>
          </cell>
          <cell r="B151">
            <v>2455</v>
          </cell>
          <cell r="C151">
            <v>2455</v>
          </cell>
          <cell r="D151" t="str">
            <v>HEATHLANDS PRIMARY ACADEMY</v>
          </cell>
          <cell r="O151" t="str">
            <v>Primary Academy</v>
          </cell>
        </row>
        <row r="152">
          <cell r="A152" t="str">
            <v>REAHM</v>
          </cell>
          <cell r="B152">
            <v>2457</v>
          </cell>
          <cell r="C152">
            <v>2457</v>
          </cell>
          <cell r="D152" t="str">
            <v>NELSON MANDELA SCHOOL</v>
          </cell>
          <cell r="O152" t="str">
            <v>Primary Maintained</v>
          </cell>
        </row>
        <row r="153">
          <cell r="A153" t="str">
            <v>REAJH</v>
          </cell>
          <cell r="B153">
            <v>2458</v>
          </cell>
          <cell r="C153">
            <v>2458</v>
          </cell>
          <cell r="D153" t="str">
            <v>PARKFIELD PRIMARY SCHOOL</v>
          </cell>
          <cell r="O153" t="str">
            <v>Primary Academy</v>
          </cell>
        </row>
        <row r="154">
          <cell r="A154" t="str">
            <v>REAKE</v>
          </cell>
          <cell r="B154">
            <v>2460</v>
          </cell>
          <cell r="C154">
            <v>2460</v>
          </cell>
          <cell r="D154" t="str">
            <v>ROBIN HOOD ACADEMY</v>
          </cell>
          <cell r="O154" t="str">
            <v>Primary Academy</v>
          </cell>
        </row>
        <row r="155">
          <cell r="A155" t="str">
            <v>REAHB</v>
          </cell>
          <cell r="B155">
            <v>2463</v>
          </cell>
          <cell r="C155">
            <v>2463</v>
          </cell>
          <cell r="D155" t="str">
            <v>MERE GREEN PRIMARY SCHOOL</v>
          </cell>
          <cell r="O155" t="str">
            <v>Primary Academy</v>
          </cell>
        </row>
        <row r="156">
          <cell r="A156" t="str">
            <v>REACB</v>
          </cell>
          <cell r="B156">
            <v>2465</v>
          </cell>
          <cell r="C156">
            <v>2465</v>
          </cell>
          <cell r="D156" t="str">
            <v>CALSHOT PRIMARY SCHOOL</v>
          </cell>
          <cell r="O156" t="str">
            <v>Primary Maintained</v>
          </cell>
        </row>
        <row r="157">
          <cell r="A157" t="str">
            <v>REAEK</v>
          </cell>
          <cell r="B157">
            <v>2466</v>
          </cell>
          <cell r="C157">
            <v>2466</v>
          </cell>
          <cell r="D157" t="str">
            <v>GROVE JUNIOR AND INFANT SCHOOL</v>
          </cell>
          <cell r="O157" t="str">
            <v>Primary Maintained</v>
          </cell>
        </row>
        <row r="158">
          <cell r="A158" t="str">
            <v>REAHN</v>
          </cell>
          <cell r="B158">
            <v>2469</v>
          </cell>
          <cell r="C158">
            <v>2469</v>
          </cell>
          <cell r="D158" t="str">
            <v>NEW HALL PRIMARY &amp; CHILDREN'S CENTRE closed September 2019</v>
          </cell>
          <cell r="O158" t="str">
            <v>Primary Maintained</v>
          </cell>
        </row>
        <row r="159">
          <cell r="A159" t="str">
            <v>REAPW</v>
          </cell>
          <cell r="B159">
            <v>2471</v>
          </cell>
          <cell r="C159">
            <v>2471</v>
          </cell>
          <cell r="D159" t="str">
            <v>WESTMINSTER PRIMARY SCHOOL</v>
          </cell>
          <cell r="O159" t="str">
            <v>Primary Academy</v>
          </cell>
        </row>
        <row r="160">
          <cell r="A160" t="str">
            <v>READQ</v>
          </cell>
          <cell r="B160">
            <v>2475</v>
          </cell>
          <cell r="C160">
            <v>2475</v>
          </cell>
          <cell r="D160" t="str">
            <v>FIRS PRIMARY SCHOOL closed Sept 2019</v>
          </cell>
          <cell r="O160" t="str">
            <v>Primary Academy</v>
          </cell>
        </row>
        <row r="161">
          <cell r="A161" t="str">
            <v>REAPZ</v>
          </cell>
          <cell r="B161">
            <v>2478</v>
          </cell>
          <cell r="C161">
            <v>2478</v>
          </cell>
          <cell r="D161" t="str">
            <v>WHITEHOUSE COMMON PRIMARY SCHOOL</v>
          </cell>
          <cell r="O161" t="str">
            <v>Primary Maintained</v>
          </cell>
        </row>
        <row r="162">
          <cell r="A162" t="str">
            <v>REAAM</v>
          </cell>
          <cell r="B162">
            <v>2479</v>
          </cell>
          <cell r="C162">
            <v>2479</v>
          </cell>
          <cell r="D162" t="str">
            <v>ANGLESEY PRIMARY SCHOOL</v>
          </cell>
          <cell r="O162" t="str">
            <v>Primary Maintained</v>
          </cell>
        </row>
        <row r="163">
          <cell r="A163" t="str">
            <v>REARK</v>
          </cell>
          <cell r="B163">
            <v>2480</v>
          </cell>
          <cell r="C163">
            <v>2480</v>
          </cell>
          <cell r="D163" t="str">
            <v>WYCHALL PRIMARY SCHOOL</v>
          </cell>
          <cell r="O163" t="str">
            <v>Primary Academy</v>
          </cell>
        </row>
        <row r="164">
          <cell r="A164" t="str">
            <v>REAKG</v>
          </cell>
          <cell r="B164">
            <v>2481</v>
          </cell>
          <cell r="C164">
            <v>2481</v>
          </cell>
          <cell r="D164" t="str">
            <v>ROOKERY SCHOOL</v>
          </cell>
          <cell r="O164" t="str">
            <v>Primary Academy</v>
          </cell>
        </row>
        <row r="165">
          <cell r="A165" t="str">
            <v>REAPP</v>
          </cell>
          <cell r="B165">
            <v>2482</v>
          </cell>
          <cell r="C165">
            <v>2482</v>
          </cell>
          <cell r="D165" t="str">
            <v>WATTVILLE PRIMARY SCHOOL</v>
          </cell>
          <cell r="O165" t="str">
            <v>Primary Maintained</v>
          </cell>
        </row>
        <row r="166">
          <cell r="A166" t="str">
            <v>READY</v>
          </cell>
          <cell r="B166">
            <v>2486</v>
          </cell>
          <cell r="C166">
            <v>2486</v>
          </cell>
          <cell r="D166" t="str">
            <v>FORESTDALE PRIMARY SCHOOL</v>
          </cell>
          <cell r="O166" t="str">
            <v>Primary Maintained</v>
          </cell>
        </row>
        <row r="167">
          <cell r="A167" t="str">
            <v>REACK</v>
          </cell>
          <cell r="B167">
            <v>3002</v>
          </cell>
          <cell r="C167">
            <v>3002</v>
          </cell>
          <cell r="D167" t="str">
            <v>CHRIST CHURCH C.E. PRIMARY (NC) SCHOOL</v>
          </cell>
          <cell r="O167" t="str">
            <v>Primary Maintained</v>
          </cell>
        </row>
        <row r="168">
          <cell r="A168" t="str">
            <v>REAMT</v>
          </cell>
          <cell r="B168">
            <v>3015</v>
          </cell>
          <cell r="C168">
            <v>3015</v>
          </cell>
          <cell r="D168" t="str">
            <v>ST MARY'S COFE PRIMARY &amp; NURSERY ACADEMY HANDSWORTH</v>
          </cell>
          <cell r="O168" t="str">
            <v>Primary Academy</v>
          </cell>
        </row>
        <row r="169">
          <cell r="A169" t="str">
            <v>REALC</v>
          </cell>
          <cell r="B169">
            <v>3302</v>
          </cell>
          <cell r="C169">
            <v>3302</v>
          </cell>
          <cell r="D169" t="str">
            <v>ST BARNABAS CE PRIMARY SCHOOL</v>
          </cell>
          <cell r="O169" t="str">
            <v>Primary Academy</v>
          </cell>
        </row>
        <row r="170">
          <cell r="A170" t="str">
            <v>REAFM</v>
          </cell>
          <cell r="B170">
            <v>3303</v>
          </cell>
          <cell r="C170">
            <v>3303</v>
          </cell>
          <cell r="D170" t="str">
            <v>HOLY TRINITY C.E. PRIMARY ACADEMY Closed Provision</v>
          </cell>
          <cell r="O170" t="str">
            <v>closed provision</v>
          </cell>
        </row>
        <row r="171">
          <cell r="A171" t="str">
            <v>REAMD</v>
          </cell>
          <cell r="B171">
            <v>3306</v>
          </cell>
          <cell r="C171">
            <v>3306</v>
          </cell>
          <cell r="D171" t="str">
            <v>ST JOHN'S CE PRIMARY SCHOOL</v>
          </cell>
          <cell r="O171" t="str">
            <v>Primary Academy</v>
          </cell>
        </row>
        <row r="172">
          <cell r="A172" t="str">
            <v>REANM</v>
          </cell>
          <cell r="B172">
            <v>3310</v>
          </cell>
          <cell r="C172">
            <v>3310</v>
          </cell>
          <cell r="D172" t="str">
            <v>ST VINCENT'S CATHOLIC PRIMARY SCHOOL</v>
          </cell>
          <cell r="O172" t="str">
            <v>Primary Maintained</v>
          </cell>
        </row>
        <row r="173">
          <cell r="A173" t="str">
            <v>REAMZ</v>
          </cell>
          <cell r="B173">
            <v>3311</v>
          </cell>
          <cell r="C173">
            <v>3311</v>
          </cell>
          <cell r="D173" t="str">
            <v>ST. MICHAEL'S C.E. PRIMARY SCHOOL</v>
          </cell>
          <cell r="O173" t="str">
            <v>Primary Academy</v>
          </cell>
        </row>
        <row r="174">
          <cell r="A174" t="str">
            <v>REANK</v>
          </cell>
          <cell r="B174">
            <v>3314</v>
          </cell>
          <cell r="C174">
            <v>3314</v>
          </cell>
          <cell r="D174" t="str">
            <v>ST THOMAS C.E. PRIMARY SCHOOL</v>
          </cell>
          <cell r="O174" t="str">
            <v>Primary Academy</v>
          </cell>
        </row>
        <row r="175">
          <cell r="A175" t="str">
            <v>REAFP</v>
          </cell>
          <cell r="B175">
            <v>3317</v>
          </cell>
          <cell r="C175">
            <v>3317</v>
          </cell>
          <cell r="D175" t="str">
            <v>HOLY FAMILY CATHOLIC PRIMARY SCHOOL</v>
          </cell>
          <cell r="O175" t="str">
            <v>Primary Maintained</v>
          </cell>
        </row>
        <row r="176">
          <cell r="A176" t="str">
            <v>REACJ</v>
          </cell>
          <cell r="B176">
            <v>3319</v>
          </cell>
          <cell r="C176">
            <v>3319</v>
          </cell>
          <cell r="D176" t="str">
            <v>CHRIST THE KING CATHOLIC PRIMARY SCHOOL</v>
          </cell>
          <cell r="O176" t="str">
            <v>Primary Maintained</v>
          </cell>
        </row>
        <row r="177">
          <cell r="A177" t="str">
            <v>REAGZ</v>
          </cell>
          <cell r="B177">
            <v>3322</v>
          </cell>
          <cell r="C177">
            <v>3322</v>
          </cell>
          <cell r="D177" t="str">
            <v>MARYVALE CATHOLIC PRIMARY SCHOOL</v>
          </cell>
          <cell r="O177" t="str">
            <v>Primary Maintained</v>
          </cell>
        </row>
        <row r="178">
          <cell r="A178" t="str">
            <v>REAHX</v>
          </cell>
          <cell r="B178">
            <v>3323</v>
          </cell>
          <cell r="C178">
            <v>3323</v>
          </cell>
          <cell r="D178" t="str">
            <v>THE ORATORY RC PRIMARY &amp; NURSERY SCHOOL</v>
          </cell>
          <cell r="O178" t="str">
            <v>Primary Maintained</v>
          </cell>
        </row>
        <row r="179">
          <cell r="A179" t="str">
            <v>REAKH</v>
          </cell>
          <cell r="B179">
            <v>3325</v>
          </cell>
          <cell r="C179">
            <v>3325</v>
          </cell>
          <cell r="D179" t="str">
            <v>THE ROSARY CATHOLIC PRIMARY SCHOOL</v>
          </cell>
          <cell r="O179" t="str">
            <v>Primary Maintained</v>
          </cell>
        </row>
        <row r="180">
          <cell r="A180" t="str">
            <v>REAJB</v>
          </cell>
          <cell r="B180">
            <v>3328</v>
          </cell>
          <cell r="C180">
            <v>3328</v>
          </cell>
          <cell r="D180" t="str">
            <v>OUR LADY OF LOURDES CATHOLIC PRIMARY (NC)</v>
          </cell>
          <cell r="O180" t="str">
            <v>Primary Maintained</v>
          </cell>
        </row>
        <row r="181">
          <cell r="A181" t="str">
            <v>REALB</v>
          </cell>
          <cell r="B181">
            <v>3329</v>
          </cell>
          <cell r="C181">
            <v>3329</v>
          </cell>
          <cell r="D181" t="str">
            <v>ST AUGUSTINE'S CATHOLIC PRIMARY SCHOOL</v>
          </cell>
          <cell r="O181" t="str">
            <v>Primary Maintained</v>
          </cell>
        </row>
        <row r="182">
          <cell r="A182" t="str">
            <v>REALG</v>
          </cell>
          <cell r="B182">
            <v>3330</v>
          </cell>
          <cell r="C182">
            <v>3330</v>
          </cell>
          <cell r="D182" t="str">
            <v>ST. BRIGID'S CATHOLIC PRIMARY SCHOOL</v>
          </cell>
          <cell r="O182" t="str">
            <v>Primary Academy</v>
          </cell>
        </row>
        <row r="183">
          <cell r="A183" t="str">
            <v>REALH</v>
          </cell>
          <cell r="B183">
            <v>3331</v>
          </cell>
          <cell r="C183">
            <v>3331</v>
          </cell>
          <cell r="D183" t="str">
            <v>ST. CATHERINE OF SIENA CATHOLIC PRIMARY SCHOOL</v>
          </cell>
          <cell r="O183" t="str">
            <v>Primary Maintained</v>
          </cell>
        </row>
        <row r="184">
          <cell r="A184" t="str">
            <v>REALQ</v>
          </cell>
          <cell r="B184">
            <v>3347</v>
          </cell>
          <cell r="C184">
            <v>3347</v>
          </cell>
          <cell r="D184" t="str">
            <v>ST.EDMUND CATHOLIC PRIMARY SCHOOL</v>
          </cell>
          <cell r="O184" t="str">
            <v>Primary Maintained</v>
          </cell>
        </row>
        <row r="185">
          <cell r="A185" t="str">
            <v>REAMR</v>
          </cell>
          <cell r="B185">
            <v>2187</v>
          </cell>
          <cell r="C185">
            <v>3350</v>
          </cell>
          <cell r="D185" t="str">
            <v>SS. MARY AND JOHN CATHOLIC PRIMARY SCHOOL</v>
          </cell>
          <cell r="O185" t="str">
            <v>Primary Academy</v>
          </cell>
        </row>
        <row r="186">
          <cell r="A186" t="str">
            <v>REAHZ</v>
          </cell>
          <cell r="B186">
            <v>3351</v>
          </cell>
          <cell r="C186">
            <v>3351</v>
          </cell>
          <cell r="D186" t="str">
            <v>OUR LADY AND ST ROSE OF LIMA CATHOLIC PRIMARY &amp; NURSERY SCHOOL</v>
          </cell>
          <cell r="O186" t="str">
            <v>Primary Maintained</v>
          </cell>
        </row>
        <row r="187">
          <cell r="A187" t="str">
            <v>REAFW</v>
          </cell>
          <cell r="B187">
            <v>3352</v>
          </cell>
          <cell r="C187">
            <v>3352</v>
          </cell>
          <cell r="D187" t="str">
            <v>KING DAVID PRIMARY SCHOOL</v>
          </cell>
          <cell r="O187" t="str">
            <v>Primary Maintained</v>
          </cell>
        </row>
        <row r="188">
          <cell r="A188" t="str">
            <v>REANN</v>
          </cell>
          <cell r="B188">
            <v>3359</v>
          </cell>
          <cell r="C188">
            <v>3359</v>
          </cell>
          <cell r="D188" t="str">
            <v>ST WILFRID'S CATHOLIC J I SCHOOL</v>
          </cell>
          <cell r="O188" t="str">
            <v>Primary Maintained</v>
          </cell>
        </row>
        <row r="189">
          <cell r="A189" t="str">
            <v>REAMN</v>
          </cell>
          <cell r="B189">
            <v>3361</v>
          </cell>
          <cell r="C189">
            <v>3361</v>
          </cell>
          <cell r="D189" t="str">
            <v>ST. MARGARET MARY CATHOLIC PRIMARY SCHOOL</v>
          </cell>
          <cell r="O189" t="str">
            <v>Primary Maintained</v>
          </cell>
        </row>
        <row r="190">
          <cell r="A190" t="str">
            <v>REALP</v>
          </cell>
          <cell r="B190">
            <v>3363</v>
          </cell>
          <cell r="C190">
            <v>3363</v>
          </cell>
          <cell r="D190" t="str">
            <v>ST. DUNSTAN'S CATHOLIC PRIMARY SCHOOL</v>
          </cell>
          <cell r="O190" t="str">
            <v>Primary Maintained</v>
          </cell>
        </row>
        <row r="191">
          <cell r="A191" t="str">
            <v>REANC</v>
          </cell>
          <cell r="B191">
            <v>3366</v>
          </cell>
          <cell r="C191">
            <v>3366</v>
          </cell>
          <cell r="D191" t="str">
            <v>ST PAUL'S CATHOLIC PRIMARY SCHOOL</v>
          </cell>
          <cell r="O191" t="str">
            <v>Primary Academy</v>
          </cell>
        </row>
        <row r="192">
          <cell r="A192" t="str">
            <v>REALY</v>
          </cell>
          <cell r="B192">
            <v>3367</v>
          </cell>
          <cell r="C192">
            <v>3367</v>
          </cell>
          <cell r="D192" t="str">
            <v>ST. GERARD'S CATHOLIC PRIMARY SCHOOL</v>
          </cell>
          <cell r="O192" t="str">
            <v>Primary Maintained</v>
          </cell>
        </row>
        <row r="193">
          <cell r="A193" t="str">
            <v>REALE</v>
          </cell>
          <cell r="B193">
            <v>3372</v>
          </cell>
          <cell r="C193">
            <v>3372</v>
          </cell>
          <cell r="D193" t="str">
            <v>ST. BERNADETTE'S CATHOLIC PRIMARY SCHOOL</v>
          </cell>
          <cell r="O193" t="str">
            <v>Primary Maintained</v>
          </cell>
        </row>
        <row r="194">
          <cell r="A194" t="str">
            <v>REAMJ</v>
          </cell>
          <cell r="B194">
            <v>3377</v>
          </cell>
          <cell r="C194">
            <v>3377</v>
          </cell>
          <cell r="D194" t="str">
            <v>ST JUDES PRIMARY SCHOOL</v>
          </cell>
          <cell r="O194" t="str">
            <v>Primary Maintained</v>
          </cell>
        </row>
        <row r="195">
          <cell r="A195" t="str">
            <v>REALN</v>
          </cell>
          <cell r="B195">
            <v>3386</v>
          </cell>
          <cell r="C195">
            <v>3386</v>
          </cell>
          <cell r="D195" t="str">
            <v>ST CUTHBERT'S CATHOLIC PRIMARY SCHOOL</v>
          </cell>
          <cell r="O195" t="str">
            <v>Primary Maintained</v>
          </cell>
        </row>
        <row r="196">
          <cell r="A196" t="str">
            <v>REALK</v>
          </cell>
          <cell r="B196">
            <v>3406</v>
          </cell>
          <cell r="C196">
            <v>3406</v>
          </cell>
          <cell r="D196" t="str">
            <v>ST. CLARE'S CATHOLIC PRIMARY SCHOOL</v>
          </cell>
          <cell r="O196" t="str">
            <v>Primary Maintained</v>
          </cell>
        </row>
        <row r="197">
          <cell r="A197" t="str">
            <v>REAFH</v>
          </cell>
          <cell r="B197">
            <v>3411</v>
          </cell>
          <cell r="C197">
            <v>3411</v>
          </cell>
          <cell r="D197" t="str">
            <v>HOLLY HILL INFANT &amp; NURSERY SCHOOL</v>
          </cell>
          <cell r="O197" t="str">
            <v>Primary Maintained</v>
          </cell>
        </row>
        <row r="198">
          <cell r="A198" t="str">
            <v>REAAR</v>
          </cell>
          <cell r="B198">
            <v>3412</v>
          </cell>
          <cell r="C198">
            <v>3412</v>
          </cell>
          <cell r="D198" t="str">
            <v>AUDLEY PRIMARY SCHOOL</v>
          </cell>
          <cell r="O198" t="str">
            <v>Primary Academy</v>
          </cell>
        </row>
        <row r="199">
          <cell r="A199" t="str">
            <v>REAKW</v>
          </cell>
          <cell r="B199">
            <v>2181</v>
          </cell>
          <cell r="C199">
            <v>3413</v>
          </cell>
          <cell r="D199" t="str">
            <v>SPRINGFIELD PRIMARY SCHOOL</v>
          </cell>
          <cell r="O199" t="str">
            <v>Primary Academy</v>
          </cell>
        </row>
        <row r="200">
          <cell r="A200" t="str">
            <v>REANF</v>
          </cell>
          <cell r="B200">
            <v>3428</v>
          </cell>
          <cell r="C200">
            <v>3428</v>
          </cell>
          <cell r="D200" t="str">
            <v>ST PETER'S C.E. PRIMARY SCHOOL</v>
          </cell>
          <cell r="O200" t="str">
            <v>Primary Maintained</v>
          </cell>
        </row>
        <row r="201">
          <cell r="A201" t="str">
            <v>REAHQ</v>
          </cell>
          <cell r="B201">
            <v>3431</v>
          </cell>
          <cell r="C201">
            <v>3431</v>
          </cell>
          <cell r="D201" t="str">
            <v>NEW OSCOTT PRIMARY SCHOOL</v>
          </cell>
          <cell r="O201" t="str">
            <v>Primary Maintained</v>
          </cell>
        </row>
        <row r="202">
          <cell r="A202" t="str">
            <v>REACN</v>
          </cell>
          <cell r="B202">
            <v>3432</v>
          </cell>
          <cell r="C202">
            <v>3432</v>
          </cell>
          <cell r="D202" t="str">
            <v>CLIFTON PRIMARY SCHOOL</v>
          </cell>
          <cell r="O202" t="str">
            <v>Primary Maintained</v>
          </cell>
        </row>
        <row r="203">
          <cell r="A203" t="str">
            <v>REAAG</v>
          </cell>
          <cell r="B203">
            <v>3433</v>
          </cell>
          <cell r="C203">
            <v>3433</v>
          </cell>
          <cell r="D203" t="str">
            <v>ALBERT BRADBEER PRIMARY ACADEMY</v>
          </cell>
          <cell r="O203" t="str">
            <v>Primary Academy</v>
          </cell>
        </row>
        <row r="204">
          <cell r="A204" t="str">
            <v>REAHP</v>
          </cell>
          <cell r="B204">
            <v>3436</v>
          </cell>
          <cell r="C204">
            <v>3436</v>
          </cell>
          <cell r="D204" t="str">
            <v>THE HARPER BELL SEVENTH-DAY ADVENTIST SCHOOL</v>
          </cell>
          <cell r="O204" t="str">
            <v>Closed provision</v>
          </cell>
        </row>
        <row r="205">
          <cell r="A205" t="str">
            <v>READF</v>
          </cell>
          <cell r="B205">
            <v>5201</v>
          </cell>
          <cell r="C205">
            <v>5201</v>
          </cell>
          <cell r="D205" t="str">
            <v>DEANERY C.E. PRIMARY SCHOOL</v>
          </cell>
          <cell r="O205" t="str">
            <v>Primary Academy</v>
          </cell>
        </row>
        <row r="206">
          <cell r="A206" t="str">
            <v>REAPH</v>
          </cell>
          <cell r="B206">
            <v>5203</v>
          </cell>
          <cell r="C206">
            <v>5203</v>
          </cell>
          <cell r="D206" t="str">
            <v>WALMLEY INFANT SCHOOL</v>
          </cell>
          <cell r="O206" t="str">
            <v>Primary Maintained</v>
          </cell>
        </row>
        <row r="207">
          <cell r="A207" t="str">
            <v>REAGQ</v>
          </cell>
          <cell r="B207">
            <v>2162</v>
          </cell>
          <cell r="C207">
            <v>5204</v>
          </cell>
          <cell r="D207" t="str">
            <v>MANOR PARK PRIMARY SCHOOL</v>
          </cell>
          <cell r="O207" t="str">
            <v>Primary Academy</v>
          </cell>
        </row>
        <row r="208">
          <cell r="A208" t="str">
            <v>REALT</v>
          </cell>
          <cell r="B208">
            <v>5205</v>
          </cell>
          <cell r="C208">
            <v>5205</v>
          </cell>
          <cell r="D208" t="str">
            <v>ST FRANCIS CHURCH OF ENGLAND AIDED PRIMARY SCHOOL AND NURSERY</v>
          </cell>
          <cell r="O208" t="str">
            <v>Primary Academy</v>
          </cell>
        </row>
        <row r="209">
          <cell r="A209">
            <v>0</v>
          </cell>
          <cell r="B209">
            <v>4019</v>
          </cell>
          <cell r="C209">
            <v>4019</v>
          </cell>
          <cell r="D209" t="str">
            <v>Ark Victoria Academy</v>
          </cell>
          <cell r="O209" t="str">
            <v>Primary Academy</v>
          </cell>
        </row>
        <row r="210">
          <cell r="A210" t="str">
            <v>REAGR</v>
          </cell>
          <cell r="B210">
            <v>2075</v>
          </cell>
          <cell r="C210">
            <v>2461</v>
          </cell>
          <cell r="D210" t="str">
            <v>Mansfield Green (new provision September)</v>
          </cell>
          <cell r="O210" t="str">
            <v>Primary Academy</v>
          </cell>
        </row>
        <row r="211">
          <cell r="A211" t="str">
            <v>READD</v>
          </cell>
          <cell r="B211">
            <v>2191</v>
          </cell>
          <cell r="C211">
            <v>2191</v>
          </cell>
          <cell r="D211" t="str">
            <v>COURT FARM (new provision September)</v>
          </cell>
          <cell r="O211" t="str">
            <v>Primary Maintained</v>
          </cell>
        </row>
        <row r="212">
          <cell r="A212" t="str">
            <v>REAHF</v>
          </cell>
          <cell r="B212">
            <v>2078</v>
          </cell>
          <cell r="C212">
            <v>2078</v>
          </cell>
          <cell r="D212" t="str">
            <v>Moor Green Primary Academy(new provision September 18)</v>
          </cell>
          <cell r="O212" t="str">
            <v>Primary Academy</v>
          </cell>
        </row>
        <row r="213">
          <cell r="A213" t="str">
            <v>REACQ</v>
          </cell>
          <cell r="B213">
            <v>2185</v>
          </cell>
          <cell r="C213">
            <v>2185</v>
          </cell>
          <cell r="D213" t="str">
            <v>Colebourne Primary (new provision Sept 19)</v>
          </cell>
          <cell r="O213" t="str">
            <v>Primary Maintained</v>
          </cell>
        </row>
      </sheetData>
      <sheetData sheetId="1">
        <row r="7">
          <cell r="AO7">
            <v>20</v>
          </cell>
        </row>
        <row r="8">
          <cell r="AO8">
            <v>6</v>
          </cell>
        </row>
        <row r="9">
          <cell r="AO9">
            <v>58</v>
          </cell>
        </row>
        <row r="10">
          <cell r="AO10">
            <v>1</v>
          </cell>
        </row>
        <row r="11">
          <cell r="AO11">
            <v>0</v>
          </cell>
        </row>
        <row r="12">
          <cell r="AO12">
            <v>30</v>
          </cell>
        </row>
        <row r="13">
          <cell r="AO13">
            <v>14</v>
          </cell>
        </row>
        <row r="14">
          <cell r="AO14">
            <v>0</v>
          </cell>
        </row>
        <row r="15">
          <cell r="AO15">
            <v>45</v>
          </cell>
        </row>
        <row r="16">
          <cell r="AO16">
            <v>17</v>
          </cell>
        </row>
        <row r="17">
          <cell r="AO17">
            <v>15</v>
          </cell>
        </row>
        <row r="18">
          <cell r="AO18">
            <v>55</v>
          </cell>
        </row>
        <row r="19">
          <cell r="AO19">
            <v>45</v>
          </cell>
        </row>
        <row r="20">
          <cell r="AO20">
            <v>3</v>
          </cell>
        </row>
        <row r="21">
          <cell r="AO21">
            <v>68</v>
          </cell>
        </row>
        <row r="22">
          <cell r="AO22">
            <v>14</v>
          </cell>
        </row>
        <row r="23">
          <cell r="AO23">
            <v>7</v>
          </cell>
        </row>
        <row r="24">
          <cell r="AO24">
            <v>4</v>
          </cell>
        </row>
        <row r="25">
          <cell r="AO25">
            <v>32</v>
          </cell>
        </row>
        <row r="26">
          <cell r="AO26">
            <v>53</v>
          </cell>
        </row>
        <row r="27">
          <cell r="AO27">
            <v>15</v>
          </cell>
        </row>
        <row r="28">
          <cell r="AO28">
            <v>12</v>
          </cell>
        </row>
        <row r="29">
          <cell r="AO29">
            <v>11</v>
          </cell>
        </row>
        <row r="30">
          <cell r="AO30">
            <v>50</v>
          </cell>
        </row>
        <row r="31">
          <cell r="AO31">
            <v>66</v>
          </cell>
        </row>
        <row r="32">
          <cell r="AO32">
            <v>15</v>
          </cell>
        </row>
        <row r="33">
          <cell r="AO33">
            <v>18</v>
          </cell>
        </row>
        <row r="35">
          <cell r="AO35">
            <v>0</v>
          </cell>
        </row>
        <row r="36">
          <cell r="AO36">
            <v>18</v>
          </cell>
        </row>
        <row r="37">
          <cell r="AO37">
            <v>0</v>
          </cell>
        </row>
        <row r="38">
          <cell r="AO38">
            <v>4</v>
          </cell>
        </row>
        <row r="39">
          <cell r="AO39">
            <v>0</v>
          </cell>
        </row>
        <row r="40">
          <cell r="AO40">
            <v>0</v>
          </cell>
        </row>
        <row r="41">
          <cell r="AO41">
            <v>8</v>
          </cell>
        </row>
        <row r="42">
          <cell r="AO42">
            <v>14</v>
          </cell>
        </row>
        <row r="43">
          <cell r="AO43">
            <v>0</v>
          </cell>
        </row>
        <row r="44">
          <cell r="AO44">
            <v>4</v>
          </cell>
        </row>
        <row r="45">
          <cell r="AO45">
            <v>0</v>
          </cell>
        </row>
        <row r="46">
          <cell r="AO46">
            <v>5</v>
          </cell>
        </row>
        <row r="47">
          <cell r="AO47">
            <v>0</v>
          </cell>
        </row>
        <row r="48">
          <cell r="AO48">
            <v>5</v>
          </cell>
        </row>
        <row r="49">
          <cell r="AO49">
            <v>0</v>
          </cell>
        </row>
        <row r="50">
          <cell r="AO50">
            <v>0</v>
          </cell>
        </row>
        <row r="51">
          <cell r="AO51">
            <v>0</v>
          </cell>
        </row>
        <row r="52">
          <cell r="AO52">
            <v>0</v>
          </cell>
        </row>
        <row r="53">
          <cell r="AO53">
            <v>0</v>
          </cell>
        </row>
        <row r="54">
          <cell r="AO54">
            <v>0</v>
          </cell>
        </row>
        <row r="55">
          <cell r="AO55">
            <v>12</v>
          </cell>
        </row>
        <row r="56">
          <cell r="AO56">
            <v>0</v>
          </cell>
        </row>
        <row r="57">
          <cell r="AO57">
            <v>0</v>
          </cell>
        </row>
        <row r="58">
          <cell r="AO58">
            <v>0</v>
          </cell>
        </row>
        <row r="59">
          <cell r="AO59">
            <v>4</v>
          </cell>
        </row>
        <row r="60">
          <cell r="AO60">
            <v>0</v>
          </cell>
        </row>
        <row r="61">
          <cell r="AO61">
            <v>8</v>
          </cell>
        </row>
        <row r="62">
          <cell r="AO62">
            <v>0</v>
          </cell>
        </row>
        <row r="63">
          <cell r="AO63">
            <v>0</v>
          </cell>
        </row>
        <row r="64">
          <cell r="AO64">
            <v>0</v>
          </cell>
        </row>
        <row r="65">
          <cell r="AO65">
            <v>10</v>
          </cell>
        </row>
        <row r="66">
          <cell r="AO66">
            <v>0</v>
          </cell>
        </row>
        <row r="67">
          <cell r="AO67">
            <v>0</v>
          </cell>
        </row>
        <row r="68">
          <cell r="AO68">
            <v>0</v>
          </cell>
        </row>
        <row r="69">
          <cell r="AO69">
            <v>9</v>
          </cell>
        </row>
        <row r="70">
          <cell r="AO70">
            <v>0</v>
          </cell>
        </row>
        <row r="71">
          <cell r="AO71">
            <v>16</v>
          </cell>
        </row>
        <row r="72">
          <cell r="AO72">
            <v>2</v>
          </cell>
        </row>
        <row r="73">
          <cell r="AO73">
            <v>0</v>
          </cell>
        </row>
        <row r="74">
          <cell r="AO74">
            <v>0</v>
          </cell>
        </row>
        <row r="75">
          <cell r="AO75">
            <v>24</v>
          </cell>
        </row>
        <row r="76">
          <cell r="AO76">
            <v>0</v>
          </cell>
        </row>
        <row r="77">
          <cell r="AO77">
            <v>0</v>
          </cell>
        </row>
        <row r="78">
          <cell r="AO78">
            <v>0</v>
          </cell>
        </row>
        <row r="79">
          <cell r="AO79">
            <v>0</v>
          </cell>
        </row>
        <row r="80">
          <cell r="AO80">
            <v>0</v>
          </cell>
        </row>
        <row r="81">
          <cell r="AO81">
            <v>0</v>
          </cell>
        </row>
        <row r="82">
          <cell r="AO82">
            <v>0</v>
          </cell>
        </row>
        <row r="83">
          <cell r="AO83">
            <v>0</v>
          </cell>
        </row>
        <row r="84">
          <cell r="AO84">
            <v>0</v>
          </cell>
        </row>
        <row r="85">
          <cell r="AO85">
            <v>16</v>
          </cell>
        </row>
        <row r="86">
          <cell r="AO86">
            <v>0</v>
          </cell>
        </row>
        <row r="87">
          <cell r="AO87">
            <v>0</v>
          </cell>
        </row>
        <row r="88">
          <cell r="AO88">
            <v>12</v>
          </cell>
        </row>
        <row r="89">
          <cell r="AO89">
            <v>0</v>
          </cell>
        </row>
        <row r="90">
          <cell r="AO90">
            <v>0</v>
          </cell>
        </row>
        <row r="91">
          <cell r="AO91">
            <v>0</v>
          </cell>
        </row>
        <row r="92">
          <cell r="AO92">
            <v>2</v>
          </cell>
        </row>
        <row r="93">
          <cell r="AO93">
            <v>14</v>
          </cell>
        </row>
        <row r="94">
          <cell r="AO94">
            <v>0</v>
          </cell>
        </row>
        <row r="95">
          <cell r="AO95">
            <v>0</v>
          </cell>
        </row>
        <row r="96">
          <cell r="AO96">
            <v>0</v>
          </cell>
        </row>
        <row r="97">
          <cell r="AO97">
            <v>0</v>
          </cell>
        </row>
        <row r="98">
          <cell r="AO98">
            <v>1</v>
          </cell>
        </row>
        <row r="99">
          <cell r="AO99">
            <v>14</v>
          </cell>
        </row>
        <row r="100">
          <cell r="AO100">
            <v>7</v>
          </cell>
        </row>
        <row r="101">
          <cell r="AO101">
            <v>11</v>
          </cell>
        </row>
        <row r="102">
          <cell r="AO102">
            <v>13</v>
          </cell>
        </row>
        <row r="103">
          <cell r="AO103">
            <v>0</v>
          </cell>
        </row>
        <row r="104">
          <cell r="AO104">
            <v>15</v>
          </cell>
        </row>
        <row r="105">
          <cell r="AO105">
            <v>8</v>
          </cell>
        </row>
        <row r="106">
          <cell r="AO106">
            <v>6</v>
          </cell>
        </row>
        <row r="107">
          <cell r="AO107">
            <v>0</v>
          </cell>
        </row>
        <row r="108">
          <cell r="AO108">
            <v>3</v>
          </cell>
        </row>
        <row r="109">
          <cell r="AO109">
            <v>0</v>
          </cell>
        </row>
        <row r="110">
          <cell r="AO110">
            <v>1</v>
          </cell>
        </row>
        <row r="111">
          <cell r="AO111">
            <v>7</v>
          </cell>
        </row>
        <row r="112">
          <cell r="AO112">
            <v>0</v>
          </cell>
        </row>
        <row r="113">
          <cell r="AO113">
            <v>2</v>
          </cell>
        </row>
        <row r="114">
          <cell r="AO114">
            <v>0</v>
          </cell>
        </row>
        <row r="115">
          <cell r="AO115">
            <v>1</v>
          </cell>
        </row>
        <row r="116">
          <cell r="AO116">
            <v>0</v>
          </cell>
        </row>
        <row r="117">
          <cell r="AO117">
            <v>0</v>
          </cell>
        </row>
        <row r="118">
          <cell r="AO118">
            <v>6</v>
          </cell>
        </row>
        <row r="119">
          <cell r="AO119">
            <v>0</v>
          </cell>
        </row>
        <row r="120">
          <cell r="AO120">
            <v>0</v>
          </cell>
        </row>
        <row r="121">
          <cell r="AO121">
            <v>29</v>
          </cell>
        </row>
        <row r="122">
          <cell r="AO122">
            <v>0</v>
          </cell>
        </row>
        <row r="123">
          <cell r="AO123">
            <v>0</v>
          </cell>
        </row>
        <row r="124">
          <cell r="AO124">
            <v>0</v>
          </cell>
        </row>
        <row r="125">
          <cell r="AO125">
            <v>15</v>
          </cell>
        </row>
        <row r="126">
          <cell r="AO126">
            <v>0</v>
          </cell>
        </row>
        <row r="127">
          <cell r="AO127">
            <v>0</v>
          </cell>
        </row>
        <row r="128">
          <cell r="AO128">
            <v>0</v>
          </cell>
        </row>
        <row r="129">
          <cell r="AO129">
            <v>0</v>
          </cell>
        </row>
        <row r="130">
          <cell r="AO130">
            <v>3</v>
          </cell>
        </row>
        <row r="131">
          <cell r="AO131">
            <v>0</v>
          </cell>
        </row>
        <row r="132">
          <cell r="AO132">
            <v>0</v>
          </cell>
        </row>
        <row r="133">
          <cell r="AO133">
            <v>37</v>
          </cell>
        </row>
        <row r="134">
          <cell r="AO134">
            <v>0</v>
          </cell>
        </row>
        <row r="135">
          <cell r="AO135">
            <v>2</v>
          </cell>
        </row>
        <row r="136">
          <cell r="AO136">
            <v>0</v>
          </cell>
        </row>
        <row r="137">
          <cell r="AO137">
            <v>9</v>
          </cell>
        </row>
        <row r="138">
          <cell r="AO138">
            <v>0</v>
          </cell>
        </row>
        <row r="139">
          <cell r="AO139">
            <v>0</v>
          </cell>
        </row>
        <row r="140">
          <cell r="AO140">
            <v>5</v>
          </cell>
        </row>
        <row r="141">
          <cell r="AO141">
            <v>0</v>
          </cell>
        </row>
        <row r="142">
          <cell r="AO142">
            <v>13</v>
          </cell>
        </row>
        <row r="143">
          <cell r="AO143">
            <v>0</v>
          </cell>
        </row>
        <row r="144">
          <cell r="AO144">
            <v>19</v>
          </cell>
        </row>
        <row r="145">
          <cell r="AO145">
            <v>26</v>
          </cell>
        </row>
        <row r="146">
          <cell r="AO146">
            <v>0</v>
          </cell>
        </row>
        <row r="147">
          <cell r="AO147">
            <v>14</v>
          </cell>
        </row>
        <row r="148">
          <cell r="AO148">
            <v>4</v>
          </cell>
        </row>
        <row r="149">
          <cell r="AO149">
            <v>0</v>
          </cell>
        </row>
        <row r="150">
          <cell r="AO150">
            <v>14</v>
          </cell>
        </row>
        <row r="151">
          <cell r="AO151">
            <v>1</v>
          </cell>
        </row>
        <row r="152">
          <cell r="AO152">
            <v>0</v>
          </cell>
        </row>
        <row r="153">
          <cell r="AO153">
            <v>0</v>
          </cell>
        </row>
        <row r="154">
          <cell r="AO154">
            <v>0</v>
          </cell>
        </row>
        <row r="155">
          <cell r="AO155">
            <v>1</v>
          </cell>
        </row>
        <row r="156">
          <cell r="AO156">
            <v>0</v>
          </cell>
        </row>
        <row r="157">
          <cell r="AO157">
            <v>4</v>
          </cell>
        </row>
        <row r="158">
          <cell r="AO158">
            <v>0</v>
          </cell>
        </row>
        <row r="159">
          <cell r="AO159">
            <v>0</v>
          </cell>
        </row>
        <row r="160">
          <cell r="AO160">
            <v>0</v>
          </cell>
        </row>
        <row r="161">
          <cell r="AO161">
            <v>1</v>
          </cell>
        </row>
        <row r="162">
          <cell r="AO162">
            <v>23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9</v>
          </cell>
        </row>
        <row r="166">
          <cell r="AO166">
            <v>11</v>
          </cell>
        </row>
        <row r="167">
          <cell r="AO167">
            <v>9</v>
          </cell>
        </row>
        <row r="168">
          <cell r="AO168">
            <v>0</v>
          </cell>
        </row>
        <row r="169">
          <cell r="AO169">
            <v>8</v>
          </cell>
        </row>
        <row r="170">
          <cell r="AO170">
            <v>0</v>
          </cell>
        </row>
        <row r="171">
          <cell r="AO171">
            <v>0</v>
          </cell>
        </row>
        <row r="172">
          <cell r="AO172">
            <v>20</v>
          </cell>
        </row>
        <row r="173">
          <cell r="AO173">
            <v>11</v>
          </cell>
        </row>
        <row r="174">
          <cell r="AO174">
            <v>9</v>
          </cell>
        </row>
        <row r="175">
          <cell r="AO175">
            <v>8</v>
          </cell>
        </row>
        <row r="176">
          <cell r="AO176">
            <v>1</v>
          </cell>
        </row>
        <row r="177">
          <cell r="AO177">
            <v>0</v>
          </cell>
        </row>
        <row r="178">
          <cell r="AO178">
            <v>0</v>
          </cell>
        </row>
        <row r="179">
          <cell r="AO179">
            <v>0</v>
          </cell>
        </row>
        <row r="180">
          <cell r="AO180">
            <v>0</v>
          </cell>
        </row>
        <row r="181">
          <cell r="AO181">
            <v>4</v>
          </cell>
        </row>
        <row r="182">
          <cell r="AO182">
            <v>0</v>
          </cell>
        </row>
        <row r="183">
          <cell r="AO183">
            <v>3</v>
          </cell>
        </row>
        <row r="184">
          <cell r="AO184">
            <v>8</v>
          </cell>
        </row>
        <row r="185">
          <cell r="AO185">
            <v>0</v>
          </cell>
        </row>
        <row r="186">
          <cell r="AO186">
            <v>12</v>
          </cell>
        </row>
        <row r="187">
          <cell r="AO187">
            <v>5</v>
          </cell>
        </row>
        <row r="188">
          <cell r="AO188">
            <v>0</v>
          </cell>
        </row>
        <row r="189">
          <cell r="AO189">
            <v>11</v>
          </cell>
        </row>
        <row r="190">
          <cell r="AO190">
            <v>6</v>
          </cell>
        </row>
        <row r="191">
          <cell r="AO191">
            <v>0</v>
          </cell>
        </row>
        <row r="192">
          <cell r="AO192">
            <v>4</v>
          </cell>
        </row>
        <row r="193">
          <cell r="AO193">
            <v>40</v>
          </cell>
        </row>
        <row r="194">
          <cell r="AO194">
            <v>0</v>
          </cell>
        </row>
        <row r="195">
          <cell r="AO195">
            <v>5</v>
          </cell>
        </row>
        <row r="196">
          <cell r="AO196">
            <v>0</v>
          </cell>
        </row>
        <row r="197">
          <cell r="AO197">
            <v>23</v>
          </cell>
        </row>
        <row r="198">
          <cell r="AO198">
            <v>22</v>
          </cell>
        </row>
        <row r="199">
          <cell r="AO199">
            <v>4</v>
          </cell>
        </row>
        <row r="200">
          <cell r="AO200">
            <v>4</v>
          </cell>
        </row>
        <row r="201">
          <cell r="AO201">
            <v>0</v>
          </cell>
        </row>
        <row r="202">
          <cell r="AO202">
            <v>1</v>
          </cell>
        </row>
        <row r="203">
          <cell r="AO203">
            <v>0</v>
          </cell>
        </row>
        <row r="204">
          <cell r="AO204">
            <v>0</v>
          </cell>
        </row>
        <row r="205">
          <cell r="AO205">
            <v>0</v>
          </cell>
        </row>
        <row r="206">
          <cell r="AO206">
            <v>0</v>
          </cell>
        </row>
        <row r="207">
          <cell r="AO207">
            <v>0</v>
          </cell>
        </row>
        <row r="208">
          <cell r="AO208">
            <v>1</v>
          </cell>
        </row>
        <row r="209">
          <cell r="AO209">
            <v>9</v>
          </cell>
        </row>
        <row r="210">
          <cell r="AO210">
            <v>0</v>
          </cell>
        </row>
        <row r="211">
          <cell r="AO211">
            <v>11</v>
          </cell>
        </row>
        <row r="212">
          <cell r="AO212">
            <v>0</v>
          </cell>
        </row>
        <row r="213">
          <cell r="AO2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B5F4-F767-4B11-87E9-959AAA5F2AAE}">
  <sheetPr codeName="Sheet1"/>
  <dimension ref="A1:AQ642"/>
  <sheetViews>
    <sheetView workbookViewId="0">
      <selection activeCell="A22" sqref="A22"/>
    </sheetView>
  </sheetViews>
  <sheetFormatPr defaultRowHeight="14.5" x14ac:dyDescent="0.35"/>
  <cols>
    <col min="1" max="1" width="67.1796875" bestFit="1" customWidth="1"/>
    <col min="2" max="2" width="20.453125" bestFit="1" customWidth="1"/>
    <col min="3" max="3" width="7.1796875" bestFit="1" customWidth="1"/>
    <col min="4" max="4" width="9.453125" bestFit="1" customWidth="1"/>
    <col min="5" max="5" width="8.81640625" bestFit="1" customWidth="1"/>
    <col min="6" max="6" width="9.1796875" bestFit="1" customWidth="1"/>
    <col min="7" max="7" width="11.453125" bestFit="1" customWidth="1"/>
    <col min="8" max="8" width="10.81640625" bestFit="1" customWidth="1"/>
    <col min="9" max="9" width="10.453125" bestFit="1" customWidth="1"/>
    <col min="10" max="10" width="12.1796875" bestFit="1" customWidth="1"/>
    <col min="11" max="11" width="11.453125" bestFit="1" customWidth="1"/>
    <col min="12" max="12" width="11.1796875" bestFit="1" customWidth="1"/>
    <col min="13" max="13" width="8.1796875" bestFit="1" customWidth="1"/>
    <col min="14" max="14" width="7.453125" bestFit="1" customWidth="1"/>
    <col min="15" max="15" width="7.1796875" bestFit="1" customWidth="1"/>
    <col min="16" max="16" width="16.1796875" bestFit="1" customWidth="1"/>
    <col min="17" max="21" width="12.81640625" bestFit="1" customWidth="1"/>
    <col min="22" max="22" width="10.1796875" bestFit="1" customWidth="1"/>
    <col min="23" max="23" width="11.453125" bestFit="1" customWidth="1"/>
    <col min="24" max="25" width="10.453125" bestFit="1" customWidth="1"/>
    <col min="26" max="26" width="23.54296875" bestFit="1" customWidth="1"/>
    <col min="27" max="27" width="5.54296875" bestFit="1" customWidth="1"/>
    <col min="28" max="28" width="8.453125" bestFit="1" customWidth="1"/>
    <col min="29" max="29" width="7.81640625" bestFit="1" customWidth="1"/>
    <col min="30" max="30" width="7.453125" bestFit="1" customWidth="1"/>
    <col min="31" max="31" width="41.1796875" bestFit="1" customWidth="1"/>
    <col min="32" max="34" width="12.81640625" bestFit="1" customWidth="1"/>
    <col min="35" max="35" width="8.1796875" bestFit="1" customWidth="1"/>
    <col min="36" max="36" width="6.1796875" bestFit="1" customWidth="1"/>
    <col min="37" max="37" width="12.81640625" bestFit="1" customWidth="1"/>
    <col min="38" max="38" width="44.81640625" bestFit="1" customWidth="1"/>
    <col min="39" max="39" width="68.81640625" bestFit="1" customWidth="1"/>
  </cols>
  <sheetData>
    <row r="1" spans="1:35" ht="18.5" x14ac:dyDescent="0.45">
      <c r="A1" s="1" t="s">
        <v>319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</row>
    <row r="2" spans="1:35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</row>
    <row r="3" spans="1:35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</row>
    <row r="4" spans="1:35" x14ac:dyDescent="0.35">
      <c r="A4" t="s">
        <v>35</v>
      </c>
      <c r="B4" t="s">
        <v>36</v>
      </c>
      <c r="C4">
        <v>1000</v>
      </c>
    </row>
    <row r="5" spans="1:35" x14ac:dyDescent="0.35">
      <c r="A5" t="s">
        <v>37</v>
      </c>
      <c r="B5" t="s">
        <v>36</v>
      </c>
      <c r="C5">
        <v>1001</v>
      </c>
    </row>
    <row r="6" spans="1:35" x14ac:dyDescent="0.35">
      <c r="A6" t="s">
        <v>38</v>
      </c>
      <c r="B6" t="s">
        <v>36</v>
      </c>
      <c r="C6">
        <v>1002</v>
      </c>
    </row>
    <row r="7" spans="1:35" x14ac:dyDescent="0.35">
      <c r="A7" t="s">
        <v>39</v>
      </c>
      <c r="B7" t="s">
        <v>36</v>
      </c>
      <c r="C7">
        <v>1006</v>
      </c>
    </row>
    <row r="8" spans="1:35" x14ac:dyDescent="0.35">
      <c r="A8" t="s">
        <v>40</v>
      </c>
      <c r="B8" t="s">
        <v>36</v>
      </c>
      <c r="C8">
        <v>1008</v>
      </c>
    </row>
    <row r="9" spans="1:35" x14ac:dyDescent="0.35">
      <c r="A9" t="s">
        <v>41</v>
      </c>
      <c r="B9" t="s">
        <v>36</v>
      </c>
      <c r="C9">
        <v>1009</v>
      </c>
    </row>
    <row r="10" spans="1:35" x14ac:dyDescent="0.35">
      <c r="A10" t="s">
        <v>42</v>
      </c>
      <c r="B10" t="s">
        <v>36</v>
      </c>
      <c r="C10">
        <v>1010</v>
      </c>
    </row>
    <row r="11" spans="1:35" x14ac:dyDescent="0.35">
      <c r="A11" t="s">
        <v>43</v>
      </c>
      <c r="B11" t="s">
        <v>36</v>
      </c>
      <c r="C11">
        <v>1012</v>
      </c>
    </row>
    <row r="12" spans="1:35" x14ac:dyDescent="0.35">
      <c r="A12" t="s">
        <v>44</v>
      </c>
      <c r="B12" t="s">
        <v>36</v>
      </c>
      <c r="C12">
        <v>1014</v>
      </c>
    </row>
    <row r="13" spans="1:35" x14ac:dyDescent="0.35">
      <c r="A13" t="s">
        <v>45</v>
      </c>
      <c r="B13" t="s">
        <v>36</v>
      </c>
      <c r="C13">
        <v>1015</v>
      </c>
    </row>
    <row r="14" spans="1:35" x14ac:dyDescent="0.35">
      <c r="A14" t="s">
        <v>46</v>
      </c>
      <c r="B14" t="s">
        <v>36</v>
      </c>
      <c r="C14">
        <v>1016</v>
      </c>
    </row>
    <row r="15" spans="1:35" x14ac:dyDescent="0.35">
      <c r="A15" t="s">
        <v>47</v>
      </c>
      <c r="B15" t="s">
        <v>36</v>
      </c>
      <c r="C15">
        <v>1017</v>
      </c>
    </row>
    <row r="16" spans="1:35" x14ac:dyDescent="0.35">
      <c r="A16" t="s">
        <v>48</v>
      </c>
      <c r="B16" t="s">
        <v>36</v>
      </c>
      <c r="C16">
        <v>1018</v>
      </c>
    </row>
    <row r="17" spans="1:43" x14ac:dyDescent="0.35">
      <c r="A17" t="s">
        <v>49</v>
      </c>
      <c r="B17" t="s">
        <v>36</v>
      </c>
      <c r="C17">
        <v>1019</v>
      </c>
    </row>
    <row r="18" spans="1:43" x14ac:dyDescent="0.35">
      <c r="A18" t="s">
        <v>50</v>
      </c>
      <c r="B18" t="s">
        <v>36</v>
      </c>
      <c r="C18">
        <v>1020</v>
      </c>
    </row>
    <row r="19" spans="1:43" x14ac:dyDescent="0.35">
      <c r="A19" t="s">
        <v>51</v>
      </c>
      <c r="B19" t="s">
        <v>36</v>
      </c>
      <c r="C19">
        <v>1021</v>
      </c>
    </row>
    <row r="20" spans="1:43" x14ac:dyDescent="0.35">
      <c r="A20" t="s">
        <v>52</v>
      </c>
      <c r="B20" t="s">
        <v>36</v>
      </c>
      <c r="C20">
        <v>1022</v>
      </c>
    </row>
    <row r="21" spans="1:43" x14ac:dyDescent="0.35">
      <c r="A21" t="s">
        <v>53</v>
      </c>
      <c r="B21" t="s">
        <v>36</v>
      </c>
      <c r="C21">
        <v>1023</v>
      </c>
    </row>
    <row r="22" spans="1:43" x14ac:dyDescent="0.35">
      <c r="A22" t="s">
        <v>54</v>
      </c>
      <c r="B22" t="s">
        <v>36</v>
      </c>
      <c r="C22">
        <v>1024</v>
      </c>
    </row>
    <row r="23" spans="1:43" x14ac:dyDescent="0.35">
      <c r="A23" t="s">
        <v>55</v>
      </c>
      <c r="B23" t="s">
        <v>36</v>
      </c>
      <c r="C23">
        <v>1025</v>
      </c>
    </row>
    <row r="24" spans="1:43" x14ac:dyDescent="0.35">
      <c r="A24" t="s">
        <v>56</v>
      </c>
      <c r="B24" t="s">
        <v>36</v>
      </c>
      <c r="C24">
        <v>1026</v>
      </c>
    </row>
    <row r="25" spans="1:43" x14ac:dyDescent="0.35">
      <c r="A25" t="s">
        <v>57</v>
      </c>
      <c r="B25" t="s">
        <v>36</v>
      </c>
      <c r="C25">
        <v>1027</v>
      </c>
    </row>
    <row r="26" spans="1:43" x14ac:dyDescent="0.35">
      <c r="A26" t="s">
        <v>58</v>
      </c>
      <c r="B26" t="s">
        <v>36</v>
      </c>
      <c r="C26">
        <v>1028</v>
      </c>
    </row>
    <row r="27" spans="1:43" x14ac:dyDescent="0.35">
      <c r="A27" t="s">
        <v>59</v>
      </c>
      <c r="B27" t="s">
        <v>36</v>
      </c>
      <c r="C27">
        <v>1038</v>
      </c>
    </row>
    <row r="28" spans="1:43" x14ac:dyDescent="0.35">
      <c r="A28" t="s">
        <v>60</v>
      </c>
      <c r="B28" t="s">
        <v>36</v>
      </c>
      <c r="C28">
        <v>1048</v>
      </c>
    </row>
    <row r="29" spans="1:43" x14ac:dyDescent="0.35">
      <c r="A29" t="s">
        <v>61</v>
      </c>
      <c r="B29" t="s">
        <v>36</v>
      </c>
      <c r="C29">
        <v>1049</v>
      </c>
    </row>
    <row r="30" spans="1:43" x14ac:dyDescent="0.35">
      <c r="A30" t="s">
        <v>62</v>
      </c>
      <c r="B30" t="s">
        <v>36</v>
      </c>
      <c r="C30">
        <v>1802</v>
      </c>
    </row>
    <row r="31" spans="1:43" x14ac:dyDescent="0.35"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</row>
    <row r="32" spans="1:43" x14ac:dyDescent="0.35">
      <c r="A32" t="s">
        <v>63</v>
      </c>
      <c r="B32" t="s">
        <v>64</v>
      </c>
      <c r="C32">
        <v>2171</v>
      </c>
    </row>
    <row r="33" spans="1:3" x14ac:dyDescent="0.35">
      <c r="A33" t="s">
        <v>65</v>
      </c>
      <c r="B33" t="s">
        <v>64</v>
      </c>
      <c r="C33">
        <v>2003</v>
      </c>
    </row>
    <row r="34" spans="1:3" x14ac:dyDescent="0.35">
      <c r="A34" t="s">
        <v>66</v>
      </c>
      <c r="B34" t="s">
        <v>67</v>
      </c>
      <c r="C34">
        <v>2004</v>
      </c>
    </row>
    <row r="35" spans="1:3" x14ac:dyDescent="0.35">
      <c r="A35" t="s">
        <v>68</v>
      </c>
      <c r="B35" t="s">
        <v>67</v>
      </c>
      <c r="C35">
        <v>2005</v>
      </c>
    </row>
    <row r="36" spans="1:3" x14ac:dyDescent="0.35">
      <c r="A36" t="s">
        <v>69</v>
      </c>
      <c r="B36" t="s">
        <v>67</v>
      </c>
      <c r="C36">
        <v>2008</v>
      </c>
    </row>
    <row r="37" spans="1:3" x14ac:dyDescent="0.35">
      <c r="A37" t="s">
        <v>70</v>
      </c>
      <c r="B37" t="s">
        <v>67</v>
      </c>
      <c r="C37">
        <v>2011</v>
      </c>
    </row>
    <row r="38" spans="1:3" x14ac:dyDescent="0.35">
      <c r="A38" t="s">
        <v>71</v>
      </c>
      <c r="B38" t="s">
        <v>67</v>
      </c>
      <c r="C38">
        <v>2014</v>
      </c>
    </row>
    <row r="39" spans="1:3" x14ac:dyDescent="0.35">
      <c r="A39" t="s">
        <v>72</v>
      </c>
      <c r="B39" t="s">
        <v>67</v>
      </c>
      <c r="C39">
        <v>2015</v>
      </c>
    </row>
    <row r="40" spans="1:3" x14ac:dyDescent="0.35">
      <c r="A40" t="s">
        <v>73</v>
      </c>
      <c r="B40" t="s">
        <v>67</v>
      </c>
      <c r="C40">
        <v>2018</v>
      </c>
    </row>
    <row r="41" spans="1:3" x14ac:dyDescent="0.35">
      <c r="A41" t="s">
        <v>74</v>
      </c>
      <c r="B41" t="s">
        <v>64</v>
      </c>
      <c r="C41">
        <v>2020</v>
      </c>
    </row>
    <row r="42" spans="1:3" x14ac:dyDescent="0.35">
      <c r="A42" t="s">
        <v>75</v>
      </c>
      <c r="B42" t="s">
        <v>67</v>
      </c>
      <c r="C42">
        <v>2021</v>
      </c>
    </row>
    <row r="43" spans="1:3" x14ac:dyDescent="0.35">
      <c r="A43" t="s">
        <v>76</v>
      </c>
      <c r="B43" t="s">
        <v>67</v>
      </c>
      <c r="C43">
        <v>2025</v>
      </c>
    </row>
    <row r="44" spans="1:3" x14ac:dyDescent="0.35">
      <c r="A44" t="s">
        <v>77</v>
      </c>
      <c r="B44" t="s">
        <v>67</v>
      </c>
      <c r="C44">
        <v>2204</v>
      </c>
    </row>
    <row r="45" spans="1:3" x14ac:dyDescent="0.35">
      <c r="A45" t="s">
        <v>78</v>
      </c>
      <c r="B45" t="s">
        <v>67</v>
      </c>
      <c r="C45">
        <v>2030</v>
      </c>
    </row>
    <row r="46" spans="1:3" x14ac:dyDescent="0.35">
      <c r="A46" t="s">
        <v>79</v>
      </c>
      <c r="B46" t="s">
        <v>64</v>
      </c>
      <c r="C46">
        <v>2196</v>
      </c>
    </row>
    <row r="47" spans="1:3" x14ac:dyDescent="0.35">
      <c r="A47" t="s">
        <v>80</v>
      </c>
      <c r="B47" t="s">
        <v>64</v>
      </c>
      <c r="C47">
        <v>2036</v>
      </c>
    </row>
    <row r="48" spans="1:3" x14ac:dyDescent="0.35">
      <c r="A48" t="s">
        <v>81</v>
      </c>
      <c r="B48" t="s">
        <v>64</v>
      </c>
      <c r="C48">
        <v>2037</v>
      </c>
    </row>
    <row r="49" spans="1:3" x14ac:dyDescent="0.35">
      <c r="A49" t="s">
        <v>82</v>
      </c>
      <c r="B49" t="s">
        <v>64</v>
      </c>
      <c r="C49">
        <v>2038</v>
      </c>
    </row>
    <row r="50" spans="1:3" x14ac:dyDescent="0.35">
      <c r="A50" t="s">
        <v>83</v>
      </c>
      <c r="B50" t="s">
        <v>64</v>
      </c>
      <c r="C50">
        <v>2039</v>
      </c>
    </row>
    <row r="51" spans="1:3" x14ac:dyDescent="0.35">
      <c r="A51" t="s">
        <v>84</v>
      </c>
      <c r="B51" t="s">
        <v>67</v>
      </c>
      <c r="C51">
        <v>2040</v>
      </c>
    </row>
    <row r="52" spans="1:3" x14ac:dyDescent="0.35">
      <c r="A52" t="s">
        <v>85</v>
      </c>
      <c r="B52" t="s">
        <v>86</v>
      </c>
      <c r="C52">
        <v>4001</v>
      </c>
    </row>
    <row r="53" spans="1:3" x14ac:dyDescent="0.35">
      <c r="A53" t="s">
        <v>88</v>
      </c>
      <c r="B53" t="s">
        <v>89</v>
      </c>
      <c r="C53">
        <v>2048</v>
      </c>
    </row>
    <row r="54" spans="1:3" x14ac:dyDescent="0.35">
      <c r="A54" t="s">
        <v>90</v>
      </c>
      <c r="B54" t="s">
        <v>67</v>
      </c>
      <c r="C54">
        <v>2054</v>
      </c>
    </row>
    <row r="55" spans="1:3" x14ac:dyDescent="0.35">
      <c r="A55" t="s">
        <v>91</v>
      </c>
      <c r="B55" t="s">
        <v>67</v>
      </c>
      <c r="C55">
        <v>2055</v>
      </c>
    </row>
    <row r="56" spans="1:3" x14ac:dyDescent="0.35">
      <c r="A56" t="s">
        <v>92</v>
      </c>
      <c r="B56" t="s">
        <v>64</v>
      </c>
      <c r="C56">
        <v>2056</v>
      </c>
    </row>
    <row r="57" spans="1:3" x14ac:dyDescent="0.35">
      <c r="A57" t="s">
        <v>93</v>
      </c>
      <c r="B57" t="s">
        <v>64</v>
      </c>
      <c r="C57">
        <v>2057</v>
      </c>
    </row>
    <row r="58" spans="1:3" x14ac:dyDescent="0.35">
      <c r="A58" t="s">
        <v>94</v>
      </c>
      <c r="B58" t="s">
        <v>64</v>
      </c>
      <c r="C58">
        <v>2058</v>
      </c>
    </row>
    <row r="59" spans="1:3" x14ac:dyDescent="0.35">
      <c r="A59" t="s">
        <v>95</v>
      </c>
      <c r="B59" t="s">
        <v>64</v>
      </c>
      <c r="C59">
        <v>2059</v>
      </c>
    </row>
    <row r="60" spans="1:3" x14ac:dyDescent="0.35">
      <c r="A60" t="s">
        <v>96</v>
      </c>
      <c r="B60" t="s">
        <v>64</v>
      </c>
      <c r="C60">
        <v>2060</v>
      </c>
    </row>
    <row r="61" spans="1:3" x14ac:dyDescent="0.35">
      <c r="A61" t="s">
        <v>97</v>
      </c>
      <c r="B61" t="s">
        <v>67</v>
      </c>
      <c r="C61">
        <v>2062</v>
      </c>
    </row>
    <row r="62" spans="1:3" x14ac:dyDescent="0.35">
      <c r="A62" t="s">
        <v>98</v>
      </c>
      <c r="B62" t="s">
        <v>67</v>
      </c>
      <c r="C62">
        <v>2063</v>
      </c>
    </row>
    <row r="63" spans="1:3" x14ac:dyDescent="0.35">
      <c r="A63" t="s">
        <v>99</v>
      </c>
      <c r="B63" t="s">
        <v>64</v>
      </c>
      <c r="C63">
        <v>2064</v>
      </c>
    </row>
    <row r="64" spans="1:3" x14ac:dyDescent="0.35">
      <c r="A64" t="s">
        <v>100</v>
      </c>
      <c r="B64" t="s">
        <v>64</v>
      </c>
      <c r="C64">
        <v>2065</v>
      </c>
    </row>
    <row r="65" spans="1:3" x14ac:dyDescent="0.35">
      <c r="A65" t="s">
        <v>101</v>
      </c>
      <c r="B65" t="s">
        <v>67</v>
      </c>
      <c r="C65">
        <v>2067</v>
      </c>
    </row>
    <row r="66" spans="1:3" x14ac:dyDescent="0.35">
      <c r="A66" t="s">
        <v>102</v>
      </c>
      <c r="B66" t="s">
        <v>64</v>
      </c>
      <c r="C66">
        <v>2068</v>
      </c>
    </row>
    <row r="67" spans="1:3" x14ac:dyDescent="0.35">
      <c r="A67" t="s">
        <v>103</v>
      </c>
      <c r="B67" t="s">
        <v>64</v>
      </c>
      <c r="C67">
        <v>2070</v>
      </c>
    </row>
    <row r="68" spans="1:3" x14ac:dyDescent="0.35">
      <c r="A68" t="s">
        <v>104</v>
      </c>
      <c r="B68" t="s">
        <v>64</v>
      </c>
      <c r="C68">
        <v>2072</v>
      </c>
    </row>
    <row r="69" spans="1:3" x14ac:dyDescent="0.35">
      <c r="A69" t="s">
        <v>105</v>
      </c>
      <c r="B69" t="s">
        <v>64</v>
      </c>
      <c r="C69">
        <v>2073</v>
      </c>
    </row>
    <row r="70" spans="1:3" x14ac:dyDescent="0.35">
      <c r="A70" t="s">
        <v>106</v>
      </c>
      <c r="B70" t="s">
        <v>67</v>
      </c>
      <c r="C70">
        <v>2081</v>
      </c>
    </row>
    <row r="71" spans="1:3" x14ac:dyDescent="0.35">
      <c r="A71" t="s">
        <v>107</v>
      </c>
      <c r="B71" t="s">
        <v>64</v>
      </c>
      <c r="C71">
        <v>2082</v>
      </c>
    </row>
    <row r="72" spans="1:3" x14ac:dyDescent="0.35">
      <c r="A72" t="s">
        <v>108</v>
      </c>
      <c r="B72" t="s">
        <v>64</v>
      </c>
      <c r="C72">
        <v>2086</v>
      </c>
    </row>
    <row r="73" spans="1:3" x14ac:dyDescent="0.35">
      <c r="A73" t="s">
        <v>109</v>
      </c>
      <c r="B73" t="s">
        <v>67</v>
      </c>
      <c r="C73">
        <v>2087</v>
      </c>
    </row>
    <row r="74" spans="1:3" x14ac:dyDescent="0.35">
      <c r="A74" t="s">
        <v>110</v>
      </c>
      <c r="B74" t="s">
        <v>67</v>
      </c>
      <c r="C74">
        <v>2091</v>
      </c>
    </row>
    <row r="75" spans="1:3" x14ac:dyDescent="0.35">
      <c r="A75" t="s">
        <v>111</v>
      </c>
      <c r="B75" t="s">
        <v>67</v>
      </c>
      <c r="C75">
        <v>2093</v>
      </c>
    </row>
    <row r="76" spans="1:3" x14ac:dyDescent="0.35">
      <c r="A76" t="s">
        <v>112</v>
      </c>
      <c r="B76" t="s">
        <v>64</v>
      </c>
      <c r="C76">
        <v>2096</v>
      </c>
    </row>
    <row r="77" spans="1:3" x14ac:dyDescent="0.35">
      <c r="A77" t="s">
        <v>113</v>
      </c>
      <c r="B77" t="s">
        <v>67</v>
      </c>
      <c r="C77">
        <v>2097</v>
      </c>
    </row>
    <row r="78" spans="1:3" x14ac:dyDescent="0.35">
      <c r="A78" t="s">
        <v>114</v>
      </c>
      <c r="B78" t="s">
        <v>64</v>
      </c>
      <c r="C78">
        <v>2098</v>
      </c>
    </row>
    <row r="79" spans="1:3" x14ac:dyDescent="0.35">
      <c r="A79" t="s">
        <v>115</v>
      </c>
      <c r="B79" t="s">
        <v>67</v>
      </c>
      <c r="C79">
        <v>2099</v>
      </c>
    </row>
    <row r="80" spans="1:3" x14ac:dyDescent="0.35">
      <c r="A80" t="s">
        <v>116</v>
      </c>
      <c r="B80" t="s">
        <v>64</v>
      </c>
      <c r="C80">
        <v>2100</v>
      </c>
    </row>
    <row r="81" spans="1:3" x14ac:dyDescent="0.35">
      <c r="A81" t="s">
        <v>117</v>
      </c>
      <c r="B81" t="s">
        <v>64</v>
      </c>
      <c r="C81">
        <v>2102</v>
      </c>
    </row>
    <row r="82" spans="1:3" x14ac:dyDescent="0.35">
      <c r="A82" t="s">
        <v>118</v>
      </c>
      <c r="B82" t="s">
        <v>64</v>
      </c>
      <c r="C82">
        <v>2103</v>
      </c>
    </row>
    <row r="83" spans="1:3" x14ac:dyDescent="0.35">
      <c r="A83" t="s">
        <v>119</v>
      </c>
      <c r="B83" t="s">
        <v>67</v>
      </c>
      <c r="C83">
        <v>2108</v>
      </c>
    </row>
    <row r="84" spans="1:3" x14ac:dyDescent="0.35">
      <c r="A84" t="s">
        <v>120</v>
      </c>
      <c r="B84" t="s">
        <v>64</v>
      </c>
      <c r="C84">
        <v>2109</v>
      </c>
    </row>
    <row r="85" spans="1:3" x14ac:dyDescent="0.35">
      <c r="A85" t="s">
        <v>121</v>
      </c>
      <c r="B85" t="s">
        <v>64</v>
      </c>
      <c r="C85">
        <v>2110</v>
      </c>
    </row>
    <row r="86" spans="1:3" x14ac:dyDescent="0.35">
      <c r="A86" t="s">
        <v>122</v>
      </c>
      <c r="B86" t="s">
        <v>64</v>
      </c>
      <c r="C86">
        <v>2111</v>
      </c>
    </row>
    <row r="87" spans="1:3" x14ac:dyDescent="0.35">
      <c r="A87" t="s">
        <v>123</v>
      </c>
      <c r="B87" t="s">
        <v>67</v>
      </c>
      <c r="C87">
        <v>2115</v>
      </c>
    </row>
    <row r="88" spans="1:3" x14ac:dyDescent="0.35">
      <c r="A88" t="s">
        <v>124</v>
      </c>
      <c r="B88" t="s">
        <v>64</v>
      </c>
      <c r="C88">
        <v>2117</v>
      </c>
    </row>
    <row r="89" spans="1:3" x14ac:dyDescent="0.35">
      <c r="A89" t="s">
        <v>125</v>
      </c>
      <c r="B89" t="s">
        <v>67</v>
      </c>
      <c r="C89">
        <v>2119</v>
      </c>
    </row>
    <row r="90" spans="1:3" x14ac:dyDescent="0.35">
      <c r="A90" t="s">
        <v>126</v>
      </c>
      <c r="B90" t="s">
        <v>64</v>
      </c>
      <c r="C90">
        <v>2121</v>
      </c>
    </row>
    <row r="91" spans="1:3" x14ac:dyDescent="0.35">
      <c r="A91" t="s">
        <v>127</v>
      </c>
      <c r="B91" t="s">
        <v>64</v>
      </c>
      <c r="C91">
        <v>2122</v>
      </c>
    </row>
    <row r="92" spans="1:3" x14ac:dyDescent="0.35">
      <c r="A92" t="s">
        <v>128</v>
      </c>
      <c r="B92" t="s">
        <v>64</v>
      </c>
      <c r="C92">
        <v>2126</v>
      </c>
    </row>
    <row r="93" spans="1:3" x14ac:dyDescent="0.35">
      <c r="A93" t="s">
        <v>129</v>
      </c>
      <c r="B93" t="s">
        <v>67</v>
      </c>
      <c r="C93">
        <v>2127</v>
      </c>
    </row>
    <row r="94" spans="1:3" x14ac:dyDescent="0.35">
      <c r="A94" t="s">
        <v>130</v>
      </c>
      <c r="B94" t="s">
        <v>64</v>
      </c>
      <c r="C94">
        <v>2132</v>
      </c>
    </row>
    <row r="95" spans="1:3" x14ac:dyDescent="0.35">
      <c r="A95" t="s">
        <v>131</v>
      </c>
      <c r="B95" t="s">
        <v>64</v>
      </c>
      <c r="C95">
        <v>2194</v>
      </c>
    </row>
    <row r="96" spans="1:3" x14ac:dyDescent="0.35">
      <c r="A96" t="s">
        <v>132</v>
      </c>
      <c r="B96" t="s">
        <v>64</v>
      </c>
      <c r="C96">
        <v>2136</v>
      </c>
    </row>
    <row r="97" spans="1:3" x14ac:dyDescent="0.35">
      <c r="A97" t="s">
        <v>133</v>
      </c>
      <c r="B97" t="s">
        <v>64</v>
      </c>
      <c r="C97">
        <v>2138</v>
      </c>
    </row>
    <row r="98" spans="1:3" x14ac:dyDescent="0.35">
      <c r="A98" t="s">
        <v>134</v>
      </c>
      <c r="B98" t="s">
        <v>64</v>
      </c>
      <c r="C98">
        <v>2141</v>
      </c>
    </row>
    <row r="99" spans="1:3" x14ac:dyDescent="0.35">
      <c r="A99" t="s">
        <v>135</v>
      </c>
      <c r="B99" t="s">
        <v>67</v>
      </c>
      <c r="C99">
        <v>2142</v>
      </c>
    </row>
    <row r="100" spans="1:3" x14ac:dyDescent="0.35">
      <c r="A100" t="s">
        <v>136</v>
      </c>
      <c r="B100" t="s">
        <v>64</v>
      </c>
      <c r="C100">
        <v>2144</v>
      </c>
    </row>
    <row r="101" spans="1:3" x14ac:dyDescent="0.35">
      <c r="A101" t="s">
        <v>137</v>
      </c>
      <c r="B101" t="s">
        <v>64</v>
      </c>
      <c r="C101">
        <v>2146</v>
      </c>
    </row>
    <row r="102" spans="1:3" x14ac:dyDescent="0.35">
      <c r="A102" t="s">
        <v>138</v>
      </c>
      <c r="B102" t="s">
        <v>67</v>
      </c>
      <c r="C102">
        <v>2149</v>
      </c>
    </row>
    <row r="103" spans="1:3" x14ac:dyDescent="0.35">
      <c r="A103" t="s">
        <v>139</v>
      </c>
      <c r="B103" t="s">
        <v>67</v>
      </c>
      <c r="C103">
        <v>2150</v>
      </c>
    </row>
    <row r="104" spans="1:3" x14ac:dyDescent="0.35">
      <c r="A104" t="s">
        <v>140</v>
      </c>
      <c r="B104" t="s">
        <v>64</v>
      </c>
      <c r="C104">
        <v>2156</v>
      </c>
    </row>
    <row r="105" spans="1:3" x14ac:dyDescent="0.35">
      <c r="A105" t="s">
        <v>141</v>
      </c>
      <c r="B105" t="s">
        <v>67</v>
      </c>
      <c r="C105">
        <v>2157</v>
      </c>
    </row>
    <row r="106" spans="1:3" x14ac:dyDescent="0.35">
      <c r="A106" t="s">
        <v>142</v>
      </c>
      <c r="B106" t="s">
        <v>67</v>
      </c>
      <c r="C106">
        <v>2159</v>
      </c>
    </row>
    <row r="107" spans="1:3" x14ac:dyDescent="0.35">
      <c r="A107" t="s">
        <v>143</v>
      </c>
      <c r="B107" t="s">
        <v>67</v>
      </c>
      <c r="C107">
        <v>2161</v>
      </c>
    </row>
    <row r="108" spans="1:3" x14ac:dyDescent="0.35">
      <c r="A108" t="s">
        <v>144</v>
      </c>
      <c r="B108" t="s">
        <v>67</v>
      </c>
      <c r="C108">
        <v>2169</v>
      </c>
    </row>
    <row r="109" spans="1:3" x14ac:dyDescent="0.35">
      <c r="A109" t="s">
        <v>145</v>
      </c>
      <c r="B109" t="s">
        <v>67</v>
      </c>
      <c r="C109">
        <v>2176</v>
      </c>
    </row>
    <row r="110" spans="1:3" x14ac:dyDescent="0.35">
      <c r="A110" t="s">
        <v>146</v>
      </c>
      <c r="B110" t="s">
        <v>67</v>
      </c>
      <c r="C110">
        <v>2178</v>
      </c>
    </row>
    <row r="111" spans="1:3" x14ac:dyDescent="0.35">
      <c r="A111" t="s">
        <v>147</v>
      </c>
      <c r="B111" t="s">
        <v>67</v>
      </c>
      <c r="C111">
        <v>2179</v>
      </c>
    </row>
    <row r="112" spans="1:3" x14ac:dyDescent="0.35">
      <c r="A112" t="s">
        <v>148</v>
      </c>
      <c r="B112" t="s">
        <v>64</v>
      </c>
      <c r="C112">
        <v>2180</v>
      </c>
    </row>
    <row r="113" spans="1:3" x14ac:dyDescent="0.35">
      <c r="A113" t="s">
        <v>149</v>
      </c>
      <c r="B113" t="s">
        <v>67</v>
      </c>
      <c r="C113">
        <v>2183</v>
      </c>
    </row>
    <row r="114" spans="1:3" x14ac:dyDescent="0.35">
      <c r="A114" t="s">
        <v>150</v>
      </c>
      <c r="B114" t="s">
        <v>67</v>
      </c>
      <c r="C114">
        <v>2184</v>
      </c>
    </row>
    <row r="115" spans="1:3" x14ac:dyDescent="0.35">
      <c r="A115" t="s">
        <v>151</v>
      </c>
      <c r="B115" t="s">
        <v>64</v>
      </c>
      <c r="C115">
        <v>2188</v>
      </c>
    </row>
    <row r="116" spans="1:3" x14ac:dyDescent="0.35">
      <c r="A116" t="s">
        <v>152</v>
      </c>
      <c r="B116" t="s">
        <v>67</v>
      </c>
      <c r="C116">
        <v>2189</v>
      </c>
    </row>
    <row r="117" spans="1:3" x14ac:dyDescent="0.35">
      <c r="A117" t="s">
        <v>153</v>
      </c>
      <c r="B117" t="s">
        <v>64</v>
      </c>
      <c r="C117">
        <v>2195</v>
      </c>
    </row>
    <row r="118" spans="1:3" x14ac:dyDescent="0.35">
      <c r="A118" t="s">
        <v>154</v>
      </c>
      <c r="B118" t="s">
        <v>67</v>
      </c>
      <c r="C118">
        <v>2227</v>
      </c>
    </row>
    <row r="119" spans="1:3" x14ac:dyDescent="0.35">
      <c r="A119" t="s">
        <v>155</v>
      </c>
      <c r="B119" t="s">
        <v>67</v>
      </c>
      <c r="C119">
        <v>2231</v>
      </c>
    </row>
    <row r="120" spans="1:3" x14ac:dyDescent="0.35">
      <c r="A120" t="s">
        <v>156</v>
      </c>
      <c r="B120" t="s">
        <v>67</v>
      </c>
      <c r="C120">
        <v>2238</v>
      </c>
    </row>
    <row r="121" spans="1:3" x14ac:dyDescent="0.35">
      <c r="A121" t="s">
        <v>157</v>
      </c>
      <c r="B121" t="s">
        <v>67</v>
      </c>
      <c r="C121">
        <v>2239</v>
      </c>
    </row>
    <row r="122" spans="1:3" x14ac:dyDescent="0.35">
      <c r="A122" t="s">
        <v>158</v>
      </c>
      <c r="B122" t="s">
        <v>67</v>
      </c>
      <c r="C122">
        <v>2245</v>
      </c>
    </row>
    <row r="123" spans="1:3" x14ac:dyDescent="0.35">
      <c r="A123" t="s">
        <v>159</v>
      </c>
      <c r="B123" t="s">
        <v>64</v>
      </c>
      <c r="C123">
        <v>2249</v>
      </c>
    </row>
    <row r="124" spans="1:3" x14ac:dyDescent="0.35">
      <c r="A124" t="s">
        <v>160</v>
      </c>
      <c r="B124" t="s">
        <v>67</v>
      </c>
      <c r="C124">
        <v>2251</v>
      </c>
    </row>
    <row r="125" spans="1:3" x14ac:dyDescent="0.35">
      <c r="A125" t="s">
        <v>161</v>
      </c>
      <c r="B125" t="s">
        <v>89</v>
      </c>
      <c r="C125">
        <v>2263</v>
      </c>
    </row>
    <row r="126" spans="1:3" x14ac:dyDescent="0.35">
      <c r="A126" t="s">
        <v>162</v>
      </c>
      <c r="B126" t="s">
        <v>67</v>
      </c>
      <c r="C126">
        <v>2293</v>
      </c>
    </row>
    <row r="127" spans="1:3" x14ac:dyDescent="0.35">
      <c r="A127" t="s">
        <v>164</v>
      </c>
      <c r="B127" t="s">
        <v>64</v>
      </c>
      <c r="C127">
        <v>2186</v>
      </c>
    </row>
    <row r="128" spans="1:3" x14ac:dyDescent="0.35">
      <c r="A128" t="s">
        <v>165</v>
      </c>
      <c r="B128" t="s">
        <v>64</v>
      </c>
      <c r="C128">
        <v>2299</v>
      </c>
    </row>
    <row r="129" spans="1:3" x14ac:dyDescent="0.35">
      <c r="A129" t="s">
        <v>166</v>
      </c>
      <c r="B129" t="s">
        <v>67</v>
      </c>
      <c r="C129">
        <v>2300</v>
      </c>
    </row>
    <row r="130" spans="1:3" x14ac:dyDescent="0.35">
      <c r="A130" t="s">
        <v>167</v>
      </c>
      <c r="B130" t="s">
        <v>64</v>
      </c>
      <c r="C130">
        <v>2170</v>
      </c>
    </row>
    <row r="131" spans="1:3" x14ac:dyDescent="0.35">
      <c r="A131" t="s">
        <v>168</v>
      </c>
      <c r="B131" t="s">
        <v>67</v>
      </c>
      <c r="C131">
        <v>2308</v>
      </c>
    </row>
    <row r="132" spans="1:3" x14ac:dyDescent="0.35">
      <c r="A132" t="s">
        <v>169</v>
      </c>
      <c r="B132" t="s">
        <v>64</v>
      </c>
      <c r="C132">
        <v>2309</v>
      </c>
    </row>
    <row r="133" spans="1:3" x14ac:dyDescent="0.35">
      <c r="A133" t="s">
        <v>170</v>
      </c>
      <c r="B133" t="s">
        <v>89</v>
      </c>
      <c r="C133">
        <v>2315</v>
      </c>
    </row>
    <row r="134" spans="1:3" x14ac:dyDescent="0.35">
      <c r="A134" t="s">
        <v>171</v>
      </c>
      <c r="B134" t="s">
        <v>67</v>
      </c>
      <c r="C134">
        <v>2317</v>
      </c>
    </row>
    <row r="135" spans="1:3" x14ac:dyDescent="0.35">
      <c r="A135" t="s">
        <v>172</v>
      </c>
      <c r="B135" t="s">
        <v>67</v>
      </c>
      <c r="C135">
        <v>2321</v>
      </c>
    </row>
    <row r="136" spans="1:3" x14ac:dyDescent="0.35">
      <c r="A136" t="s">
        <v>173</v>
      </c>
      <c r="B136" t="s">
        <v>67</v>
      </c>
      <c r="C136">
        <v>2402</v>
      </c>
    </row>
    <row r="137" spans="1:3" x14ac:dyDescent="0.35">
      <c r="A137" t="s">
        <v>174</v>
      </c>
      <c r="B137" t="s">
        <v>67</v>
      </c>
      <c r="C137">
        <v>2429</v>
      </c>
    </row>
    <row r="138" spans="1:3" x14ac:dyDescent="0.35">
      <c r="A138" t="s">
        <v>175</v>
      </c>
      <c r="B138" t="s">
        <v>64</v>
      </c>
      <c r="C138">
        <v>2434</v>
      </c>
    </row>
    <row r="139" spans="1:3" x14ac:dyDescent="0.35">
      <c r="A139" t="s">
        <v>176</v>
      </c>
      <c r="B139" t="s">
        <v>67</v>
      </c>
      <c r="C139">
        <v>2435</v>
      </c>
    </row>
    <row r="140" spans="1:3" x14ac:dyDescent="0.35">
      <c r="A140" t="s">
        <v>177</v>
      </c>
      <c r="B140" t="s">
        <v>67</v>
      </c>
      <c r="C140">
        <v>2441</v>
      </c>
    </row>
    <row r="141" spans="1:3" x14ac:dyDescent="0.35">
      <c r="A141" t="s">
        <v>178</v>
      </c>
      <c r="B141" t="s">
        <v>64</v>
      </c>
      <c r="C141">
        <v>2443</v>
      </c>
    </row>
    <row r="142" spans="1:3" x14ac:dyDescent="0.35">
      <c r="A142" t="s">
        <v>179</v>
      </c>
      <c r="B142" t="s">
        <v>64</v>
      </c>
      <c r="C142">
        <v>2447</v>
      </c>
    </row>
    <row r="143" spans="1:3" x14ac:dyDescent="0.35">
      <c r="A143" t="s">
        <v>180</v>
      </c>
      <c r="B143" t="s">
        <v>64</v>
      </c>
      <c r="C143">
        <v>2448</v>
      </c>
    </row>
    <row r="144" spans="1:3" x14ac:dyDescent="0.35">
      <c r="A144" t="s">
        <v>181</v>
      </c>
      <c r="B144" t="s">
        <v>64</v>
      </c>
      <c r="C144">
        <v>2449</v>
      </c>
    </row>
    <row r="145" spans="1:3" x14ac:dyDescent="0.35">
      <c r="A145" t="s">
        <v>182</v>
      </c>
      <c r="B145" t="s">
        <v>64</v>
      </c>
      <c r="C145">
        <v>2450</v>
      </c>
    </row>
    <row r="146" spans="1:3" x14ac:dyDescent="0.35">
      <c r="A146" t="s">
        <v>183</v>
      </c>
      <c r="B146" t="s">
        <v>64</v>
      </c>
      <c r="C146">
        <v>2453</v>
      </c>
    </row>
    <row r="147" spans="1:3" x14ac:dyDescent="0.35">
      <c r="A147" t="s">
        <v>184</v>
      </c>
      <c r="B147" t="s">
        <v>67</v>
      </c>
      <c r="C147">
        <v>2454</v>
      </c>
    </row>
    <row r="148" spans="1:3" x14ac:dyDescent="0.35">
      <c r="A148" t="s">
        <v>185</v>
      </c>
      <c r="B148" t="s">
        <v>64</v>
      </c>
      <c r="C148">
        <v>2455</v>
      </c>
    </row>
    <row r="149" spans="1:3" x14ac:dyDescent="0.35">
      <c r="A149" t="s">
        <v>186</v>
      </c>
      <c r="B149" t="s">
        <v>67</v>
      </c>
      <c r="C149">
        <v>2457</v>
      </c>
    </row>
    <row r="150" spans="1:3" x14ac:dyDescent="0.35">
      <c r="A150" t="s">
        <v>187</v>
      </c>
      <c r="B150" t="s">
        <v>64</v>
      </c>
      <c r="C150">
        <v>2458</v>
      </c>
    </row>
    <row r="151" spans="1:3" x14ac:dyDescent="0.35">
      <c r="A151" t="s">
        <v>188</v>
      </c>
      <c r="B151" t="s">
        <v>64</v>
      </c>
      <c r="C151">
        <v>2460</v>
      </c>
    </row>
    <row r="152" spans="1:3" x14ac:dyDescent="0.35">
      <c r="A152" t="s">
        <v>189</v>
      </c>
      <c r="B152" t="s">
        <v>64</v>
      </c>
      <c r="C152">
        <v>2463</v>
      </c>
    </row>
    <row r="153" spans="1:3" x14ac:dyDescent="0.35">
      <c r="A153" t="s">
        <v>190</v>
      </c>
      <c r="B153" t="s">
        <v>67</v>
      </c>
      <c r="C153">
        <v>2465</v>
      </c>
    </row>
    <row r="154" spans="1:3" x14ac:dyDescent="0.35">
      <c r="A154" t="s">
        <v>191</v>
      </c>
      <c r="B154" t="s">
        <v>67</v>
      </c>
      <c r="C154">
        <v>2466</v>
      </c>
    </row>
    <row r="155" spans="1:3" x14ac:dyDescent="0.35">
      <c r="A155" t="s">
        <v>192</v>
      </c>
      <c r="B155" t="s">
        <v>67</v>
      </c>
      <c r="C155">
        <v>2469</v>
      </c>
    </row>
    <row r="156" spans="1:3" x14ac:dyDescent="0.35">
      <c r="A156" t="s">
        <v>193</v>
      </c>
      <c r="B156" t="s">
        <v>64</v>
      </c>
      <c r="C156">
        <v>2471</v>
      </c>
    </row>
    <row r="157" spans="1:3" x14ac:dyDescent="0.35">
      <c r="A157" t="s">
        <v>194</v>
      </c>
      <c r="B157" t="s">
        <v>64</v>
      </c>
      <c r="C157">
        <v>2475</v>
      </c>
    </row>
    <row r="158" spans="1:3" x14ac:dyDescent="0.35">
      <c r="A158" t="s">
        <v>195</v>
      </c>
      <c r="B158" t="s">
        <v>67</v>
      </c>
      <c r="C158">
        <v>2478</v>
      </c>
    </row>
    <row r="159" spans="1:3" x14ac:dyDescent="0.35">
      <c r="A159" t="s">
        <v>196</v>
      </c>
      <c r="B159" t="s">
        <v>67</v>
      </c>
      <c r="C159">
        <v>2479</v>
      </c>
    </row>
    <row r="160" spans="1:3" x14ac:dyDescent="0.35">
      <c r="A160" t="s">
        <v>197</v>
      </c>
      <c r="B160" t="s">
        <v>64</v>
      </c>
      <c r="C160">
        <v>2480</v>
      </c>
    </row>
    <row r="161" spans="1:3" x14ac:dyDescent="0.35">
      <c r="A161" t="s">
        <v>198</v>
      </c>
      <c r="B161" t="s">
        <v>64</v>
      </c>
      <c r="C161">
        <v>2481</v>
      </c>
    </row>
    <row r="162" spans="1:3" x14ac:dyDescent="0.35">
      <c r="A162" t="s">
        <v>199</v>
      </c>
      <c r="B162" t="s">
        <v>67</v>
      </c>
      <c r="C162">
        <v>2482</v>
      </c>
    </row>
    <row r="163" spans="1:3" x14ac:dyDescent="0.35">
      <c r="A163" t="s">
        <v>200</v>
      </c>
      <c r="B163" t="s">
        <v>67</v>
      </c>
      <c r="C163">
        <v>2486</v>
      </c>
    </row>
    <row r="164" spans="1:3" x14ac:dyDescent="0.35">
      <c r="A164" t="s">
        <v>201</v>
      </c>
      <c r="B164" t="s">
        <v>67</v>
      </c>
      <c r="C164">
        <v>3002</v>
      </c>
    </row>
    <row r="165" spans="1:3" x14ac:dyDescent="0.35">
      <c r="A165" t="s">
        <v>202</v>
      </c>
      <c r="B165" t="s">
        <v>64</v>
      </c>
      <c r="C165">
        <v>3015</v>
      </c>
    </row>
    <row r="166" spans="1:3" x14ac:dyDescent="0.35">
      <c r="A166" t="s">
        <v>203</v>
      </c>
      <c r="B166" t="s">
        <v>67</v>
      </c>
      <c r="C166">
        <v>3302</v>
      </c>
    </row>
    <row r="167" spans="1:3" x14ac:dyDescent="0.35">
      <c r="A167" t="s">
        <v>204</v>
      </c>
      <c r="B167" t="s">
        <v>64</v>
      </c>
      <c r="C167">
        <v>3303</v>
      </c>
    </row>
    <row r="168" spans="1:3" x14ac:dyDescent="0.35">
      <c r="A168" t="s">
        <v>205</v>
      </c>
      <c r="B168" t="s">
        <v>64</v>
      </c>
      <c r="C168">
        <v>3306</v>
      </c>
    </row>
    <row r="169" spans="1:3" x14ac:dyDescent="0.35">
      <c r="A169" t="s">
        <v>206</v>
      </c>
      <c r="B169" t="s">
        <v>67</v>
      </c>
      <c r="C169">
        <v>3310</v>
      </c>
    </row>
    <row r="170" spans="1:3" x14ac:dyDescent="0.35">
      <c r="A170" t="s">
        <v>207</v>
      </c>
      <c r="B170" t="s">
        <v>64</v>
      </c>
      <c r="C170">
        <v>3311</v>
      </c>
    </row>
    <row r="171" spans="1:3" x14ac:dyDescent="0.35">
      <c r="A171" t="s">
        <v>208</v>
      </c>
      <c r="B171" t="s">
        <v>64</v>
      </c>
      <c r="C171">
        <v>3314</v>
      </c>
    </row>
    <row r="172" spans="1:3" x14ac:dyDescent="0.35">
      <c r="A172" t="s">
        <v>209</v>
      </c>
      <c r="B172" t="s">
        <v>67</v>
      </c>
      <c r="C172">
        <v>3317</v>
      </c>
    </row>
    <row r="173" spans="1:3" x14ac:dyDescent="0.35">
      <c r="A173" t="s">
        <v>210</v>
      </c>
      <c r="B173" t="s">
        <v>67</v>
      </c>
      <c r="C173">
        <v>3319</v>
      </c>
    </row>
    <row r="174" spans="1:3" x14ac:dyDescent="0.35">
      <c r="A174" t="s">
        <v>211</v>
      </c>
      <c r="B174" t="s">
        <v>67</v>
      </c>
      <c r="C174">
        <v>3322</v>
      </c>
    </row>
    <row r="175" spans="1:3" x14ac:dyDescent="0.35">
      <c r="A175" t="s">
        <v>212</v>
      </c>
      <c r="B175" t="s">
        <v>67</v>
      </c>
      <c r="C175">
        <v>3323</v>
      </c>
    </row>
    <row r="176" spans="1:3" x14ac:dyDescent="0.35">
      <c r="A176" t="s">
        <v>213</v>
      </c>
      <c r="B176" t="s">
        <v>67</v>
      </c>
      <c r="C176">
        <v>3325</v>
      </c>
    </row>
    <row r="177" spans="1:3" x14ac:dyDescent="0.35">
      <c r="A177" t="s">
        <v>214</v>
      </c>
      <c r="B177" t="s">
        <v>67</v>
      </c>
      <c r="C177">
        <v>3328</v>
      </c>
    </row>
    <row r="178" spans="1:3" x14ac:dyDescent="0.35">
      <c r="A178" t="s">
        <v>215</v>
      </c>
      <c r="B178" t="s">
        <v>67</v>
      </c>
      <c r="C178">
        <v>3329</v>
      </c>
    </row>
    <row r="179" spans="1:3" x14ac:dyDescent="0.35">
      <c r="A179" t="s">
        <v>216</v>
      </c>
      <c r="B179" t="s">
        <v>64</v>
      </c>
      <c r="C179">
        <v>3330</v>
      </c>
    </row>
    <row r="180" spans="1:3" x14ac:dyDescent="0.35">
      <c r="A180" t="s">
        <v>217</v>
      </c>
      <c r="B180" t="s">
        <v>67</v>
      </c>
      <c r="C180">
        <v>3331</v>
      </c>
    </row>
    <row r="181" spans="1:3" x14ac:dyDescent="0.35">
      <c r="A181" t="s">
        <v>218</v>
      </c>
      <c r="B181" t="s">
        <v>67</v>
      </c>
      <c r="C181">
        <v>3347</v>
      </c>
    </row>
    <row r="182" spans="1:3" x14ac:dyDescent="0.35">
      <c r="A182" t="s">
        <v>219</v>
      </c>
      <c r="B182" t="s">
        <v>64</v>
      </c>
      <c r="C182">
        <v>2187</v>
      </c>
    </row>
    <row r="183" spans="1:3" x14ac:dyDescent="0.35">
      <c r="A183" t="s">
        <v>220</v>
      </c>
      <c r="B183" t="s">
        <v>67</v>
      </c>
      <c r="C183">
        <v>3351</v>
      </c>
    </row>
    <row r="184" spans="1:3" x14ac:dyDescent="0.35">
      <c r="A184" t="s">
        <v>221</v>
      </c>
      <c r="B184" t="s">
        <v>67</v>
      </c>
      <c r="C184">
        <v>3352</v>
      </c>
    </row>
    <row r="185" spans="1:3" x14ac:dyDescent="0.35">
      <c r="A185" t="s">
        <v>222</v>
      </c>
      <c r="B185" t="s">
        <v>67</v>
      </c>
      <c r="C185">
        <v>3359</v>
      </c>
    </row>
    <row r="186" spans="1:3" x14ac:dyDescent="0.35">
      <c r="A186" t="s">
        <v>223</v>
      </c>
      <c r="B186" t="s">
        <v>67</v>
      </c>
      <c r="C186">
        <v>3361</v>
      </c>
    </row>
    <row r="187" spans="1:3" x14ac:dyDescent="0.35">
      <c r="A187" t="s">
        <v>224</v>
      </c>
      <c r="B187" t="s">
        <v>67</v>
      </c>
      <c r="C187">
        <v>3363</v>
      </c>
    </row>
    <row r="188" spans="1:3" x14ac:dyDescent="0.35">
      <c r="A188" t="s">
        <v>225</v>
      </c>
      <c r="B188" t="s">
        <v>64</v>
      </c>
      <c r="C188">
        <v>3366</v>
      </c>
    </row>
    <row r="189" spans="1:3" x14ac:dyDescent="0.35">
      <c r="A189" t="s">
        <v>226</v>
      </c>
      <c r="B189" t="s">
        <v>67</v>
      </c>
      <c r="C189">
        <v>3367</v>
      </c>
    </row>
    <row r="190" spans="1:3" x14ac:dyDescent="0.35">
      <c r="A190" t="s">
        <v>227</v>
      </c>
      <c r="B190" t="s">
        <v>67</v>
      </c>
      <c r="C190">
        <v>3372</v>
      </c>
    </row>
    <row r="191" spans="1:3" x14ac:dyDescent="0.35">
      <c r="A191" t="s">
        <v>228</v>
      </c>
      <c r="B191" t="s">
        <v>67</v>
      </c>
      <c r="C191">
        <v>3377</v>
      </c>
    </row>
    <row r="192" spans="1:3" x14ac:dyDescent="0.35">
      <c r="A192" t="s">
        <v>229</v>
      </c>
      <c r="B192" t="s">
        <v>67</v>
      </c>
      <c r="C192">
        <v>3386</v>
      </c>
    </row>
    <row r="193" spans="1:3" x14ac:dyDescent="0.35">
      <c r="A193" t="s">
        <v>230</v>
      </c>
      <c r="B193" t="s">
        <v>67</v>
      </c>
      <c r="C193">
        <v>3406</v>
      </c>
    </row>
    <row r="194" spans="1:3" x14ac:dyDescent="0.35">
      <c r="A194" t="s">
        <v>231</v>
      </c>
      <c r="B194" t="s">
        <v>67</v>
      </c>
      <c r="C194">
        <v>3411</v>
      </c>
    </row>
    <row r="195" spans="1:3" x14ac:dyDescent="0.35">
      <c r="A195" t="s">
        <v>232</v>
      </c>
      <c r="B195" t="s">
        <v>64</v>
      </c>
      <c r="C195">
        <v>3412</v>
      </c>
    </row>
    <row r="196" spans="1:3" x14ac:dyDescent="0.35">
      <c r="A196" t="s">
        <v>233</v>
      </c>
      <c r="B196" t="s">
        <v>64</v>
      </c>
      <c r="C196">
        <v>2181</v>
      </c>
    </row>
    <row r="197" spans="1:3" x14ac:dyDescent="0.35">
      <c r="A197" t="s">
        <v>234</v>
      </c>
      <c r="B197" t="s">
        <v>67</v>
      </c>
      <c r="C197">
        <v>3428</v>
      </c>
    </row>
    <row r="198" spans="1:3" x14ac:dyDescent="0.35">
      <c r="A198" t="s">
        <v>235</v>
      </c>
      <c r="B198" t="s">
        <v>67</v>
      </c>
      <c r="C198">
        <v>3431</v>
      </c>
    </row>
    <row r="199" spans="1:3" x14ac:dyDescent="0.35">
      <c r="A199" t="s">
        <v>236</v>
      </c>
      <c r="B199" t="s">
        <v>67</v>
      </c>
      <c r="C199">
        <v>3432</v>
      </c>
    </row>
    <row r="200" spans="1:3" x14ac:dyDescent="0.35">
      <c r="A200" t="s">
        <v>237</v>
      </c>
      <c r="B200" t="s">
        <v>64</v>
      </c>
      <c r="C200">
        <v>3433</v>
      </c>
    </row>
    <row r="201" spans="1:3" x14ac:dyDescent="0.35">
      <c r="A201" t="s">
        <v>238</v>
      </c>
      <c r="B201" t="s">
        <v>89</v>
      </c>
      <c r="C201">
        <v>3436</v>
      </c>
    </row>
    <row r="202" spans="1:3" x14ac:dyDescent="0.35">
      <c r="A202" t="s">
        <v>239</v>
      </c>
      <c r="B202" t="s">
        <v>64</v>
      </c>
      <c r="C202">
        <v>5201</v>
      </c>
    </row>
    <row r="203" spans="1:3" x14ac:dyDescent="0.35">
      <c r="A203" t="s">
        <v>240</v>
      </c>
      <c r="B203" t="s">
        <v>67</v>
      </c>
      <c r="C203">
        <v>5203</v>
      </c>
    </row>
    <row r="204" spans="1:3" x14ac:dyDescent="0.35">
      <c r="A204" t="s">
        <v>241</v>
      </c>
      <c r="B204" t="s">
        <v>64</v>
      </c>
      <c r="C204">
        <v>2162</v>
      </c>
    </row>
    <row r="205" spans="1:3" x14ac:dyDescent="0.35">
      <c r="A205" t="s">
        <v>242</v>
      </c>
      <c r="B205" t="s">
        <v>64</v>
      </c>
      <c r="C205">
        <v>5205</v>
      </c>
    </row>
    <row r="206" spans="1:3" x14ac:dyDescent="0.35">
      <c r="A206" t="s">
        <v>243</v>
      </c>
      <c r="B206" t="s">
        <v>67</v>
      </c>
      <c r="C206">
        <v>4019</v>
      </c>
    </row>
    <row r="207" spans="1:3" x14ac:dyDescent="0.35">
      <c r="A207" t="s">
        <v>245</v>
      </c>
      <c r="B207" t="s">
        <v>64</v>
      </c>
      <c r="C207">
        <v>2075</v>
      </c>
    </row>
    <row r="208" spans="1:3" x14ac:dyDescent="0.35">
      <c r="A208" t="s">
        <v>246</v>
      </c>
      <c r="B208" t="s">
        <v>67</v>
      </c>
      <c r="C208">
        <v>2191</v>
      </c>
    </row>
    <row r="209" spans="1:35" x14ac:dyDescent="0.35">
      <c r="A209" t="s">
        <v>247</v>
      </c>
      <c r="B209" t="s">
        <v>64</v>
      </c>
      <c r="C209">
        <v>2078</v>
      </c>
    </row>
    <row r="210" spans="1:35" x14ac:dyDescent="0.35">
      <c r="A210" t="s">
        <v>248</v>
      </c>
      <c r="B210" t="s">
        <v>67</v>
      </c>
      <c r="C210">
        <v>2185</v>
      </c>
    </row>
    <row r="211" spans="1:35" x14ac:dyDescent="0.35">
      <c r="A211" t="s">
        <v>0</v>
      </c>
      <c r="B211" t="s">
        <v>1</v>
      </c>
      <c r="C211" t="s">
        <v>2</v>
      </c>
    </row>
    <row r="212" spans="1:35" x14ac:dyDescent="0.35">
      <c r="A212" t="b">
        <v>1</v>
      </c>
      <c r="B212" t="b">
        <v>1</v>
      </c>
      <c r="C212" t="b">
        <v>1</v>
      </c>
    </row>
    <row r="215" spans="1:35" x14ac:dyDescent="0.35">
      <c r="A215" t="s">
        <v>250</v>
      </c>
    </row>
    <row r="217" spans="1:35" x14ac:dyDescent="0.35">
      <c r="A217" t="s">
        <v>0</v>
      </c>
      <c r="B217" t="s">
        <v>1</v>
      </c>
      <c r="C217" t="s">
        <v>2</v>
      </c>
      <c r="D217" t="s">
        <v>3</v>
      </c>
      <c r="E217" t="s">
        <v>4</v>
      </c>
      <c r="F217" t="s">
        <v>5</v>
      </c>
      <c r="G217" t="s">
        <v>6</v>
      </c>
      <c r="H217" t="s">
        <v>7</v>
      </c>
      <c r="I217" t="s">
        <v>8</v>
      </c>
      <c r="J217" t="s">
        <v>9</v>
      </c>
      <c r="K217" t="s">
        <v>10</v>
      </c>
      <c r="L217" t="s">
        <v>11</v>
      </c>
      <c r="M217" t="s">
        <v>12</v>
      </c>
      <c r="N217" t="s">
        <v>13</v>
      </c>
      <c r="O217" t="s">
        <v>14</v>
      </c>
      <c r="P217" t="s">
        <v>15</v>
      </c>
      <c r="Q217" t="s">
        <v>16</v>
      </c>
      <c r="R217" t="s">
        <v>17</v>
      </c>
      <c r="S217" t="s">
        <v>18</v>
      </c>
      <c r="T217" t="s">
        <v>19</v>
      </c>
      <c r="U217" t="s">
        <v>20</v>
      </c>
      <c r="V217" t="s">
        <v>21</v>
      </c>
      <c r="W217" t="s">
        <v>22</v>
      </c>
      <c r="X217" t="s">
        <v>23</v>
      </c>
      <c r="Y217" t="s">
        <v>24</v>
      </c>
      <c r="Z217" t="s">
        <v>25</v>
      </c>
      <c r="AA217" t="s">
        <v>26</v>
      </c>
      <c r="AB217" t="s">
        <v>27</v>
      </c>
      <c r="AC217" t="s">
        <v>28</v>
      </c>
      <c r="AD217" t="s">
        <v>29</v>
      </c>
      <c r="AE217" t="s">
        <v>30</v>
      </c>
    </row>
    <row r="218" spans="1:35" x14ac:dyDescent="0.35">
      <c r="A218" t="s">
        <v>0</v>
      </c>
      <c r="B218" t="s">
        <v>1</v>
      </c>
      <c r="C218" t="s">
        <v>2</v>
      </c>
      <c r="D218" t="s">
        <v>3</v>
      </c>
      <c r="E218" t="s">
        <v>4</v>
      </c>
      <c r="F218" t="s">
        <v>5</v>
      </c>
      <c r="G218" t="s">
        <v>6</v>
      </c>
      <c r="H218" t="s">
        <v>7</v>
      </c>
      <c r="I218" t="s">
        <v>8</v>
      </c>
      <c r="J218" t="s">
        <v>9</v>
      </c>
      <c r="K218" t="s">
        <v>10</v>
      </c>
      <c r="L218" t="s">
        <v>11</v>
      </c>
      <c r="M218" t="s">
        <v>12</v>
      </c>
      <c r="N218" t="s">
        <v>13</v>
      </c>
      <c r="O218" t="s">
        <v>14</v>
      </c>
      <c r="P218" t="s">
        <v>15</v>
      </c>
      <c r="Q218" t="s">
        <v>16</v>
      </c>
      <c r="R218" t="s">
        <v>17</v>
      </c>
      <c r="S218" t="s">
        <v>18</v>
      </c>
      <c r="T218" t="s">
        <v>19</v>
      </c>
      <c r="U218" t="s">
        <v>20</v>
      </c>
      <c r="V218" t="s">
        <v>21</v>
      </c>
      <c r="W218" t="s">
        <v>22</v>
      </c>
      <c r="X218" t="s">
        <v>23</v>
      </c>
      <c r="Y218" t="s">
        <v>24</v>
      </c>
      <c r="Z218" t="s">
        <v>25</v>
      </c>
      <c r="AA218" t="s">
        <v>26</v>
      </c>
      <c r="AB218" t="s">
        <v>27</v>
      </c>
      <c r="AC218" t="s">
        <v>28</v>
      </c>
      <c r="AD218" t="s">
        <v>29</v>
      </c>
    </row>
    <row r="219" spans="1:35" x14ac:dyDescent="0.35">
      <c r="A219" t="s">
        <v>35</v>
      </c>
      <c r="B219" t="s">
        <v>36</v>
      </c>
      <c r="C219">
        <v>1000</v>
      </c>
      <c r="D219">
        <v>80</v>
      </c>
      <c r="E219">
        <v>64</v>
      </c>
      <c r="F219">
        <v>79</v>
      </c>
      <c r="G219">
        <v>0</v>
      </c>
      <c r="H219">
        <v>0</v>
      </c>
      <c r="I219">
        <v>0</v>
      </c>
      <c r="J219">
        <v>15600</v>
      </c>
      <c r="K219">
        <v>12480</v>
      </c>
      <c r="L219">
        <v>14220</v>
      </c>
      <c r="M219">
        <v>20280</v>
      </c>
      <c r="N219">
        <v>20280</v>
      </c>
      <c r="O219">
        <v>18720</v>
      </c>
      <c r="P219">
        <v>7.0422535211267609E-2</v>
      </c>
      <c r="Q219">
        <v>7.0422535211267609E-2</v>
      </c>
      <c r="R219">
        <v>0.16901408450704225</v>
      </c>
      <c r="S219">
        <v>2978.8732394366198</v>
      </c>
      <c r="T219">
        <v>2978.8732394366198</v>
      </c>
      <c r="U219">
        <v>7149.2957746478869</v>
      </c>
      <c r="V219">
        <v>5</v>
      </c>
      <c r="W219">
        <v>0</v>
      </c>
      <c r="X219">
        <v>0</v>
      </c>
      <c r="Y219">
        <v>1</v>
      </c>
      <c r="Z219">
        <v>137966.69108198409</v>
      </c>
      <c r="AA219">
        <v>0</v>
      </c>
      <c r="AB219">
        <v>9</v>
      </c>
      <c r="AC219">
        <v>3</v>
      </c>
      <c r="AD219">
        <v>6</v>
      </c>
      <c r="AE219">
        <v>4576</v>
      </c>
      <c r="AF219">
        <v>21.333333333333332</v>
      </c>
      <c r="AG219">
        <v>21.466666666666669</v>
      </c>
      <c r="AH219">
        <v>26.2</v>
      </c>
      <c r="AI219">
        <v>0</v>
      </c>
    </row>
    <row r="220" spans="1:35" x14ac:dyDescent="0.35">
      <c r="A220" t="s">
        <v>37</v>
      </c>
      <c r="B220" t="s">
        <v>36</v>
      </c>
      <c r="C220">
        <v>1001</v>
      </c>
      <c r="D220">
        <v>95</v>
      </c>
      <c r="E220">
        <v>64</v>
      </c>
      <c r="F220">
        <v>81</v>
      </c>
      <c r="G220">
        <v>0</v>
      </c>
      <c r="H220">
        <v>0</v>
      </c>
      <c r="I220">
        <v>0</v>
      </c>
      <c r="J220">
        <v>18525</v>
      </c>
      <c r="K220">
        <v>12480</v>
      </c>
      <c r="L220">
        <v>14580</v>
      </c>
      <c r="M220">
        <v>23400</v>
      </c>
      <c r="N220">
        <v>23400</v>
      </c>
      <c r="O220">
        <v>21600</v>
      </c>
      <c r="P220">
        <v>8.9108910891089105E-2</v>
      </c>
      <c r="Q220">
        <v>0.21782178217821782</v>
      </c>
      <c r="R220">
        <v>0.5544554455445545</v>
      </c>
      <c r="S220">
        <v>4062.029702970297</v>
      </c>
      <c r="T220">
        <v>9929.4059405940588</v>
      </c>
      <c r="U220">
        <v>25274.851485148516</v>
      </c>
      <c r="V220">
        <v>6</v>
      </c>
      <c r="W220">
        <v>13</v>
      </c>
      <c r="X220">
        <v>20</v>
      </c>
      <c r="Y220">
        <v>21</v>
      </c>
      <c r="Z220">
        <v>147256.90268140152</v>
      </c>
      <c r="AA220">
        <v>0</v>
      </c>
      <c r="AB220">
        <v>21</v>
      </c>
      <c r="AC220">
        <v>15</v>
      </c>
      <c r="AD220">
        <v>18</v>
      </c>
      <c r="AE220">
        <v>4749.25</v>
      </c>
      <c r="AF220">
        <v>3</v>
      </c>
      <c r="AG220">
        <v>8</v>
      </c>
      <c r="AH220">
        <v>11</v>
      </c>
      <c r="AI220">
        <v>0</v>
      </c>
    </row>
    <row r="221" spans="1:35" x14ac:dyDescent="0.35">
      <c r="A221" t="s">
        <v>38</v>
      </c>
      <c r="B221" t="s">
        <v>36</v>
      </c>
      <c r="C221">
        <v>1002</v>
      </c>
      <c r="D221">
        <v>135</v>
      </c>
      <c r="E221">
        <v>101</v>
      </c>
      <c r="F221">
        <v>122</v>
      </c>
      <c r="G221">
        <v>0</v>
      </c>
      <c r="H221">
        <v>0</v>
      </c>
      <c r="I221">
        <v>0</v>
      </c>
      <c r="J221">
        <v>26325</v>
      </c>
      <c r="K221">
        <v>19695</v>
      </c>
      <c r="L221">
        <v>21960</v>
      </c>
      <c r="M221">
        <v>42900</v>
      </c>
      <c r="N221">
        <v>42900</v>
      </c>
      <c r="O221">
        <v>39600</v>
      </c>
      <c r="P221">
        <v>0.74637681159420288</v>
      </c>
      <c r="Q221">
        <v>0.85507246376811596</v>
      </c>
      <c r="R221">
        <v>0.95652173913043481</v>
      </c>
      <c r="S221">
        <v>50738.695652173912</v>
      </c>
      <c r="T221">
        <v>58127.82608695652</v>
      </c>
      <c r="U221">
        <v>65024.34782608696</v>
      </c>
      <c r="V221">
        <v>62</v>
      </c>
      <c r="W221">
        <v>55</v>
      </c>
      <c r="X221">
        <v>55</v>
      </c>
      <c r="Y221">
        <v>55</v>
      </c>
      <c r="Z221">
        <v>210546.46920243296</v>
      </c>
      <c r="AA221">
        <v>0</v>
      </c>
      <c r="AB221">
        <v>69</v>
      </c>
      <c r="AC221">
        <v>44</v>
      </c>
      <c r="AD221">
        <v>62</v>
      </c>
      <c r="AE221">
        <v>4645.75</v>
      </c>
      <c r="AF221">
        <v>12</v>
      </c>
      <c r="AG221">
        <v>8</v>
      </c>
      <c r="AH221">
        <v>14</v>
      </c>
      <c r="AI221">
        <v>0</v>
      </c>
    </row>
    <row r="222" spans="1:35" x14ac:dyDescent="0.35">
      <c r="A222" t="s">
        <v>39</v>
      </c>
      <c r="B222" t="s">
        <v>36</v>
      </c>
      <c r="C222">
        <v>1006</v>
      </c>
      <c r="D222">
        <v>81</v>
      </c>
      <c r="E222">
        <v>69</v>
      </c>
      <c r="F222">
        <v>79</v>
      </c>
      <c r="G222">
        <v>0</v>
      </c>
      <c r="H222">
        <v>0</v>
      </c>
      <c r="I222">
        <v>0</v>
      </c>
      <c r="J222">
        <v>15795</v>
      </c>
      <c r="K222">
        <v>13455</v>
      </c>
      <c r="L222">
        <v>14220</v>
      </c>
      <c r="M222">
        <v>20280</v>
      </c>
      <c r="N222">
        <v>20280</v>
      </c>
      <c r="O222">
        <v>18720</v>
      </c>
      <c r="P222">
        <v>3.1746031746031744E-2</v>
      </c>
      <c r="Q222">
        <v>9.5238095238095233E-2</v>
      </c>
      <c r="R222">
        <v>0.34920634920634919</v>
      </c>
      <c r="S222">
        <v>1380</v>
      </c>
      <c r="T222">
        <v>4140</v>
      </c>
      <c r="U222">
        <v>15180</v>
      </c>
      <c r="V222">
        <v>0</v>
      </c>
      <c r="W222">
        <v>0</v>
      </c>
      <c r="X222">
        <v>0</v>
      </c>
      <c r="Y222">
        <v>0</v>
      </c>
      <c r="Z222">
        <v>141740.83954424743</v>
      </c>
      <c r="AA222">
        <v>0</v>
      </c>
      <c r="AB222">
        <v>5</v>
      </c>
      <c r="AC222">
        <v>4</v>
      </c>
      <c r="AD222">
        <v>5</v>
      </c>
      <c r="AE222">
        <v>4627.75</v>
      </c>
      <c r="AF222">
        <v>26</v>
      </c>
      <c r="AG222">
        <v>24</v>
      </c>
      <c r="AH222">
        <v>29</v>
      </c>
      <c r="AI222">
        <v>0</v>
      </c>
    </row>
    <row r="223" spans="1:35" x14ac:dyDescent="0.35">
      <c r="A223" t="s">
        <v>40</v>
      </c>
      <c r="B223" t="s">
        <v>36</v>
      </c>
      <c r="C223">
        <v>1008</v>
      </c>
      <c r="D223">
        <v>83</v>
      </c>
      <c r="E223">
        <v>78</v>
      </c>
      <c r="F223">
        <v>83</v>
      </c>
      <c r="G223">
        <v>0</v>
      </c>
      <c r="H223">
        <v>0</v>
      </c>
      <c r="I223">
        <v>0</v>
      </c>
      <c r="J223">
        <v>16185</v>
      </c>
      <c r="K223">
        <v>15210</v>
      </c>
      <c r="L223">
        <v>14940</v>
      </c>
      <c r="M223">
        <v>20280</v>
      </c>
      <c r="N223">
        <v>20280</v>
      </c>
      <c r="O223">
        <v>18720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137386.05285702046</v>
      </c>
      <c r="AA223">
        <v>0</v>
      </c>
      <c r="AB223">
        <v>8</v>
      </c>
      <c r="AC223">
        <v>18</v>
      </c>
      <c r="AD223">
        <v>20</v>
      </c>
      <c r="AE223">
        <v>4668.25</v>
      </c>
      <c r="AF223">
        <v>20</v>
      </c>
      <c r="AG223">
        <v>18</v>
      </c>
      <c r="AH223">
        <v>20</v>
      </c>
      <c r="AI223">
        <v>0</v>
      </c>
    </row>
    <row r="224" spans="1:35" x14ac:dyDescent="0.35">
      <c r="A224" t="s">
        <v>41</v>
      </c>
      <c r="B224" t="s">
        <v>36</v>
      </c>
      <c r="C224">
        <v>1009</v>
      </c>
      <c r="D224">
        <v>152</v>
      </c>
      <c r="E224">
        <v>88</v>
      </c>
      <c r="F224">
        <v>127</v>
      </c>
      <c r="G224">
        <v>0</v>
      </c>
      <c r="H224">
        <v>0</v>
      </c>
      <c r="I224">
        <v>0</v>
      </c>
      <c r="J224">
        <v>29640</v>
      </c>
      <c r="K224">
        <v>17160</v>
      </c>
      <c r="L224">
        <v>22860</v>
      </c>
      <c r="M224">
        <v>70200</v>
      </c>
      <c r="N224">
        <v>70200</v>
      </c>
      <c r="O224">
        <v>64800</v>
      </c>
      <c r="P224">
        <v>0.33606557377049179</v>
      </c>
      <c r="Q224">
        <v>0.4344262295081967</v>
      </c>
      <c r="R224">
        <v>0.59836065573770492</v>
      </c>
      <c r="S224">
        <v>23410.327868852459</v>
      </c>
      <c r="T224">
        <v>30262.131147540982</v>
      </c>
      <c r="U224">
        <v>41681.803278688523</v>
      </c>
      <c r="V224">
        <v>40</v>
      </c>
      <c r="W224">
        <v>49</v>
      </c>
      <c r="X224">
        <v>52</v>
      </c>
      <c r="Y224">
        <v>43</v>
      </c>
      <c r="Z224">
        <v>219546.36168936867</v>
      </c>
      <c r="AA224">
        <v>0</v>
      </c>
      <c r="AB224">
        <v>39</v>
      </c>
      <c r="AC224">
        <v>29</v>
      </c>
      <c r="AD224">
        <v>41</v>
      </c>
      <c r="AE224">
        <v>5107</v>
      </c>
      <c r="AF224">
        <v>35</v>
      </c>
      <c r="AG224">
        <v>18</v>
      </c>
      <c r="AH224">
        <v>27</v>
      </c>
      <c r="AI224">
        <v>0</v>
      </c>
    </row>
    <row r="225" spans="1:35" x14ac:dyDescent="0.35">
      <c r="A225" t="s">
        <v>42</v>
      </c>
      <c r="B225" t="s">
        <v>36</v>
      </c>
      <c r="C225">
        <v>1010</v>
      </c>
      <c r="D225">
        <v>152</v>
      </c>
      <c r="E225">
        <v>78</v>
      </c>
      <c r="F225">
        <v>113</v>
      </c>
      <c r="G225">
        <v>0</v>
      </c>
      <c r="H225">
        <v>0</v>
      </c>
      <c r="I225">
        <v>0</v>
      </c>
      <c r="J225">
        <v>29640</v>
      </c>
      <c r="K225">
        <v>15210</v>
      </c>
      <c r="L225">
        <v>20340</v>
      </c>
      <c r="M225">
        <v>43680.000000000007</v>
      </c>
      <c r="N225">
        <v>43680.000000000007</v>
      </c>
      <c r="O225">
        <v>40320.000000000007</v>
      </c>
      <c r="P225">
        <v>6.8965517241379309E-3</v>
      </c>
      <c r="Q225">
        <v>0.33103448275862069</v>
      </c>
      <c r="R225">
        <v>0.97931034482758617</v>
      </c>
      <c r="S225">
        <v>449.58620689655174</v>
      </c>
      <c r="T225">
        <v>21580.137931034482</v>
      </c>
      <c r="U225">
        <v>63841.241379310341</v>
      </c>
      <c r="V225">
        <v>14</v>
      </c>
      <c r="W225">
        <v>41</v>
      </c>
      <c r="X225">
        <v>68</v>
      </c>
      <c r="Y225">
        <v>61</v>
      </c>
      <c r="Z225">
        <v>195740.19446586142</v>
      </c>
      <c r="AA225">
        <v>0</v>
      </c>
      <c r="AB225">
        <v>25</v>
      </c>
      <c r="AC225">
        <v>14</v>
      </c>
      <c r="AD225">
        <v>22</v>
      </c>
      <c r="AE225">
        <v>5174.5</v>
      </c>
      <c r="AF225">
        <v>6</v>
      </c>
      <c r="AG225">
        <v>5</v>
      </c>
      <c r="AH225">
        <v>14</v>
      </c>
      <c r="AI225">
        <v>0</v>
      </c>
    </row>
    <row r="226" spans="1:35" x14ac:dyDescent="0.35">
      <c r="A226" t="s">
        <v>43</v>
      </c>
      <c r="B226" t="s">
        <v>36</v>
      </c>
      <c r="C226">
        <v>1012</v>
      </c>
      <c r="D226">
        <v>116</v>
      </c>
      <c r="E226">
        <v>73</v>
      </c>
      <c r="F226">
        <v>99</v>
      </c>
      <c r="G226">
        <v>0</v>
      </c>
      <c r="H226">
        <v>0</v>
      </c>
      <c r="I226">
        <v>0</v>
      </c>
      <c r="J226">
        <v>22620</v>
      </c>
      <c r="K226">
        <v>14235</v>
      </c>
      <c r="L226">
        <v>17820</v>
      </c>
      <c r="M226">
        <v>27300</v>
      </c>
      <c r="N226">
        <v>27300</v>
      </c>
      <c r="O226">
        <v>25200</v>
      </c>
      <c r="P226">
        <v>0.43396226415094341</v>
      </c>
      <c r="Q226">
        <v>0.47169811320754718</v>
      </c>
      <c r="R226">
        <v>0.660377358490566</v>
      </c>
      <c r="S226">
        <v>23726.886792452831</v>
      </c>
      <c r="T226">
        <v>25790.094339622643</v>
      </c>
      <c r="U226">
        <v>36106.132075471694</v>
      </c>
      <c r="V226">
        <v>0</v>
      </c>
      <c r="W226">
        <v>11</v>
      </c>
      <c r="X226">
        <v>32</v>
      </c>
      <c r="Y226">
        <v>29</v>
      </c>
      <c r="Z226">
        <v>160321.26274308236</v>
      </c>
      <c r="AA226">
        <v>0</v>
      </c>
      <c r="AB226">
        <v>66</v>
      </c>
      <c r="AC226">
        <v>33</v>
      </c>
      <c r="AD226">
        <v>38</v>
      </c>
      <c r="AE226">
        <v>4918</v>
      </c>
      <c r="AF226">
        <v>4</v>
      </c>
      <c r="AG226">
        <v>2</v>
      </c>
      <c r="AH226">
        <v>8</v>
      </c>
      <c r="AI226">
        <v>0</v>
      </c>
    </row>
    <row r="227" spans="1:35" x14ac:dyDescent="0.35">
      <c r="A227" t="s">
        <v>44</v>
      </c>
      <c r="B227" t="s">
        <v>36</v>
      </c>
      <c r="C227">
        <v>1014</v>
      </c>
      <c r="D227">
        <v>106</v>
      </c>
      <c r="E227">
        <v>74</v>
      </c>
      <c r="F227">
        <v>102</v>
      </c>
      <c r="G227">
        <v>0</v>
      </c>
      <c r="H227">
        <v>0</v>
      </c>
      <c r="I227">
        <v>0</v>
      </c>
      <c r="J227">
        <v>20670</v>
      </c>
      <c r="K227">
        <v>14430</v>
      </c>
      <c r="L227">
        <v>18360</v>
      </c>
      <c r="M227">
        <v>28080</v>
      </c>
      <c r="N227">
        <v>28080</v>
      </c>
      <c r="O227">
        <v>25920</v>
      </c>
      <c r="P227">
        <v>0.36036036036036034</v>
      </c>
      <c r="Q227">
        <v>0.3783783783783784</v>
      </c>
      <c r="R227">
        <v>0.64864864864864868</v>
      </c>
      <c r="S227">
        <v>19264.864864864863</v>
      </c>
      <c r="T227">
        <v>20228.10810810811</v>
      </c>
      <c r="U227">
        <v>34676.75675675676</v>
      </c>
      <c r="V227">
        <v>35</v>
      </c>
      <c r="W227">
        <v>13</v>
      </c>
      <c r="X227">
        <v>30</v>
      </c>
      <c r="Y227">
        <v>25</v>
      </c>
      <c r="Z227">
        <v>171063.06990490877</v>
      </c>
      <c r="AA227">
        <v>0</v>
      </c>
      <c r="AB227">
        <v>42</v>
      </c>
      <c r="AC227">
        <v>34</v>
      </c>
      <c r="AD227">
        <v>48</v>
      </c>
      <c r="AE227">
        <v>4828</v>
      </c>
      <c r="AF227">
        <v>22</v>
      </c>
      <c r="AG227">
        <v>17</v>
      </c>
      <c r="AH227">
        <v>17</v>
      </c>
      <c r="AI227">
        <v>0</v>
      </c>
    </row>
    <row r="228" spans="1:35" x14ac:dyDescent="0.35">
      <c r="A228" t="s">
        <v>45</v>
      </c>
      <c r="B228" t="s">
        <v>36</v>
      </c>
      <c r="C228">
        <v>1015</v>
      </c>
      <c r="D228">
        <v>90</v>
      </c>
      <c r="E228">
        <v>66</v>
      </c>
      <c r="F228">
        <v>80</v>
      </c>
      <c r="G228">
        <v>0</v>
      </c>
      <c r="H228">
        <v>0</v>
      </c>
      <c r="I228">
        <v>0</v>
      </c>
      <c r="J228">
        <v>17550</v>
      </c>
      <c r="K228">
        <v>12870</v>
      </c>
      <c r="L228">
        <v>14400</v>
      </c>
      <c r="M228">
        <v>29640</v>
      </c>
      <c r="N228">
        <v>29640</v>
      </c>
      <c r="O228">
        <v>27360</v>
      </c>
      <c r="P228">
        <v>0.1</v>
      </c>
      <c r="Q228">
        <v>0.2</v>
      </c>
      <c r="R228">
        <v>0.27777777777777779</v>
      </c>
      <c r="S228">
        <v>4482</v>
      </c>
      <c r="T228">
        <v>8964</v>
      </c>
      <c r="U228">
        <v>12450</v>
      </c>
      <c r="V228">
        <v>2</v>
      </c>
      <c r="W228">
        <v>12</v>
      </c>
      <c r="X228">
        <v>16</v>
      </c>
      <c r="Y228">
        <v>18</v>
      </c>
      <c r="Z228">
        <v>151611.68936862849</v>
      </c>
      <c r="AA228">
        <v>0</v>
      </c>
      <c r="AB228">
        <v>20</v>
      </c>
      <c r="AC228">
        <v>17</v>
      </c>
      <c r="AD228">
        <v>21</v>
      </c>
      <c r="AE228">
        <v>4645.75</v>
      </c>
      <c r="AF228">
        <v>20</v>
      </c>
      <c r="AG228">
        <v>17</v>
      </c>
      <c r="AH228">
        <v>24</v>
      </c>
      <c r="AI228">
        <v>0</v>
      </c>
    </row>
    <row r="229" spans="1:35" x14ac:dyDescent="0.35">
      <c r="A229" t="s">
        <v>46</v>
      </c>
      <c r="B229" t="s">
        <v>36</v>
      </c>
      <c r="C229">
        <v>1016</v>
      </c>
      <c r="D229">
        <v>87</v>
      </c>
      <c r="E229">
        <v>66</v>
      </c>
      <c r="F229">
        <v>77</v>
      </c>
      <c r="G229">
        <v>0</v>
      </c>
      <c r="H229">
        <v>0</v>
      </c>
      <c r="I229">
        <v>0</v>
      </c>
      <c r="J229">
        <v>16965</v>
      </c>
      <c r="K229">
        <v>12870</v>
      </c>
      <c r="L229">
        <v>13860</v>
      </c>
      <c r="M229">
        <v>25350</v>
      </c>
      <c r="N229">
        <v>25350</v>
      </c>
      <c r="O229">
        <v>23400</v>
      </c>
      <c r="P229">
        <v>0.234375</v>
      </c>
      <c r="Q229">
        <v>0.28125</v>
      </c>
      <c r="R229">
        <v>0.296875</v>
      </c>
      <c r="S229">
        <v>10241.015625</v>
      </c>
      <c r="T229">
        <v>12289.21875</v>
      </c>
      <c r="U229">
        <v>12971.953125</v>
      </c>
      <c r="V229">
        <v>0</v>
      </c>
      <c r="W229">
        <v>9</v>
      </c>
      <c r="X229">
        <v>24</v>
      </c>
      <c r="Y229">
        <v>14</v>
      </c>
      <c r="Z229">
        <v>151902.00848111027</v>
      </c>
      <c r="AA229">
        <v>0</v>
      </c>
      <c r="AB229">
        <v>20</v>
      </c>
      <c r="AC229">
        <v>13</v>
      </c>
      <c r="AD229">
        <v>13</v>
      </c>
      <c r="AE229">
        <v>4675</v>
      </c>
      <c r="AF229">
        <v>28.733333333333334</v>
      </c>
      <c r="AG229">
        <v>21.8</v>
      </c>
      <c r="AH229">
        <v>29.133333333333333</v>
      </c>
      <c r="AI229">
        <v>0</v>
      </c>
    </row>
    <row r="230" spans="1:35" x14ac:dyDescent="0.35">
      <c r="A230" t="s">
        <v>47</v>
      </c>
      <c r="B230" t="s">
        <v>36</v>
      </c>
      <c r="C230">
        <v>1017</v>
      </c>
      <c r="D230">
        <v>159</v>
      </c>
      <c r="E230">
        <v>101</v>
      </c>
      <c r="F230">
        <v>128</v>
      </c>
      <c r="G230">
        <v>0</v>
      </c>
      <c r="H230">
        <v>0</v>
      </c>
      <c r="I230">
        <v>0</v>
      </c>
      <c r="J230">
        <v>31005</v>
      </c>
      <c r="K230">
        <v>19695</v>
      </c>
      <c r="L230">
        <v>23040</v>
      </c>
      <c r="M230">
        <v>61620</v>
      </c>
      <c r="N230">
        <v>61620</v>
      </c>
      <c r="O230">
        <v>56880</v>
      </c>
      <c r="P230">
        <v>0.1111111111111111</v>
      </c>
      <c r="Q230">
        <v>0.28703703703703703</v>
      </c>
      <c r="R230">
        <v>0.5092592592592593</v>
      </c>
      <c r="S230">
        <v>8193.3333333333321</v>
      </c>
      <c r="T230">
        <v>21166.111111111109</v>
      </c>
      <c r="U230">
        <v>37552.777777777781</v>
      </c>
      <c r="V230">
        <v>49</v>
      </c>
      <c r="W230">
        <v>49</v>
      </c>
      <c r="X230">
        <v>47</v>
      </c>
      <c r="Y230">
        <v>39</v>
      </c>
      <c r="Z230">
        <v>236675.18932579461</v>
      </c>
      <c r="AA230">
        <v>0</v>
      </c>
      <c r="AB230">
        <v>52</v>
      </c>
      <c r="AC230">
        <v>38</v>
      </c>
      <c r="AD230">
        <v>49</v>
      </c>
      <c r="AE230">
        <v>5228.28</v>
      </c>
      <c r="AF230">
        <v>50</v>
      </c>
      <c r="AG230">
        <v>33.666666666666664</v>
      </c>
      <c r="AH230">
        <v>53</v>
      </c>
      <c r="AI230">
        <v>0</v>
      </c>
    </row>
    <row r="231" spans="1:35" x14ac:dyDescent="0.35">
      <c r="A231" t="s">
        <v>48</v>
      </c>
      <c r="B231" t="s">
        <v>36</v>
      </c>
      <c r="C231">
        <v>1018</v>
      </c>
      <c r="D231">
        <v>135</v>
      </c>
      <c r="E231">
        <v>75</v>
      </c>
      <c r="F231">
        <v>104</v>
      </c>
      <c r="G231">
        <v>0</v>
      </c>
      <c r="H231">
        <v>0</v>
      </c>
      <c r="I231">
        <v>0</v>
      </c>
      <c r="J231">
        <v>26325</v>
      </c>
      <c r="K231">
        <v>14625</v>
      </c>
      <c r="L231">
        <v>18720</v>
      </c>
      <c r="M231">
        <v>43680.000000000007</v>
      </c>
      <c r="N231">
        <v>43680.000000000007</v>
      </c>
      <c r="O231">
        <v>44639.999999999993</v>
      </c>
      <c r="P231">
        <v>0.23456790123456789</v>
      </c>
      <c r="Q231">
        <v>0.44444444444444442</v>
      </c>
      <c r="R231">
        <v>0.70370370370370372</v>
      </c>
      <c r="S231">
        <v>13996.666666666666</v>
      </c>
      <c r="T231">
        <v>26520</v>
      </c>
      <c r="U231">
        <v>41990</v>
      </c>
      <c r="V231">
        <v>42</v>
      </c>
      <c r="W231">
        <v>33</v>
      </c>
      <c r="X231">
        <v>40</v>
      </c>
      <c r="Y231">
        <v>41</v>
      </c>
      <c r="Z231">
        <v>205611.04429024245</v>
      </c>
      <c r="AA231">
        <v>0</v>
      </c>
      <c r="AB231">
        <v>56</v>
      </c>
      <c r="AC231">
        <v>28</v>
      </c>
      <c r="AD231">
        <v>43</v>
      </c>
      <c r="AE231">
        <v>5019.25</v>
      </c>
      <c r="AF231">
        <v>49</v>
      </c>
      <c r="AG231">
        <v>34</v>
      </c>
      <c r="AH231">
        <v>50</v>
      </c>
      <c r="AI231">
        <v>0</v>
      </c>
    </row>
    <row r="232" spans="1:35" x14ac:dyDescent="0.35">
      <c r="A232" t="s">
        <v>49</v>
      </c>
      <c r="B232" t="s">
        <v>36</v>
      </c>
      <c r="C232">
        <v>1019</v>
      </c>
      <c r="D232">
        <v>207</v>
      </c>
      <c r="E232">
        <v>125</v>
      </c>
      <c r="F232">
        <v>165</v>
      </c>
      <c r="G232">
        <v>0</v>
      </c>
      <c r="H232">
        <v>0</v>
      </c>
      <c r="I232">
        <v>0</v>
      </c>
      <c r="J232">
        <v>40365</v>
      </c>
      <c r="K232">
        <v>24375</v>
      </c>
      <c r="L232">
        <v>29700</v>
      </c>
      <c r="M232">
        <v>69030</v>
      </c>
      <c r="N232">
        <v>69030</v>
      </c>
      <c r="O232">
        <v>63720</v>
      </c>
      <c r="P232">
        <v>1.5625E-2</v>
      </c>
      <c r="Q232">
        <v>0.28125</v>
      </c>
      <c r="R232">
        <v>0.66145833333333337</v>
      </c>
      <c r="S232">
        <v>1475.625</v>
      </c>
      <c r="T232">
        <v>26561.25</v>
      </c>
      <c r="U232">
        <v>62468.125</v>
      </c>
      <c r="V232">
        <v>0</v>
      </c>
      <c r="W232">
        <v>45</v>
      </c>
      <c r="X232">
        <v>66</v>
      </c>
      <c r="Y232">
        <v>61</v>
      </c>
      <c r="Z232">
        <v>267158.69613638311</v>
      </c>
      <c r="AA232">
        <v>0</v>
      </c>
      <c r="AB232">
        <v>35</v>
      </c>
      <c r="AC232">
        <v>31</v>
      </c>
      <c r="AD232">
        <v>37</v>
      </c>
      <c r="AE232">
        <v>5593</v>
      </c>
      <c r="AF232">
        <v>26</v>
      </c>
      <c r="AG232">
        <v>18</v>
      </c>
      <c r="AH232">
        <v>29</v>
      </c>
      <c r="AI232">
        <v>0</v>
      </c>
    </row>
    <row r="233" spans="1:35" x14ac:dyDescent="0.35">
      <c r="A233" t="s">
        <v>50</v>
      </c>
      <c r="B233" t="s">
        <v>36</v>
      </c>
      <c r="C233">
        <v>1020</v>
      </c>
      <c r="D233">
        <v>203</v>
      </c>
      <c r="E233">
        <v>99</v>
      </c>
      <c r="F233">
        <v>136</v>
      </c>
      <c r="G233">
        <v>0</v>
      </c>
      <c r="H233">
        <v>0</v>
      </c>
      <c r="I233">
        <v>0</v>
      </c>
      <c r="J233">
        <v>39585</v>
      </c>
      <c r="K233">
        <v>19305</v>
      </c>
      <c r="L233">
        <v>24480</v>
      </c>
      <c r="M233">
        <v>79560</v>
      </c>
      <c r="N233">
        <v>79560</v>
      </c>
      <c r="O233">
        <v>73440</v>
      </c>
      <c r="P233">
        <v>0.36403508771929827</v>
      </c>
      <c r="Q233">
        <v>0.48684210526315791</v>
      </c>
      <c r="R233">
        <v>0.86403508771929827</v>
      </c>
      <c r="S233">
        <v>30349.605263157897</v>
      </c>
      <c r="T233">
        <v>40588.026315789473</v>
      </c>
      <c r="U233">
        <v>72034.605263157893</v>
      </c>
      <c r="V233">
        <v>73</v>
      </c>
      <c r="W233">
        <v>84</v>
      </c>
      <c r="X233">
        <v>85</v>
      </c>
      <c r="Y233">
        <v>76</v>
      </c>
      <c r="Z233">
        <v>322319.32750792429</v>
      </c>
      <c r="AA233">
        <v>0</v>
      </c>
      <c r="AB233">
        <v>74</v>
      </c>
      <c r="AC233">
        <v>43</v>
      </c>
      <c r="AD233">
        <v>73</v>
      </c>
      <c r="AE233">
        <v>5725.75</v>
      </c>
      <c r="AF233">
        <v>66</v>
      </c>
      <c r="AG233">
        <v>34</v>
      </c>
      <c r="AH233">
        <v>48</v>
      </c>
      <c r="AI233">
        <v>0</v>
      </c>
    </row>
    <row r="234" spans="1:35" x14ac:dyDescent="0.35">
      <c r="A234" t="s">
        <v>51</v>
      </c>
      <c r="B234" t="s">
        <v>36</v>
      </c>
      <c r="C234">
        <v>1021</v>
      </c>
      <c r="D234">
        <v>62</v>
      </c>
      <c r="E234">
        <v>32</v>
      </c>
      <c r="F234">
        <v>47</v>
      </c>
      <c r="G234">
        <v>0</v>
      </c>
      <c r="H234">
        <v>0</v>
      </c>
      <c r="I234">
        <v>0</v>
      </c>
      <c r="J234">
        <v>12090</v>
      </c>
      <c r="K234">
        <v>6240</v>
      </c>
      <c r="L234">
        <v>8460</v>
      </c>
      <c r="M234">
        <v>20280</v>
      </c>
      <c r="N234">
        <v>20280</v>
      </c>
      <c r="O234">
        <v>18720</v>
      </c>
      <c r="P234">
        <v>0</v>
      </c>
      <c r="Q234">
        <v>0.1</v>
      </c>
      <c r="R234">
        <v>0.52</v>
      </c>
      <c r="S234">
        <v>0</v>
      </c>
      <c r="T234">
        <v>2679</v>
      </c>
      <c r="U234">
        <v>13930.800000000001</v>
      </c>
      <c r="V234">
        <v>21</v>
      </c>
      <c r="W234">
        <v>14</v>
      </c>
      <c r="X234">
        <v>16</v>
      </c>
      <c r="Y234">
        <v>12</v>
      </c>
      <c r="Z234">
        <v>112999.24740854965</v>
      </c>
      <c r="AA234">
        <v>0</v>
      </c>
      <c r="AB234">
        <v>32</v>
      </c>
      <c r="AC234">
        <v>20</v>
      </c>
      <c r="AD234">
        <v>22</v>
      </c>
      <c r="AE234">
        <v>4544.5</v>
      </c>
      <c r="AF234">
        <v>13</v>
      </c>
      <c r="AG234">
        <v>7</v>
      </c>
      <c r="AH234">
        <v>11</v>
      </c>
      <c r="AI234">
        <v>0</v>
      </c>
    </row>
    <row r="235" spans="1:35" x14ac:dyDescent="0.35">
      <c r="A235" t="s">
        <v>52</v>
      </c>
      <c r="B235" t="s">
        <v>36</v>
      </c>
      <c r="C235">
        <v>1022</v>
      </c>
      <c r="D235">
        <v>55</v>
      </c>
      <c r="E235">
        <v>46</v>
      </c>
      <c r="F235">
        <v>66</v>
      </c>
      <c r="G235">
        <v>0</v>
      </c>
      <c r="H235">
        <v>0</v>
      </c>
      <c r="I235">
        <v>0</v>
      </c>
      <c r="J235">
        <v>10725</v>
      </c>
      <c r="K235">
        <v>8970</v>
      </c>
      <c r="L235">
        <v>11880</v>
      </c>
      <c r="M235">
        <v>23400</v>
      </c>
      <c r="N235">
        <v>23400</v>
      </c>
      <c r="O235">
        <v>21600</v>
      </c>
      <c r="P235">
        <v>6.3829787234042548E-2</v>
      </c>
      <c r="Q235">
        <v>0.19148936170212766</v>
      </c>
      <c r="R235">
        <v>0.91489361702127658</v>
      </c>
      <c r="S235">
        <v>2015.4255319148936</v>
      </c>
      <c r="T235">
        <v>6046.2765957446809</v>
      </c>
      <c r="U235">
        <v>28887.765957446809</v>
      </c>
      <c r="V235">
        <v>8</v>
      </c>
      <c r="W235">
        <v>23</v>
      </c>
      <c r="X235">
        <v>28</v>
      </c>
      <c r="Y235">
        <v>26</v>
      </c>
      <c r="Z235">
        <v>107192.86515891373</v>
      </c>
      <c r="AA235">
        <v>0</v>
      </c>
      <c r="AB235">
        <v>8</v>
      </c>
      <c r="AC235">
        <v>11</v>
      </c>
      <c r="AD235">
        <v>15</v>
      </c>
      <c r="AE235">
        <v>4405</v>
      </c>
      <c r="AF235">
        <v>10</v>
      </c>
      <c r="AG235">
        <v>10</v>
      </c>
      <c r="AH235">
        <v>10</v>
      </c>
      <c r="AI235">
        <v>0</v>
      </c>
    </row>
    <row r="236" spans="1:35" x14ac:dyDescent="0.35">
      <c r="A236" t="s">
        <v>53</v>
      </c>
      <c r="B236" t="s">
        <v>36</v>
      </c>
      <c r="C236">
        <v>1023</v>
      </c>
      <c r="D236">
        <v>95</v>
      </c>
      <c r="E236">
        <v>47</v>
      </c>
      <c r="F236">
        <v>68</v>
      </c>
      <c r="G236">
        <v>0</v>
      </c>
      <c r="H236">
        <v>0</v>
      </c>
      <c r="I236">
        <v>0</v>
      </c>
      <c r="J236">
        <v>18525</v>
      </c>
      <c r="K236">
        <v>9165</v>
      </c>
      <c r="L236">
        <v>12240</v>
      </c>
      <c r="M236">
        <v>50700</v>
      </c>
      <c r="N236">
        <v>50700</v>
      </c>
      <c r="O236">
        <v>46800</v>
      </c>
      <c r="P236">
        <v>2.1276595744680851E-2</v>
      </c>
      <c r="Q236">
        <v>0.47872340425531917</v>
      </c>
      <c r="R236">
        <v>0.92553191489361697</v>
      </c>
      <c r="S236">
        <v>849.57446808510633</v>
      </c>
      <c r="T236">
        <v>19115.425531914894</v>
      </c>
      <c r="U236">
        <v>36956.489361702123</v>
      </c>
      <c r="V236">
        <v>3</v>
      </c>
      <c r="W236">
        <v>23</v>
      </c>
      <c r="X236">
        <v>25</v>
      </c>
      <c r="Y236">
        <v>26</v>
      </c>
      <c r="Z236">
        <v>163805.09209286387</v>
      </c>
      <c r="AA236">
        <v>0</v>
      </c>
      <c r="AB236">
        <v>16</v>
      </c>
      <c r="AC236">
        <v>13</v>
      </c>
      <c r="AD236">
        <v>18</v>
      </c>
      <c r="AE236">
        <v>4805.95</v>
      </c>
      <c r="AF236">
        <v>9</v>
      </c>
      <c r="AG236">
        <v>6</v>
      </c>
      <c r="AH236">
        <v>7</v>
      </c>
      <c r="AI236">
        <v>0</v>
      </c>
    </row>
    <row r="237" spans="1:35" x14ac:dyDescent="0.35">
      <c r="A237" t="s">
        <v>54</v>
      </c>
      <c r="B237" t="s">
        <v>36</v>
      </c>
      <c r="C237">
        <v>1024</v>
      </c>
      <c r="D237">
        <v>101</v>
      </c>
      <c r="E237">
        <v>68</v>
      </c>
      <c r="F237">
        <v>92</v>
      </c>
      <c r="G237">
        <v>0</v>
      </c>
      <c r="H237">
        <v>0</v>
      </c>
      <c r="I237">
        <v>0</v>
      </c>
      <c r="J237">
        <v>19695</v>
      </c>
      <c r="K237">
        <v>13260</v>
      </c>
      <c r="L237">
        <v>16560</v>
      </c>
      <c r="M237">
        <v>54600</v>
      </c>
      <c r="N237">
        <v>54600</v>
      </c>
      <c r="O237">
        <v>50400</v>
      </c>
      <c r="P237">
        <v>0.40384615384615385</v>
      </c>
      <c r="Q237">
        <v>0.69230769230769229</v>
      </c>
      <c r="R237">
        <v>0.75961538461538458</v>
      </c>
      <c r="S237">
        <v>19996.442307692309</v>
      </c>
      <c r="T237">
        <v>34279.615384615383</v>
      </c>
      <c r="U237">
        <v>37612.355769230766</v>
      </c>
      <c r="V237">
        <v>27</v>
      </c>
      <c r="W237">
        <v>49</v>
      </c>
      <c r="X237">
        <v>53</v>
      </c>
      <c r="Y237">
        <v>42</v>
      </c>
      <c r="Z237">
        <v>177159.77126702649</v>
      </c>
      <c r="AA237">
        <v>0</v>
      </c>
      <c r="AB237">
        <v>25</v>
      </c>
      <c r="AC237">
        <v>18</v>
      </c>
      <c r="AD237">
        <v>27</v>
      </c>
      <c r="AE237">
        <v>4796.5</v>
      </c>
      <c r="AF237">
        <v>18</v>
      </c>
      <c r="AG237">
        <v>12.333333333333334</v>
      </c>
      <c r="AH237">
        <v>21.333333333333332</v>
      </c>
      <c r="AI237">
        <v>0</v>
      </c>
    </row>
    <row r="238" spans="1:35" x14ac:dyDescent="0.35">
      <c r="A238" t="s">
        <v>55</v>
      </c>
      <c r="B238" t="s">
        <v>36</v>
      </c>
      <c r="C238">
        <v>1025</v>
      </c>
      <c r="D238">
        <v>119</v>
      </c>
      <c r="E238">
        <v>90</v>
      </c>
      <c r="F238">
        <v>108</v>
      </c>
      <c r="G238">
        <v>0</v>
      </c>
      <c r="H238">
        <v>0</v>
      </c>
      <c r="I238">
        <v>0</v>
      </c>
      <c r="J238">
        <v>23205</v>
      </c>
      <c r="K238">
        <v>17550</v>
      </c>
      <c r="L238">
        <v>19440</v>
      </c>
      <c r="M238">
        <v>37440</v>
      </c>
      <c r="N238">
        <v>37440</v>
      </c>
      <c r="O238">
        <v>34560</v>
      </c>
      <c r="P238">
        <v>0.6953125</v>
      </c>
      <c r="Q238">
        <v>0.9609375</v>
      </c>
      <c r="R238">
        <v>1</v>
      </c>
      <c r="S238">
        <v>41854.3359375</v>
      </c>
      <c r="T238">
        <v>57843.6328125</v>
      </c>
      <c r="U238">
        <v>60195</v>
      </c>
      <c r="V238">
        <v>68</v>
      </c>
      <c r="W238">
        <v>37</v>
      </c>
      <c r="X238">
        <v>60</v>
      </c>
      <c r="Y238">
        <v>50</v>
      </c>
      <c r="Z238">
        <v>190514.45044118908</v>
      </c>
      <c r="AA238">
        <v>0</v>
      </c>
      <c r="AB238">
        <v>42</v>
      </c>
      <c r="AC238">
        <v>61</v>
      </c>
      <c r="AD238">
        <v>65</v>
      </c>
      <c r="AE238">
        <v>4567</v>
      </c>
      <c r="AF238">
        <v>15</v>
      </c>
      <c r="AG238">
        <v>10</v>
      </c>
      <c r="AH238">
        <v>15</v>
      </c>
      <c r="AI238">
        <v>0</v>
      </c>
    </row>
    <row r="239" spans="1:35" x14ac:dyDescent="0.35">
      <c r="A239" t="s">
        <v>56</v>
      </c>
      <c r="B239" t="s">
        <v>36</v>
      </c>
      <c r="C239">
        <v>1026</v>
      </c>
      <c r="D239">
        <v>101</v>
      </c>
      <c r="E239">
        <v>73</v>
      </c>
      <c r="F239">
        <v>87</v>
      </c>
      <c r="G239">
        <v>0</v>
      </c>
      <c r="H239">
        <v>0</v>
      </c>
      <c r="I239">
        <v>0</v>
      </c>
      <c r="J239">
        <v>19695</v>
      </c>
      <c r="K239">
        <v>14235</v>
      </c>
      <c r="L239">
        <v>15660</v>
      </c>
      <c r="M239">
        <v>30420</v>
      </c>
      <c r="N239">
        <v>30420</v>
      </c>
      <c r="O239">
        <v>28080</v>
      </c>
      <c r="P239">
        <v>0.1111111111111111</v>
      </c>
      <c r="Q239">
        <v>0.13131313131313133</v>
      </c>
      <c r="R239">
        <v>0.54545454545454541</v>
      </c>
      <c r="S239">
        <v>5510</v>
      </c>
      <c r="T239">
        <v>6511.8181818181829</v>
      </c>
      <c r="U239">
        <v>27049.090909090908</v>
      </c>
      <c r="V239">
        <v>23</v>
      </c>
      <c r="W239">
        <v>21</v>
      </c>
      <c r="X239">
        <v>19</v>
      </c>
      <c r="Y239">
        <v>27</v>
      </c>
      <c r="Z239">
        <v>176579.13304206292</v>
      </c>
      <c r="AA239">
        <v>0</v>
      </c>
      <c r="AB239">
        <v>31</v>
      </c>
      <c r="AC239">
        <v>16</v>
      </c>
      <c r="AD239">
        <v>24</v>
      </c>
      <c r="AE239">
        <v>4762.75</v>
      </c>
      <c r="AF239">
        <v>32</v>
      </c>
      <c r="AG239">
        <v>20</v>
      </c>
      <c r="AH239">
        <v>27</v>
      </c>
      <c r="AI239">
        <v>0</v>
      </c>
    </row>
    <row r="240" spans="1:35" x14ac:dyDescent="0.35">
      <c r="A240" t="s">
        <v>57</v>
      </c>
      <c r="B240" t="s">
        <v>36</v>
      </c>
      <c r="C240">
        <v>1027</v>
      </c>
      <c r="D240">
        <v>143</v>
      </c>
      <c r="E240">
        <v>69</v>
      </c>
      <c r="F240">
        <v>89</v>
      </c>
      <c r="G240">
        <v>0</v>
      </c>
      <c r="H240">
        <v>0</v>
      </c>
      <c r="I240">
        <v>0</v>
      </c>
      <c r="J240">
        <v>27885</v>
      </c>
      <c r="K240">
        <v>13455</v>
      </c>
      <c r="L240">
        <v>16020</v>
      </c>
      <c r="M240">
        <v>40560</v>
      </c>
      <c r="N240">
        <v>40560</v>
      </c>
      <c r="O240">
        <v>37440</v>
      </c>
      <c r="P240">
        <v>1.0869565217391304E-2</v>
      </c>
      <c r="Q240">
        <v>0.53260869565217395</v>
      </c>
      <c r="R240">
        <v>0.72826086956521741</v>
      </c>
      <c r="S240">
        <v>623.47826086956525</v>
      </c>
      <c r="T240">
        <v>30550.434782608696</v>
      </c>
      <c r="U240">
        <v>41773.043478260872</v>
      </c>
      <c r="V240">
        <v>4</v>
      </c>
      <c r="W240">
        <v>0</v>
      </c>
      <c r="X240">
        <v>52</v>
      </c>
      <c r="Y240">
        <v>47</v>
      </c>
      <c r="Z240">
        <v>179482.32416688086</v>
      </c>
      <c r="AA240">
        <v>0</v>
      </c>
      <c r="AB240">
        <v>20</v>
      </c>
      <c r="AC240">
        <v>19</v>
      </c>
      <c r="AD240">
        <v>20</v>
      </c>
      <c r="AE240">
        <v>4897.75</v>
      </c>
      <c r="AF240">
        <v>22</v>
      </c>
      <c r="AG240">
        <v>10</v>
      </c>
      <c r="AH240">
        <v>16</v>
      </c>
      <c r="AI240">
        <v>0</v>
      </c>
    </row>
    <row r="241" spans="1:35" x14ac:dyDescent="0.35">
      <c r="A241" t="s">
        <v>58</v>
      </c>
      <c r="B241" t="s">
        <v>36</v>
      </c>
      <c r="C241">
        <v>1028</v>
      </c>
      <c r="D241">
        <v>81</v>
      </c>
      <c r="E241">
        <v>54</v>
      </c>
      <c r="F241">
        <v>80</v>
      </c>
      <c r="G241">
        <v>0</v>
      </c>
      <c r="H241">
        <v>0</v>
      </c>
      <c r="I241">
        <v>0</v>
      </c>
      <c r="J241">
        <v>15795</v>
      </c>
      <c r="K241">
        <v>10530</v>
      </c>
      <c r="L241">
        <v>14400</v>
      </c>
      <c r="M241">
        <v>28080</v>
      </c>
      <c r="N241">
        <v>28080</v>
      </c>
      <c r="O241">
        <v>25920</v>
      </c>
      <c r="P241">
        <v>0.71052631578947367</v>
      </c>
      <c r="Q241">
        <v>0.76315789473684215</v>
      </c>
      <c r="R241">
        <v>0.98684210526315785</v>
      </c>
      <c r="S241">
        <v>28936.184210526317</v>
      </c>
      <c r="T241">
        <v>31079.605263157897</v>
      </c>
      <c r="U241">
        <v>40189.144736842107</v>
      </c>
      <c r="V241">
        <v>16</v>
      </c>
      <c r="W241">
        <v>38</v>
      </c>
      <c r="X241">
        <v>56</v>
      </c>
      <c r="Y241">
        <v>45</v>
      </c>
      <c r="Z241">
        <v>149579.4555812559</v>
      </c>
      <c r="AA241">
        <v>0</v>
      </c>
      <c r="AB241">
        <v>35</v>
      </c>
      <c r="AC241">
        <v>29</v>
      </c>
      <c r="AD241">
        <v>30</v>
      </c>
      <c r="AE241">
        <v>4641.25</v>
      </c>
      <c r="AF241">
        <v>6</v>
      </c>
      <c r="AG241">
        <v>5</v>
      </c>
      <c r="AH241">
        <v>8</v>
      </c>
      <c r="AI241">
        <v>0</v>
      </c>
    </row>
    <row r="242" spans="1:35" x14ac:dyDescent="0.35">
      <c r="A242" t="s">
        <v>59</v>
      </c>
      <c r="B242" t="s">
        <v>36</v>
      </c>
      <c r="C242">
        <v>1038</v>
      </c>
      <c r="D242">
        <v>125</v>
      </c>
      <c r="E242">
        <v>85</v>
      </c>
      <c r="F242">
        <v>105</v>
      </c>
      <c r="G242">
        <v>0</v>
      </c>
      <c r="H242">
        <v>0</v>
      </c>
      <c r="I242">
        <v>0</v>
      </c>
      <c r="J242">
        <v>24375</v>
      </c>
      <c r="K242">
        <v>16575</v>
      </c>
      <c r="L242">
        <v>18900</v>
      </c>
      <c r="M242">
        <v>43680.000000000007</v>
      </c>
      <c r="N242">
        <v>43680.000000000007</v>
      </c>
      <c r="O242">
        <v>40320.000000000007</v>
      </c>
      <c r="P242">
        <v>0.2711864406779661</v>
      </c>
      <c r="Q242">
        <v>0.72881355932203384</v>
      </c>
      <c r="R242">
        <v>0.79661016949152541</v>
      </c>
      <c r="S242">
        <v>16230.508474576271</v>
      </c>
      <c r="T242">
        <v>43619.491525423728</v>
      </c>
      <c r="U242">
        <v>47677.118644067799</v>
      </c>
      <c r="V242">
        <v>38</v>
      </c>
      <c r="W242">
        <v>34</v>
      </c>
      <c r="X242">
        <v>42</v>
      </c>
      <c r="Y242">
        <v>35</v>
      </c>
      <c r="Z242">
        <v>179482.32416688086</v>
      </c>
      <c r="AA242">
        <v>0</v>
      </c>
      <c r="AB242">
        <v>51</v>
      </c>
      <c r="AC242">
        <v>23</v>
      </c>
      <c r="AD242">
        <v>38</v>
      </c>
      <c r="AE242">
        <v>4576</v>
      </c>
      <c r="AF242">
        <v>31.6</v>
      </c>
      <c r="AG242">
        <v>31</v>
      </c>
      <c r="AH242">
        <v>35</v>
      </c>
      <c r="AI242">
        <v>0</v>
      </c>
    </row>
    <row r="243" spans="1:35" x14ac:dyDescent="0.35">
      <c r="A243" t="s">
        <v>60</v>
      </c>
      <c r="B243" t="s">
        <v>36</v>
      </c>
      <c r="C243">
        <v>1048</v>
      </c>
      <c r="D243">
        <v>116</v>
      </c>
      <c r="E243">
        <v>60</v>
      </c>
      <c r="F243">
        <v>81</v>
      </c>
      <c r="G243">
        <v>0</v>
      </c>
      <c r="H243">
        <v>0</v>
      </c>
      <c r="I243">
        <v>0</v>
      </c>
      <c r="J243">
        <v>22620</v>
      </c>
      <c r="K243">
        <v>11700</v>
      </c>
      <c r="L243">
        <v>14580</v>
      </c>
      <c r="M243">
        <v>35880</v>
      </c>
      <c r="N243">
        <v>35880</v>
      </c>
      <c r="O243">
        <v>33120</v>
      </c>
      <c r="P243">
        <v>0.41414141414141414</v>
      </c>
      <c r="Q243">
        <v>0.70707070707070707</v>
      </c>
      <c r="R243">
        <v>0.87878787878787878</v>
      </c>
      <c r="S243">
        <v>20251.515151515152</v>
      </c>
      <c r="T243">
        <v>34575.757575757576</v>
      </c>
      <c r="U243">
        <v>42972.727272727272</v>
      </c>
      <c r="V243">
        <v>48</v>
      </c>
      <c r="W243">
        <v>27</v>
      </c>
      <c r="X243">
        <v>42</v>
      </c>
      <c r="Y243">
        <v>57</v>
      </c>
      <c r="Z243">
        <v>176869.45215454471</v>
      </c>
      <c r="AA243">
        <v>0</v>
      </c>
      <c r="AB243">
        <v>48</v>
      </c>
      <c r="AC243">
        <v>41</v>
      </c>
      <c r="AD243">
        <v>49</v>
      </c>
      <c r="AE243">
        <v>4852.75</v>
      </c>
      <c r="AF243">
        <v>9.3333333333333339</v>
      </c>
      <c r="AG243">
        <v>10</v>
      </c>
      <c r="AH243">
        <v>7.333333333333333</v>
      </c>
      <c r="AI243">
        <v>0</v>
      </c>
    </row>
    <row r="244" spans="1:35" x14ac:dyDescent="0.35">
      <c r="A244" t="s">
        <v>61</v>
      </c>
      <c r="B244" t="s">
        <v>36</v>
      </c>
      <c r="C244">
        <v>1049</v>
      </c>
      <c r="D244">
        <v>101</v>
      </c>
      <c r="E244">
        <v>65</v>
      </c>
      <c r="F244">
        <v>91</v>
      </c>
      <c r="G244">
        <v>0</v>
      </c>
      <c r="H244">
        <v>0</v>
      </c>
      <c r="I244">
        <v>0</v>
      </c>
      <c r="J244">
        <v>19695</v>
      </c>
      <c r="K244">
        <v>12675</v>
      </c>
      <c r="L244">
        <v>16380</v>
      </c>
      <c r="M244">
        <v>31200</v>
      </c>
      <c r="N244">
        <v>31200</v>
      </c>
      <c r="O244">
        <v>28800</v>
      </c>
      <c r="P244">
        <v>0.41379310344827586</v>
      </c>
      <c r="Q244">
        <v>0.42528735632183906</v>
      </c>
      <c r="R244">
        <v>0.75862068965517238</v>
      </c>
      <c r="S244">
        <v>20172.413793103449</v>
      </c>
      <c r="T244">
        <v>20732.758620689656</v>
      </c>
      <c r="U244">
        <v>36982.758620689652</v>
      </c>
      <c r="V244">
        <v>14</v>
      </c>
      <c r="W244">
        <v>22</v>
      </c>
      <c r="X244">
        <v>29</v>
      </c>
      <c r="Y244">
        <v>22</v>
      </c>
      <c r="Z244">
        <v>150740.73203118308</v>
      </c>
      <c r="AA244">
        <v>0</v>
      </c>
      <c r="AB244">
        <v>32</v>
      </c>
      <c r="AC244">
        <v>27</v>
      </c>
      <c r="AD244">
        <v>36</v>
      </c>
      <c r="AE244">
        <v>4722.25</v>
      </c>
      <c r="AF244">
        <v>16.2</v>
      </c>
      <c r="AG244">
        <v>9</v>
      </c>
      <c r="AH244">
        <v>15.533333333333333</v>
      </c>
      <c r="AI244">
        <v>0</v>
      </c>
    </row>
    <row r="245" spans="1:35" x14ac:dyDescent="0.35">
      <c r="A245" t="s">
        <v>62</v>
      </c>
      <c r="B245" t="s">
        <v>36</v>
      </c>
      <c r="C245">
        <v>1802</v>
      </c>
      <c r="D245">
        <v>62</v>
      </c>
      <c r="E245">
        <v>33</v>
      </c>
      <c r="F245">
        <v>57</v>
      </c>
      <c r="G245">
        <v>0</v>
      </c>
      <c r="H245">
        <v>0</v>
      </c>
      <c r="I245">
        <v>0</v>
      </c>
      <c r="J245">
        <v>12090</v>
      </c>
      <c r="K245">
        <v>6435</v>
      </c>
      <c r="L245">
        <v>10260</v>
      </c>
      <c r="M245">
        <v>22229.999999999996</v>
      </c>
      <c r="N245">
        <v>22229.999999999996</v>
      </c>
      <c r="O245">
        <v>22680</v>
      </c>
      <c r="P245">
        <v>0.38775510204081631</v>
      </c>
      <c r="Q245">
        <v>0.55102040816326525</v>
      </c>
      <c r="R245">
        <v>0.79591836734693877</v>
      </c>
      <c r="S245">
        <v>11161.530612244898</v>
      </c>
      <c r="T245">
        <v>15861.12244897959</v>
      </c>
      <c r="U245">
        <v>22910.510204081631</v>
      </c>
      <c r="V245">
        <v>23</v>
      </c>
      <c r="W245">
        <v>18</v>
      </c>
      <c r="X245">
        <v>25</v>
      </c>
      <c r="Y245">
        <v>24</v>
      </c>
      <c r="Z245">
        <v>117644.35320825838</v>
      </c>
      <c r="AA245">
        <v>0</v>
      </c>
      <c r="AB245">
        <v>22</v>
      </c>
      <c r="AC245">
        <v>17</v>
      </c>
      <c r="AD245">
        <v>23</v>
      </c>
      <c r="AE245">
        <v>4472.5</v>
      </c>
      <c r="AF245">
        <v>15.666666666666666</v>
      </c>
      <c r="AG245">
        <v>4.8</v>
      </c>
      <c r="AH245">
        <v>13.6</v>
      </c>
      <c r="AI245">
        <v>0</v>
      </c>
    </row>
    <row r="246" spans="1:35" x14ac:dyDescent="0.35">
      <c r="D246" t="e">
        <v>#N/A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  <c r="O246" t="e">
        <v>#N/A</v>
      </c>
      <c r="P246" t="e">
        <v>#N/A</v>
      </c>
      <c r="Q246" t="e">
        <v>#N/A</v>
      </c>
      <c r="R246" t="e">
        <v>#N/A</v>
      </c>
      <c r="S246" t="e">
        <v>#N/A</v>
      </c>
      <c r="T246" t="e">
        <v>#N/A</v>
      </c>
      <c r="U246" t="e">
        <v>#N/A</v>
      </c>
      <c r="V246" t="e">
        <v>#N/A</v>
      </c>
      <c r="W246" t="e">
        <v>#N/A</v>
      </c>
      <c r="X246" t="e">
        <v>#N/A</v>
      </c>
      <c r="Y246" t="e">
        <v>#N/A</v>
      </c>
      <c r="Z246" t="e">
        <v>#N/A</v>
      </c>
      <c r="AA246" t="e">
        <v>#N/A</v>
      </c>
      <c r="AB246" t="e">
        <v>#N/A</v>
      </c>
      <c r="AC246" t="e">
        <v>#N/A</v>
      </c>
      <c r="AD246" t="e">
        <v>#N/A</v>
      </c>
      <c r="AE246" t="e">
        <v>#N/A</v>
      </c>
      <c r="AF246" t="e">
        <v>#N/A</v>
      </c>
      <c r="AG246" t="e">
        <v>#N/A</v>
      </c>
      <c r="AH246" t="e">
        <v>#N/A</v>
      </c>
      <c r="AI246" t="e">
        <v>#N/A</v>
      </c>
    </row>
    <row r="247" spans="1:35" x14ac:dyDescent="0.35">
      <c r="A247" t="s">
        <v>63</v>
      </c>
      <c r="B247" t="s">
        <v>67</v>
      </c>
      <c r="C247">
        <v>2171</v>
      </c>
      <c r="D247">
        <v>25</v>
      </c>
      <c r="E247">
        <v>27</v>
      </c>
      <c r="F247">
        <v>32</v>
      </c>
      <c r="G247">
        <v>0</v>
      </c>
      <c r="H247">
        <v>0</v>
      </c>
      <c r="I247">
        <v>0</v>
      </c>
      <c r="J247">
        <v>4875</v>
      </c>
      <c r="K247">
        <v>5265</v>
      </c>
      <c r="L247">
        <v>5760</v>
      </c>
      <c r="M247">
        <v>15210</v>
      </c>
      <c r="N247">
        <v>15210</v>
      </c>
      <c r="O247">
        <v>14040</v>
      </c>
      <c r="P247">
        <v>0</v>
      </c>
      <c r="Q247">
        <v>3.8461538461538464E-2</v>
      </c>
      <c r="R247">
        <v>0.57692307692307687</v>
      </c>
      <c r="S247">
        <v>0</v>
      </c>
      <c r="T247">
        <v>611.53846153846155</v>
      </c>
      <c r="U247">
        <v>9173.076923076922</v>
      </c>
      <c r="V247">
        <v>2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8</v>
      </c>
      <c r="AD247">
        <v>11</v>
      </c>
      <c r="AE247">
        <v>0</v>
      </c>
      <c r="AF247">
        <v>0</v>
      </c>
      <c r="AG247">
        <v>3</v>
      </c>
      <c r="AH247">
        <v>4</v>
      </c>
      <c r="AI247">
        <v>0</v>
      </c>
    </row>
    <row r="248" spans="1:35" x14ac:dyDescent="0.35">
      <c r="A248" t="s">
        <v>65</v>
      </c>
      <c r="B248" t="s">
        <v>64</v>
      </c>
      <c r="C248">
        <v>2003</v>
      </c>
      <c r="D248">
        <v>82</v>
      </c>
      <c r="E248">
        <v>80</v>
      </c>
      <c r="F248">
        <v>91</v>
      </c>
      <c r="G248">
        <v>0</v>
      </c>
      <c r="H248">
        <v>0</v>
      </c>
      <c r="I248">
        <v>0</v>
      </c>
      <c r="J248">
        <v>15990</v>
      </c>
      <c r="K248">
        <v>15600</v>
      </c>
      <c r="L248">
        <v>16380</v>
      </c>
      <c r="M248">
        <v>30420</v>
      </c>
      <c r="N248">
        <v>30420</v>
      </c>
      <c r="O248">
        <v>28080</v>
      </c>
      <c r="P248">
        <v>1.3333333333333334E-2</v>
      </c>
      <c r="Q248">
        <v>0.33333333333333331</v>
      </c>
      <c r="R248">
        <v>0.92</v>
      </c>
      <c r="S248">
        <v>639.6</v>
      </c>
      <c r="T248">
        <v>15990</v>
      </c>
      <c r="U248">
        <v>44132.4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6</v>
      </c>
      <c r="AC248">
        <v>13</v>
      </c>
      <c r="AD248">
        <v>13</v>
      </c>
      <c r="AE248">
        <v>0</v>
      </c>
      <c r="AF248">
        <v>8</v>
      </c>
      <c r="AG248">
        <v>7</v>
      </c>
      <c r="AH248">
        <v>6</v>
      </c>
      <c r="AI248">
        <v>0</v>
      </c>
    </row>
    <row r="249" spans="1:35" x14ac:dyDescent="0.35">
      <c r="A249" t="s">
        <v>66</v>
      </c>
      <c r="B249" t="s">
        <v>67</v>
      </c>
      <c r="C249">
        <v>2004</v>
      </c>
      <c r="D249">
        <v>24</v>
      </c>
      <c r="E249">
        <v>22</v>
      </c>
      <c r="F249">
        <v>21</v>
      </c>
      <c r="G249">
        <v>0</v>
      </c>
      <c r="H249">
        <v>0</v>
      </c>
      <c r="I249">
        <v>0</v>
      </c>
      <c r="J249">
        <v>4680</v>
      </c>
      <c r="K249">
        <v>4290</v>
      </c>
      <c r="L249">
        <v>3780</v>
      </c>
      <c r="M249">
        <v>15210</v>
      </c>
      <c r="N249">
        <v>15210</v>
      </c>
      <c r="O249">
        <v>14040</v>
      </c>
      <c r="P249">
        <v>0.08</v>
      </c>
      <c r="Q249">
        <v>0.08</v>
      </c>
      <c r="R249">
        <v>0.56000000000000005</v>
      </c>
      <c r="S249">
        <v>1020</v>
      </c>
      <c r="T249">
        <v>1020</v>
      </c>
      <c r="U249">
        <v>7140.0000000000009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3</v>
      </c>
      <c r="AC249">
        <v>0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</row>
    <row r="250" spans="1:35" x14ac:dyDescent="0.35">
      <c r="A250" t="s">
        <v>68</v>
      </c>
      <c r="B250" t="s">
        <v>67</v>
      </c>
      <c r="C250">
        <v>2005</v>
      </c>
      <c r="D250">
        <v>84</v>
      </c>
      <c r="E250">
        <v>65</v>
      </c>
      <c r="F250">
        <v>71</v>
      </c>
      <c r="G250">
        <v>0</v>
      </c>
      <c r="H250">
        <v>0</v>
      </c>
      <c r="I250">
        <v>0</v>
      </c>
      <c r="J250">
        <v>16380</v>
      </c>
      <c r="K250">
        <v>12675</v>
      </c>
      <c r="L250">
        <v>12780</v>
      </c>
      <c r="M250">
        <v>20280</v>
      </c>
      <c r="N250">
        <v>20280</v>
      </c>
      <c r="O250">
        <v>18720</v>
      </c>
      <c r="P250">
        <v>0</v>
      </c>
      <c r="Q250">
        <v>0</v>
      </c>
      <c r="R250">
        <v>5.1948051948051951E-2</v>
      </c>
      <c r="S250">
        <v>0</v>
      </c>
      <c r="T250">
        <v>0</v>
      </c>
      <c r="U250">
        <v>2173.2467532467535</v>
      </c>
      <c r="V250">
        <v>5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15</v>
      </c>
      <c r="AC250">
        <v>13</v>
      </c>
      <c r="AD250">
        <v>14</v>
      </c>
      <c r="AE250">
        <v>0</v>
      </c>
      <c r="AF250">
        <v>19</v>
      </c>
      <c r="AG250">
        <v>30</v>
      </c>
      <c r="AH250">
        <v>30</v>
      </c>
      <c r="AI250">
        <v>0</v>
      </c>
    </row>
    <row r="251" spans="1:35" x14ac:dyDescent="0.35">
      <c r="A251" t="s">
        <v>69</v>
      </c>
      <c r="B251" t="s">
        <v>67</v>
      </c>
      <c r="C251">
        <v>2008</v>
      </c>
      <c r="D251">
        <v>52</v>
      </c>
      <c r="E251">
        <v>49</v>
      </c>
      <c r="F251">
        <v>60</v>
      </c>
      <c r="G251">
        <v>0</v>
      </c>
      <c r="H251">
        <v>0</v>
      </c>
      <c r="I251">
        <v>0</v>
      </c>
      <c r="J251">
        <v>10140</v>
      </c>
      <c r="K251">
        <v>9555</v>
      </c>
      <c r="L251">
        <v>10800</v>
      </c>
      <c r="M251">
        <v>10140</v>
      </c>
      <c r="N251">
        <v>10140</v>
      </c>
      <c r="O251">
        <v>9360</v>
      </c>
      <c r="P251">
        <v>0</v>
      </c>
      <c r="Q251">
        <v>0.30434782608695654</v>
      </c>
      <c r="R251">
        <v>0.93478260869565222</v>
      </c>
      <c r="S251">
        <v>0</v>
      </c>
      <c r="T251">
        <v>9281.0869565217399</v>
      </c>
      <c r="U251">
        <v>28506.195652173916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22</v>
      </c>
      <c r="AC251">
        <v>22</v>
      </c>
      <c r="AD251">
        <v>24</v>
      </c>
      <c r="AE251">
        <v>0</v>
      </c>
      <c r="AF251">
        <v>0</v>
      </c>
      <c r="AG251">
        <v>0</v>
      </c>
      <c r="AH251">
        <v>0</v>
      </c>
      <c r="AI251">
        <v>0</v>
      </c>
    </row>
    <row r="252" spans="1:35" x14ac:dyDescent="0.35">
      <c r="A252" t="s">
        <v>70</v>
      </c>
      <c r="B252" t="s">
        <v>67</v>
      </c>
      <c r="C252">
        <v>2011</v>
      </c>
      <c r="D252">
        <v>64</v>
      </c>
      <c r="E252">
        <v>34</v>
      </c>
      <c r="F252">
        <v>47</v>
      </c>
      <c r="G252">
        <v>0</v>
      </c>
      <c r="H252">
        <v>0</v>
      </c>
      <c r="I252">
        <v>0</v>
      </c>
      <c r="J252">
        <v>12480</v>
      </c>
      <c r="K252">
        <v>6630</v>
      </c>
      <c r="L252">
        <v>8460</v>
      </c>
      <c r="M252">
        <v>12870</v>
      </c>
      <c r="N252">
        <v>12870</v>
      </c>
      <c r="O252">
        <v>11880</v>
      </c>
      <c r="P252">
        <v>0.06</v>
      </c>
      <c r="Q252">
        <v>0.1</v>
      </c>
      <c r="R252">
        <v>0.42</v>
      </c>
      <c r="S252">
        <v>1654.2</v>
      </c>
      <c r="T252">
        <v>2757</v>
      </c>
      <c r="U252">
        <v>11579.4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</row>
    <row r="253" spans="1:35" x14ac:dyDescent="0.35">
      <c r="A253" t="s">
        <v>71</v>
      </c>
      <c r="B253" t="s">
        <v>67</v>
      </c>
      <c r="C253">
        <v>2014</v>
      </c>
      <c r="D253">
        <v>38</v>
      </c>
      <c r="E253">
        <v>38</v>
      </c>
      <c r="F253">
        <v>39</v>
      </c>
      <c r="G253">
        <v>0</v>
      </c>
      <c r="H253">
        <v>0</v>
      </c>
      <c r="I253">
        <v>0</v>
      </c>
      <c r="J253">
        <v>7410</v>
      </c>
      <c r="K253">
        <v>7410</v>
      </c>
      <c r="L253">
        <v>7020</v>
      </c>
      <c r="M253">
        <v>25350</v>
      </c>
      <c r="N253">
        <v>25350</v>
      </c>
      <c r="O253">
        <v>23400</v>
      </c>
      <c r="P253">
        <v>0.13513513513513514</v>
      </c>
      <c r="Q253">
        <v>0.16216216216216217</v>
      </c>
      <c r="R253">
        <v>0.64864864864864868</v>
      </c>
      <c r="S253">
        <v>2951.3513513513517</v>
      </c>
      <c r="T253">
        <v>3541.6216216216217</v>
      </c>
      <c r="U253">
        <v>14166.486486486487</v>
      </c>
      <c r="V253">
        <v>12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12</v>
      </c>
      <c r="AC253">
        <v>12</v>
      </c>
      <c r="AD253">
        <v>12</v>
      </c>
      <c r="AE253">
        <v>0</v>
      </c>
      <c r="AF253">
        <v>0</v>
      </c>
      <c r="AG253">
        <v>0</v>
      </c>
      <c r="AH253">
        <v>0</v>
      </c>
      <c r="AI253">
        <v>0</v>
      </c>
    </row>
    <row r="254" spans="1:35" x14ac:dyDescent="0.35">
      <c r="A254" t="s">
        <v>72</v>
      </c>
      <c r="B254" t="s">
        <v>67</v>
      </c>
      <c r="C254">
        <v>2015</v>
      </c>
      <c r="D254">
        <v>80</v>
      </c>
      <c r="E254">
        <v>46</v>
      </c>
      <c r="F254">
        <v>69</v>
      </c>
      <c r="G254">
        <v>0</v>
      </c>
      <c r="H254">
        <v>0</v>
      </c>
      <c r="I254">
        <v>0</v>
      </c>
      <c r="J254">
        <v>15600</v>
      </c>
      <c r="K254">
        <v>8970</v>
      </c>
      <c r="L254">
        <v>12420</v>
      </c>
      <c r="M254">
        <v>23400</v>
      </c>
      <c r="N254">
        <v>23400</v>
      </c>
      <c r="O254">
        <v>21600</v>
      </c>
      <c r="P254">
        <v>0.12244897959183673</v>
      </c>
      <c r="Q254">
        <v>0.46938775510204084</v>
      </c>
      <c r="R254">
        <v>0.91836734693877553</v>
      </c>
      <c r="S254">
        <v>4529.3877551020405</v>
      </c>
      <c r="T254">
        <v>17362.65306122449</v>
      </c>
      <c r="U254">
        <v>33970.408163265303</v>
      </c>
      <c r="V254">
        <v>18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33</v>
      </c>
      <c r="AC254">
        <v>12</v>
      </c>
      <c r="AD254">
        <v>18</v>
      </c>
      <c r="AE254">
        <v>0</v>
      </c>
      <c r="AF254">
        <v>10</v>
      </c>
      <c r="AG254">
        <v>5</v>
      </c>
      <c r="AH254">
        <v>8</v>
      </c>
      <c r="AI254">
        <v>0</v>
      </c>
    </row>
    <row r="255" spans="1:35" x14ac:dyDescent="0.35">
      <c r="A255" t="s">
        <v>73</v>
      </c>
      <c r="B255" t="s">
        <v>67</v>
      </c>
      <c r="C255">
        <v>2018</v>
      </c>
      <c r="D255">
        <v>59</v>
      </c>
      <c r="E255">
        <v>34</v>
      </c>
      <c r="F255">
        <v>46</v>
      </c>
      <c r="G255">
        <v>0</v>
      </c>
      <c r="H255">
        <v>0</v>
      </c>
      <c r="I255">
        <v>0</v>
      </c>
      <c r="J255">
        <v>11505</v>
      </c>
      <c r="K255">
        <v>6630</v>
      </c>
      <c r="L255">
        <v>8280</v>
      </c>
      <c r="M255">
        <v>35490</v>
      </c>
      <c r="N255">
        <v>35490</v>
      </c>
      <c r="O255">
        <v>32760</v>
      </c>
      <c r="P255">
        <v>0.84057971014492749</v>
      </c>
      <c r="Q255">
        <v>0.91304347826086951</v>
      </c>
      <c r="R255">
        <v>0.94202898550724634</v>
      </c>
      <c r="S255">
        <v>22203.91304347826</v>
      </c>
      <c r="T255">
        <v>24118.043478260868</v>
      </c>
      <c r="U255">
        <v>24883.695652173912</v>
      </c>
      <c r="V255">
        <v>2</v>
      </c>
      <c r="W255">
        <v>17</v>
      </c>
      <c r="X255">
        <v>24</v>
      </c>
      <c r="Y255">
        <v>23</v>
      </c>
      <c r="Z255">
        <v>0</v>
      </c>
      <c r="AA255">
        <v>0</v>
      </c>
      <c r="AB255">
        <v>37</v>
      </c>
      <c r="AC255">
        <v>21</v>
      </c>
      <c r="AD255">
        <v>25</v>
      </c>
      <c r="AE255">
        <v>0</v>
      </c>
      <c r="AF255">
        <v>9</v>
      </c>
      <c r="AG255">
        <v>3</v>
      </c>
      <c r="AH255">
        <v>5</v>
      </c>
      <c r="AI255">
        <v>0</v>
      </c>
    </row>
    <row r="256" spans="1:35" x14ac:dyDescent="0.35">
      <c r="A256" t="s">
        <v>74</v>
      </c>
      <c r="B256" t="s">
        <v>64</v>
      </c>
      <c r="C256">
        <v>2020</v>
      </c>
      <c r="D256">
        <v>65</v>
      </c>
      <c r="E256">
        <v>62</v>
      </c>
      <c r="F256">
        <v>65</v>
      </c>
      <c r="G256">
        <v>0</v>
      </c>
      <c r="H256">
        <v>0</v>
      </c>
      <c r="I256">
        <v>0</v>
      </c>
      <c r="J256">
        <v>12675</v>
      </c>
      <c r="K256">
        <v>12090</v>
      </c>
      <c r="L256">
        <v>11700</v>
      </c>
      <c r="M256">
        <v>15210</v>
      </c>
      <c r="N256">
        <v>15210</v>
      </c>
      <c r="O256">
        <v>14040</v>
      </c>
      <c r="P256">
        <v>0.12307692307692308</v>
      </c>
      <c r="Q256">
        <v>0.2</v>
      </c>
      <c r="R256">
        <v>0.36923076923076925</v>
      </c>
      <c r="S256">
        <v>4488</v>
      </c>
      <c r="T256">
        <v>7293</v>
      </c>
      <c r="U256">
        <v>13464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15</v>
      </c>
      <c r="AC256">
        <v>9</v>
      </c>
      <c r="AD256">
        <v>10</v>
      </c>
      <c r="AE256">
        <v>0</v>
      </c>
      <c r="AF256">
        <v>13</v>
      </c>
      <c r="AG256">
        <v>14</v>
      </c>
      <c r="AH256">
        <v>13</v>
      </c>
      <c r="AI256">
        <v>0</v>
      </c>
    </row>
    <row r="257" spans="1:35" x14ac:dyDescent="0.35">
      <c r="A257" t="s">
        <v>75</v>
      </c>
      <c r="B257" t="s">
        <v>67</v>
      </c>
      <c r="C257">
        <v>2021</v>
      </c>
      <c r="D257">
        <v>26</v>
      </c>
      <c r="E257">
        <v>22</v>
      </c>
      <c r="F257">
        <v>22</v>
      </c>
      <c r="G257">
        <v>0</v>
      </c>
      <c r="H257">
        <v>0</v>
      </c>
      <c r="I257">
        <v>0</v>
      </c>
      <c r="J257">
        <v>5070</v>
      </c>
      <c r="K257">
        <v>4290</v>
      </c>
      <c r="L257">
        <v>3960</v>
      </c>
      <c r="M257">
        <v>18330</v>
      </c>
      <c r="N257">
        <v>18330</v>
      </c>
      <c r="O257">
        <v>16920</v>
      </c>
      <c r="P257">
        <v>0.21739130434782608</v>
      </c>
      <c r="Q257">
        <v>0.2608695652173913</v>
      </c>
      <c r="R257">
        <v>0.82608695652173914</v>
      </c>
      <c r="S257">
        <v>2895.6521739130435</v>
      </c>
      <c r="T257">
        <v>3474.782608695652</v>
      </c>
      <c r="U257">
        <v>11003.478260869566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13</v>
      </c>
      <c r="AC257">
        <v>10</v>
      </c>
      <c r="AD257">
        <v>10</v>
      </c>
      <c r="AE257">
        <v>0</v>
      </c>
      <c r="AF257">
        <v>0</v>
      </c>
      <c r="AG257">
        <v>0</v>
      </c>
      <c r="AH257">
        <v>0</v>
      </c>
      <c r="AI257">
        <v>0</v>
      </c>
    </row>
    <row r="258" spans="1:35" x14ac:dyDescent="0.35">
      <c r="A258" t="s">
        <v>76</v>
      </c>
      <c r="B258" t="s">
        <v>67</v>
      </c>
      <c r="C258">
        <v>2025</v>
      </c>
      <c r="D258">
        <v>62</v>
      </c>
      <c r="E258">
        <v>36</v>
      </c>
      <c r="F258">
        <v>46</v>
      </c>
      <c r="G258">
        <v>0</v>
      </c>
      <c r="H258">
        <v>0</v>
      </c>
      <c r="I258">
        <v>0</v>
      </c>
      <c r="J258">
        <v>12090</v>
      </c>
      <c r="K258">
        <v>7020</v>
      </c>
      <c r="L258">
        <v>8280</v>
      </c>
      <c r="M258">
        <v>20280</v>
      </c>
      <c r="N258">
        <v>20280</v>
      </c>
      <c r="O258">
        <v>18720</v>
      </c>
      <c r="P258">
        <v>0.04</v>
      </c>
      <c r="Q258">
        <v>0.2</v>
      </c>
      <c r="R258">
        <v>0.6</v>
      </c>
      <c r="S258">
        <v>1095.6000000000001</v>
      </c>
      <c r="T258">
        <v>5478</v>
      </c>
      <c r="U258">
        <v>16434</v>
      </c>
      <c r="V258">
        <v>15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15</v>
      </c>
      <c r="AC258">
        <v>12</v>
      </c>
      <c r="AD258">
        <v>15</v>
      </c>
      <c r="AE258">
        <v>0</v>
      </c>
      <c r="AF258">
        <v>19</v>
      </c>
      <c r="AG258">
        <v>11</v>
      </c>
      <c r="AH258">
        <v>14</v>
      </c>
      <c r="AI258">
        <v>0</v>
      </c>
    </row>
    <row r="259" spans="1:35" x14ac:dyDescent="0.35">
      <c r="A259" t="s">
        <v>77</v>
      </c>
      <c r="B259" t="s">
        <v>67</v>
      </c>
      <c r="C259">
        <v>2026</v>
      </c>
      <c r="D259">
        <v>31</v>
      </c>
      <c r="E259">
        <v>23</v>
      </c>
      <c r="F259">
        <v>25</v>
      </c>
      <c r="G259">
        <v>0</v>
      </c>
      <c r="H259">
        <v>0</v>
      </c>
      <c r="I259">
        <v>0</v>
      </c>
      <c r="J259">
        <v>6045</v>
      </c>
      <c r="K259">
        <v>4485</v>
      </c>
      <c r="L259">
        <v>4500</v>
      </c>
      <c r="M259">
        <v>10140</v>
      </c>
      <c r="N259">
        <v>10140</v>
      </c>
      <c r="O259">
        <v>9360</v>
      </c>
      <c r="P259">
        <v>0.18181818181818182</v>
      </c>
      <c r="Q259">
        <v>0.36363636363636365</v>
      </c>
      <c r="R259">
        <v>0.36363636363636365</v>
      </c>
      <c r="S259">
        <v>2732.727272727273</v>
      </c>
      <c r="T259">
        <v>5465.454545454546</v>
      </c>
      <c r="U259">
        <v>5465.454545454546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6</v>
      </c>
      <c r="AC259">
        <v>8</v>
      </c>
      <c r="AD259">
        <v>4</v>
      </c>
      <c r="AE259">
        <v>0</v>
      </c>
      <c r="AF259">
        <v>9</v>
      </c>
      <c r="AG259">
        <v>4</v>
      </c>
      <c r="AH259">
        <v>8</v>
      </c>
      <c r="AI259">
        <v>0</v>
      </c>
    </row>
    <row r="260" spans="1:35" x14ac:dyDescent="0.35">
      <c r="A260" t="s">
        <v>78</v>
      </c>
      <c r="B260" t="s">
        <v>67</v>
      </c>
      <c r="C260">
        <v>2030</v>
      </c>
      <c r="D260">
        <v>54</v>
      </c>
      <c r="E260">
        <v>51</v>
      </c>
      <c r="F260">
        <v>49</v>
      </c>
      <c r="G260">
        <v>0</v>
      </c>
      <c r="H260">
        <v>0</v>
      </c>
      <c r="I260">
        <v>0</v>
      </c>
      <c r="J260">
        <v>10530</v>
      </c>
      <c r="K260">
        <v>9945</v>
      </c>
      <c r="L260">
        <v>8820</v>
      </c>
      <c r="M260">
        <v>13650</v>
      </c>
      <c r="N260">
        <v>13650</v>
      </c>
      <c r="O260">
        <v>12600</v>
      </c>
      <c r="P260">
        <v>1.8518518518518517E-2</v>
      </c>
      <c r="Q260">
        <v>1.8518518518518517E-2</v>
      </c>
      <c r="R260">
        <v>0.55555555555555558</v>
      </c>
      <c r="S260">
        <v>542.5</v>
      </c>
      <c r="T260">
        <v>542.5</v>
      </c>
      <c r="U260">
        <v>16275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5</v>
      </c>
      <c r="AC260">
        <v>5</v>
      </c>
      <c r="AD260">
        <v>5</v>
      </c>
      <c r="AE260">
        <v>0</v>
      </c>
      <c r="AF260">
        <v>0</v>
      </c>
      <c r="AG260">
        <v>0</v>
      </c>
      <c r="AH260">
        <v>0</v>
      </c>
      <c r="AI260">
        <v>0</v>
      </c>
    </row>
    <row r="261" spans="1:35" x14ac:dyDescent="0.35">
      <c r="A261" t="s">
        <v>79</v>
      </c>
      <c r="B261" t="s">
        <v>67</v>
      </c>
      <c r="C261">
        <v>2034</v>
      </c>
      <c r="D261">
        <v>33</v>
      </c>
      <c r="E261">
        <v>17</v>
      </c>
      <c r="F261">
        <v>18</v>
      </c>
      <c r="G261">
        <v>0</v>
      </c>
      <c r="H261">
        <v>0</v>
      </c>
      <c r="I261">
        <v>0</v>
      </c>
      <c r="J261">
        <v>6435</v>
      </c>
      <c r="K261">
        <v>3315</v>
      </c>
      <c r="L261">
        <v>3240</v>
      </c>
      <c r="M261">
        <v>15210</v>
      </c>
      <c r="N261">
        <v>15210</v>
      </c>
      <c r="O261">
        <v>14040</v>
      </c>
      <c r="P261">
        <v>0.58064516129032262</v>
      </c>
      <c r="Q261">
        <v>0.61290322580645162</v>
      </c>
      <c r="R261">
        <v>0.967741935483871</v>
      </c>
      <c r="S261">
        <v>7542.5806451612907</v>
      </c>
      <c r="T261">
        <v>7961.6129032258068</v>
      </c>
      <c r="U261">
        <v>12570.967741935485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19</v>
      </c>
      <c r="AC261">
        <v>13</v>
      </c>
      <c r="AD261">
        <v>18</v>
      </c>
      <c r="AE261">
        <v>0</v>
      </c>
      <c r="AF261">
        <v>1</v>
      </c>
      <c r="AG261">
        <v>0</v>
      </c>
      <c r="AH261">
        <v>0</v>
      </c>
      <c r="AI261">
        <v>0</v>
      </c>
    </row>
    <row r="262" spans="1:35" x14ac:dyDescent="0.35">
      <c r="A262" t="s">
        <v>80</v>
      </c>
      <c r="B262" t="s">
        <v>64</v>
      </c>
      <c r="C262">
        <v>2036</v>
      </c>
      <c r="D262">
        <v>45</v>
      </c>
      <c r="E262">
        <v>26</v>
      </c>
      <c r="F262">
        <v>24</v>
      </c>
      <c r="G262">
        <v>0</v>
      </c>
      <c r="H262">
        <v>0</v>
      </c>
      <c r="I262">
        <v>0</v>
      </c>
      <c r="J262">
        <v>8775</v>
      </c>
      <c r="K262">
        <v>5070</v>
      </c>
      <c r="L262">
        <v>4320</v>
      </c>
      <c r="M262">
        <v>10140</v>
      </c>
      <c r="N262">
        <v>10140</v>
      </c>
      <c r="O262">
        <v>9360</v>
      </c>
      <c r="P262">
        <v>0</v>
      </c>
      <c r="Q262">
        <v>0.32</v>
      </c>
      <c r="R262">
        <v>0.8</v>
      </c>
      <c r="S262">
        <v>0</v>
      </c>
      <c r="T262">
        <v>5812.8</v>
      </c>
      <c r="U262">
        <v>14532</v>
      </c>
      <c r="V262">
        <v>7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19</v>
      </c>
      <c r="AC262">
        <v>10</v>
      </c>
      <c r="AD262">
        <v>7</v>
      </c>
      <c r="AE262">
        <v>0</v>
      </c>
      <c r="AF262">
        <v>0</v>
      </c>
      <c r="AG262">
        <v>0</v>
      </c>
      <c r="AH262">
        <v>0</v>
      </c>
      <c r="AI262">
        <v>0</v>
      </c>
    </row>
    <row r="263" spans="1:35" x14ac:dyDescent="0.35">
      <c r="A263" t="s">
        <v>81</v>
      </c>
      <c r="B263" t="s">
        <v>64</v>
      </c>
      <c r="C263">
        <v>2037</v>
      </c>
      <c r="D263">
        <v>41</v>
      </c>
      <c r="E263">
        <v>32</v>
      </c>
      <c r="F263">
        <v>39</v>
      </c>
      <c r="G263">
        <v>0</v>
      </c>
      <c r="H263">
        <v>0</v>
      </c>
      <c r="I263">
        <v>0</v>
      </c>
      <c r="J263">
        <v>7995</v>
      </c>
      <c r="K263">
        <v>6240</v>
      </c>
      <c r="L263">
        <v>7020</v>
      </c>
      <c r="M263">
        <v>23400</v>
      </c>
      <c r="N263">
        <v>23400</v>
      </c>
      <c r="O263">
        <v>21600</v>
      </c>
      <c r="P263">
        <v>4.3478260869565216E-2</v>
      </c>
      <c r="Q263">
        <v>0.14492753623188406</v>
      </c>
      <c r="R263">
        <v>0.75362318840579712</v>
      </c>
      <c r="S263">
        <v>924.13043478260863</v>
      </c>
      <c r="T263">
        <v>3080.434782608696</v>
      </c>
      <c r="U263">
        <v>16018.260869565218</v>
      </c>
      <c r="V263">
        <v>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5</v>
      </c>
      <c r="AC263">
        <v>6</v>
      </c>
      <c r="AD263">
        <v>7</v>
      </c>
      <c r="AE263">
        <v>0</v>
      </c>
      <c r="AF263">
        <v>6</v>
      </c>
      <c r="AG263">
        <v>9</v>
      </c>
      <c r="AH263">
        <v>12</v>
      </c>
      <c r="AI263">
        <v>0</v>
      </c>
    </row>
    <row r="264" spans="1:35" x14ac:dyDescent="0.35">
      <c r="A264" t="s">
        <v>82</v>
      </c>
      <c r="B264" t="s">
        <v>64</v>
      </c>
      <c r="C264">
        <v>2038</v>
      </c>
      <c r="D264">
        <v>64</v>
      </c>
      <c r="E264">
        <v>47</v>
      </c>
      <c r="F264">
        <v>48</v>
      </c>
      <c r="G264">
        <v>0</v>
      </c>
      <c r="H264">
        <v>0</v>
      </c>
      <c r="I264">
        <v>0</v>
      </c>
      <c r="J264">
        <v>12480</v>
      </c>
      <c r="K264">
        <v>9165</v>
      </c>
      <c r="L264">
        <v>8640</v>
      </c>
      <c r="M264">
        <v>15210</v>
      </c>
      <c r="N264">
        <v>15210</v>
      </c>
      <c r="O264">
        <v>14040</v>
      </c>
      <c r="P264">
        <v>0</v>
      </c>
      <c r="Q264">
        <v>0.47826086956521741</v>
      </c>
      <c r="R264">
        <v>0.89855072463768115</v>
      </c>
      <c r="S264">
        <v>0</v>
      </c>
      <c r="T264">
        <v>14484.13043478261</v>
      </c>
      <c r="U264">
        <v>27212.608695652172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6</v>
      </c>
      <c r="AG264">
        <v>8</v>
      </c>
      <c r="AH264">
        <v>8</v>
      </c>
      <c r="AI264">
        <v>0</v>
      </c>
    </row>
    <row r="265" spans="1:35" x14ac:dyDescent="0.35">
      <c r="A265" t="s">
        <v>83</v>
      </c>
      <c r="B265" t="s">
        <v>64</v>
      </c>
      <c r="C265">
        <v>2039</v>
      </c>
      <c r="D265">
        <v>60</v>
      </c>
      <c r="E265">
        <v>66</v>
      </c>
      <c r="F265">
        <v>67</v>
      </c>
      <c r="G265">
        <v>0</v>
      </c>
      <c r="H265">
        <v>0</v>
      </c>
      <c r="I265">
        <v>0</v>
      </c>
      <c r="J265">
        <v>11700</v>
      </c>
      <c r="K265">
        <v>12870</v>
      </c>
      <c r="L265">
        <v>12060</v>
      </c>
      <c r="M265">
        <v>15210</v>
      </c>
      <c r="N265">
        <v>15210</v>
      </c>
      <c r="O265">
        <v>14040</v>
      </c>
      <c r="P265">
        <v>0</v>
      </c>
      <c r="Q265">
        <v>6.7796610169491525E-2</v>
      </c>
      <c r="R265">
        <v>0.59322033898305082</v>
      </c>
      <c r="S265">
        <v>0</v>
      </c>
      <c r="T265">
        <v>2483.3898305084745</v>
      </c>
      <c r="U265">
        <v>21729.661016949151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14</v>
      </c>
      <c r="AC265">
        <v>5</v>
      </c>
      <c r="AD265">
        <v>5</v>
      </c>
      <c r="AE265">
        <v>0</v>
      </c>
      <c r="AF265">
        <v>0</v>
      </c>
      <c r="AG265">
        <v>0</v>
      </c>
      <c r="AH265">
        <v>0</v>
      </c>
      <c r="AI265">
        <v>0</v>
      </c>
    </row>
    <row r="266" spans="1:35" x14ac:dyDescent="0.35">
      <c r="A266" t="s">
        <v>84</v>
      </c>
      <c r="B266" t="s">
        <v>67</v>
      </c>
      <c r="C266">
        <v>2040</v>
      </c>
      <c r="D266">
        <v>42</v>
      </c>
      <c r="E266">
        <v>43</v>
      </c>
      <c r="F266">
        <v>46</v>
      </c>
      <c r="G266">
        <v>0</v>
      </c>
      <c r="H266">
        <v>0</v>
      </c>
      <c r="I266">
        <v>0</v>
      </c>
      <c r="J266">
        <v>8190</v>
      </c>
      <c r="K266">
        <v>8385</v>
      </c>
      <c r="L266">
        <v>8280</v>
      </c>
      <c r="M266">
        <v>10140</v>
      </c>
      <c r="N266">
        <v>10140</v>
      </c>
      <c r="O266">
        <v>9360</v>
      </c>
      <c r="P266">
        <v>0</v>
      </c>
      <c r="Q266">
        <v>2.3255813953488372E-2</v>
      </c>
      <c r="R266">
        <v>0.16279069767441862</v>
      </c>
      <c r="S266">
        <v>0</v>
      </c>
      <c r="T266">
        <v>578.02325581395348</v>
      </c>
      <c r="U266">
        <v>4046.1627906976746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5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</row>
    <row r="267" spans="1:35" x14ac:dyDescent="0.35">
      <c r="A267" t="s">
        <v>251</v>
      </c>
      <c r="B267" t="s">
        <v>64</v>
      </c>
      <c r="C267">
        <v>4001</v>
      </c>
      <c r="D267" t="e">
        <v>#N/A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  <c r="O267" t="e">
        <v>#N/A</v>
      </c>
      <c r="P267" t="e">
        <v>#N/A</v>
      </c>
      <c r="Q267" t="e">
        <v>#N/A</v>
      </c>
      <c r="R267" t="e">
        <v>#N/A</v>
      </c>
      <c r="S267" t="e">
        <v>#N/A</v>
      </c>
      <c r="T267" t="e">
        <v>#N/A</v>
      </c>
      <c r="U267" t="e">
        <v>#N/A</v>
      </c>
      <c r="V267" t="e">
        <v>#N/A</v>
      </c>
      <c r="W267" t="e">
        <v>#N/A</v>
      </c>
      <c r="X267" t="e">
        <v>#N/A</v>
      </c>
      <c r="Y267" t="e">
        <v>#N/A</v>
      </c>
      <c r="Z267" t="e">
        <v>#N/A</v>
      </c>
      <c r="AA267" t="e">
        <v>#N/A</v>
      </c>
      <c r="AB267" t="e">
        <v>#N/A</v>
      </c>
      <c r="AC267" t="e">
        <v>#N/A</v>
      </c>
      <c r="AD267" t="e">
        <v>#N/A</v>
      </c>
      <c r="AE267" t="e">
        <v>#N/A</v>
      </c>
      <c r="AF267" t="e">
        <v>#N/A</v>
      </c>
      <c r="AG267" t="e">
        <v>#N/A</v>
      </c>
      <c r="AH267" t="e">
        <v>#N/A</v>
      </c>
      <c r="AI267" t="e">
        <v>#N/A</v>
      </c>
    </row>
    <row r="268" spans="1:35" x14ac:dyDescent="0.35">
      <c r="A268" t="s">
        <v>88</v>
      </c>
      <c r="B268" t="s">
        <v>64</v>
      </c>
      <c r="C268">
        <v>2048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10140</v>
      </c>
      <c r="N268">
        <v>10140</v>
      </c>
      <c r="O268">
        <v>9360</v>
      </c>
      <c r="P268">
        <v>0.5</v>
      </c>
      <c r="Q268">
        <v>1</v>
      </c>
      <c r="R268">
        <v>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</row>
    <row r="269" spans="1:35" x14ac:dyDescent="0.35">
      <c r="A269" t="s">
        <v>90</v>
      </c>
      <c r="B269" t="s">
        <v>67</v>
      </c>
      <c r="C269">
        <v>2054</v>
      </c>
      <c r="D269">
        <v>52</v>
      </c>
      <c r="E269">
        <v>50</v>
      </c>
      <c r="F269">
        <v>51</v>
      </c>
      <c r="G269">
        <v>0</v>
      </c>
      <c r="H269">
        <v>0</v>
      </c>
      <c r="I269">
        <v>0</v>
      </c>
      <c r="J269">
        <v>10140</v>
      </c>
      <c r="K269">
        <v>9750</v>
      </c>
      <c r="L269">
        <v>9180</v>
      </c>
      <c r="M269">
        <v>10140</v>
      </c>
      <c r="N269">
        <v>10140</v>
      </c>
      <c r="O269">
        <v>9360</v>
      </c>
      <c r="P269">
        <v>0</v>
      </c>
      <c r="Q269">
        <v>0</v>
      </c>
      <c r="R269">
        <v>0.28000000000000003</v>
      </c>
      <c r="S269">
        <v>0</v>
      </c>
      <c r="T269">
        <v>0</v>
      </c>
      <c r="U269">
        <v>8139.6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13</v>
      </c>
      <c r="AE269">
        <v>0</v>
      </c>
      <c r="AF269">
        <v>0</v>
      </c>
      <c r="AG269">
        <v>0</v>
      </c>
      <c r="AH269">
        <v>1</v>
      </c>
      <c r="AI269">
        <v>0</v>
      </c>
    </row>
    <row r="270" spans="1:35" x14ac:dyDescent="0.35">
      <c r="A270" t="s">
        <v>91</v>
      </c>
      <c r="B270" t="s">
        <v>67</v>
      </c>
      <c r="C270">
        <v>2055</v>
      </c>
      <c r="D270">
        <v>23</v>
      </c>
      <c r="E270">
        <v>16</v>
      </c>
      <c r="F270">
        <v>17</v>
      </c>
      <c r="G270">
        <v>0</v>
      </c>
      <c r="H270">
        <v>0</v>
      </c>
      <c r="I270">
        <v>0</v>
      </c>
      <c r="J270">
        <v>4485</v>
      </c>
      <c r="K270">
        <v>3120</v>
      </c>
      <c r="L270">
        <v>3060</v>
      </c>
      <c r="M270">
        <v>15210</v>
      </c>
      <c r="N270">
        <v>15210</v>
      </c>
      <c r="O270">
        <v>14040</v>
      </c>
      <c r="P270">
        <v>5.2631578947368418E-2</v>
      </c>
      <c r="Q270">
        <v>0.15789473684210525</v>
      </c>
      <c r="R270">
        <v>0.31578947368421051</v>
      </c>
      <c r="S270">
        <v>561.31578947368416</v>
      </c>
      <c r="T270">
        <v>1683.9473684210525</v>
      </c>
      <c r="U270">
        <v>3367.894736842105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8</v>
      </c>
      <c r="AC270">
        <v>0</v>
      </c>
      <c r="AD270">
        <v>5</v>
      </c>
      <c r="AE270">
        <v>0</v>
      </c>
      <c r="AF270">
        <v>0</v>
      </c>
      <c r="AG270">
        <v>0</v>
      </c>
      <c r="AH270">
        <v>0</v>
      </c>
      <c r="AI270">
        <v>0</v>
      </c>
    </row>
    <row r="271" spans="1:35" x14ac:dyDescent="0.35">
      <c r="A271" t="s">
        <v>92</v>
      </c>
      <c r="B271" t="s">
        <v>64</v>
      </c>
      <c r="C271">
        <v>2056</v>
      </c>
      <c r="D271">
        <v>26</v>
      </c>
      <c r="E271">
        <v>26</v>
      </c>
      <c r="F271">
        <v>34</v>
      </c>
      <c r="G271">
        <v>0</v>
      </c>
      <c r="H271">
        <v>0</v>
      </c>
      <c r="I271">
        <v>0</v>
      </c>
      <c r="J271">
        <v>5070</v>
      </c>
      <c r="K271">
        <v>5070</v>
      </c>
      <c r="L271">
        <v>6120</v>
      </c>
      <c r="M271">
        <v>25350</v>
      </c>
      <c r="N271">
        <v>25350</v>
      </c>
      <c r="O271">
        <v>23400</v>
      </c>
      <c r="P271">
        <v>4.7619047619047616E-2</v>
      </c>
      <c r="Q271">
        <v>0.52380952380952384</v>
      </c>
      <c r="R271">
        <v>0.95238095238095233</v>
      </c>
      <c r="S271">
        <v>774.28571428571422</v>
      </c>
      <c r="T271">
        <v>8517.1428571428569</v>
      </c>
      <c r="U271">
        <v>15485.714285714284</v>
      </c>
      <c r="V271">
        <v>11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9</v>
      </c>
      <c r="AC271">
        <v>9</v>
      </c>
      <c r="AD271">
        <v>11</v>
      </c>
      <c r="AE271">
        <v>0</v>
      </c>
      <c r="AF271">
        <v>0</v>
      </c>
      <c r="AG271">
        <v>0</v>
      </c>
      <c r="AH271">
        <v>0</v>
      </c>
      <c r="AI271">
        <v>0</v>
      </c>
    </row>
    <row r="272" spans="1:35" x14ac:dyDescent="0.35">
      <c r="A272" t="s">
        <v>93</v>
      </c>
      <c r="B272" t="s">
        <v>64</v>
      </c>
      <c r="C272">
        <v>2057</v>
      </c>
      <c r="D272">
        <v>30</v>
      </c>
      <c r="E272">
        <v>27</v>
      </c>
      <c r="F272">
        <v>31</v>
      </c>
      <c r="G272">
        <v>0</v>
      </c>
      <c r="H272">
        <v>0</v>
      </c>
      <c r="I272">
        <v>0</v>
      </c>
      <c r="J272">
        <v>5850</v>
      </c>
      <c r="K272">
        <v>5265</v>
      </c>
      <c r="L272">
        <v>5580</v>
      </c>
      <c r="M272">
        <v>15210</v>
      </c>
      <c r="N272">
        <v>15210</v>
      </c>
      <c r="O272">
        <v>14040</v>
      </c>
      <c r="P272">
        <v>0.2</v>
      </c>
      <c r="Q272">
        <v>0.73333333333333328</v>
      </c>
      <c r="R272">
        <v>0.96666666666666667</v>
      </c>
      <c r="S272">
        <v>3339</v>
      </c>
      <c r="T272">
        <v>12243</v>
      </c>
      <c r="U272">
        <v>16138.5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7</v>
      </c>
      <c r="AC272">
        <v>8</v>
      </c>
      <c r="AD272">
        <v>8</v>
      </c>
      <c r="AE272">
        <v>0</v>
      </c>
      <c r="AF272">
        <v>2</v>
      </c>
      <c r="AG272">
        <v>0</v>
      </c>
      <c r="AH272">
        <v>0</v>
      </c>
      <c r="AI272">
        <v>0</v>
      </c>
    </row>
    <row r="273" spans="1:35" x14ac:dyDescent="0.35">
      <c r="A273" t="s">
        <v>94</v>
      </c>
      <c r="B273" t="s">
        <v>64</v>
      </c>
      <c r="C273">
        <v>2058</v>
      </c>
      <c r="D273">
        <v>26</v>
      </c>
      <c r="E273">
        <v>28</v>
      </c>
      <c r="F273">
        <v>27</v>
      </c>
      <c r="G273">
        <v>0</v>
      </c>
      <c r="H273">
        <v>0</v>
      </c>
      <c r="I273">
        <v>0</v>
      </c>
      <c r="J273">
        <v>5070</v>
      </c>
      <c r="K273">
        <v>5460</v>
      </c>
      <c r="L273">
        <v>4860</v>
      </c>
      <c r="M273">
        <v>10140</v>
      </c>
      <c r="N273">
        <v>10140</v>
      </c>
      <c r="O273">
        <v>9360</v>
      </c>
      <c r="P273">
        <v>0.45454545454545453</v>
      </c>
      <c r="Q273">
        <v>0.54545454545454541</v>
      </c>
      <c r="R273">
        <v>0.95454545454545459</v>
      </c>
      <c r="S273">
        <v>6995.454545454545</v>
      </c>
      <c r="T273">
        <v>8394.545454545454</v>
      </c>
      <c r="U273">
        <v>14690.454545454546</v>
      </c>
      <c r="V273">
        <v>8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9</v>
      </c>
      <c r="AC273">
        <v>10</v>
      </c>
      <c r="AD273">
        <v>11</v>
      </c>
      <c r="AE273">
        <v>0</v>
      </c>
      <c r="AF273">
        <v>6</v>
      </c>
      <c r="AG273">
        <v>11</v>
      </c>
      <c r="AH273">
        <v>11</v>
      </c>
      <c r="AI273">
        <v>0</v>
      </c>
    </row>
    <row r="274" spans="1:35" x14ac:dyDescent="0.35">
      <c r="A274" t="s">
        <v>95</v>
      </c>
      <c r="B274" t="s">
        <v>64</v>
      </c>
      <c r="C274">
        <v>2059</v>
      </c>
      <c r="D274">
        <v>19</v>
      </c>
      <c r="E274">
        <v>14</v>
      </c>
      <c r="F274">
        <v>16</v>
      </c>
      <c r="G274">
        <v>0</v>
      </c>
      <c r="H274">
        <v>0</v>
      </c>
      <c r="I274">
        <v>0</v>
      </c>
      <c r="J274">
        <v>3705</v>
      </c>
      <c r="K274">
        <v>2730</v>
      </c>
      <c r="L274">
        <v>2880</v>
      </c>
      <c r="M274">
        <v>10140</v>
      </c>
      <c r="N274">
        <v>10140</v>
      </c>
      <c r="O274">
        <v>9360</v>
      </c>
      <c r="P274">
        <v>0.63636363636363635</v>
      </c>
      <c r="Q274">
        <v>1</v>
      </c>
      <c r="R274">
        <v>1</v>
      </c>
      <c r="S274">
        <v>5927.727272727273</v>
      </c>
      <c r="T274">
        <v>9315</v>
      </c>
      <c r="U274">
        <v>9315</v>
      </c>
      <c r="V274">
        <v>8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18</v>
      </c>
      <c r="AE274">
        <v>0</v>
      </c>
      <c r="AF274">
        <v>0</v>
      </c>
      <c r="AG274">
        <v>0</v>
      </c>
      <c r="AH274">
        <v>0</v>
      </c>
      <c r="AI274">
        <v>0</v>
      </c>
    </row>
    <row r="275" spans="1:35" x14ac:dyDescent="0.35">
      <c r="A275" t="s">
        <v>96</v>
      </c>
      <c r="B275" t="s">
        <v>64</v>
      </c>
      <c r="C275">
        <v>2060</v>
      </c>
      <c r="D275">
        <v>26</v>
      </c>
      <c r="E275">
        <v>25</v>
      </c>
      <c r="F275">
        <v>25</v>
      </c>
      <c r="G275">
        <v>0</v>
      </c>
      <c r="H275">
        <v>0</v>
      </c>
      <c r="I275">
        <v>0</v>
      </c>
      <c r="J275">
        <v>5070</v>
      </c>
      <c r="K275">
        <v>4875</v>
      </c>
      <c r="L275">
        <v>4500</v>
      </c>
      <c r="M275">
        <v>15210</v>
      </c>
      <c r="N275">
        <v>15210</v>
      </c>
      <c r="O275">
        <v>14040</v>
      </c>
      <c r="P275">
        <v>0.84</v>
      </c>
      <c r="Q275">
        <v>1</v>
      </c>
      <c r="R275">
        <v>1</v>
      </c>
      <c r="S275">
        <v>12133.8</v>
      </c>
      <c r="T275">
        <v>14445</v>
      </c>
      <c r="U275">
        <v>14445</v>
      </c>
      <c r="V275">
        <v>3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7</v>
      </c>
      <c r="AD275">
        <v>8</v>
      </c>
      <c r="AE275">
        <v>0</v>
      </c>
      <c r="AF275">
        <v>4</v>
      </c>
      <c r="AG275">
        <v>0</v>
      </c>
      <c r="AH275">
        <v>2</v>
      </c>
      <c r="AI275">
        <v>0</v>
      </c>
    </row>
    <row r="276" spans="1:35" x14ac:dyDescent="0.35">
      <c r="A276" t="s">
        <v>97</v>
      </c>
      <c r="B276" t="s">
        <v>67</v>
      </c>
      <c r="C276">
        <v>2062</v>
      </c>
      <c r="D276">
        <v>79</v>
      </c>
      <c r="E276">
        <v>60</v>
      </c>
      <c r="F276">
        <v>69</v>
      </c>
      <c r="G276">
        <v>0</v>
      </c>
      <c r="H276">
        <v>0</v>
      </c>
      <c r="I276">
        <v>0</v>
      </c>
      <c r="J276">
        <v>15405</v>
      </c>
      <c r="K276">
        <v>11700</v>
      </c>
      <c r="L276">
        <v>12420</v>
      </c>
      <c r="M276">
        <v>15210</v>
      </c>
      <c r="N276">
        <v>15210</v>
      </c>
      <c r="O276">
        <v>14040</v>
      </c>
      <c r="P276">
        <v>0</v>
      </c>
      <c r="Q276">
        <v>0.16666666666666666</v>
      </c>
      <c r="R276">
        <v>0.46296296296296297</v>
      </c>
      <c r="S276">
        <v>0</v>
      </c>
      <c r="T276">
        <v>6587.5</v>
      </c>
      <c r="U276">
        <v>18298.611111111109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18</v>
      </c>
      <c r="AC276">
        <v>14</v>
      </c>
      <c r="AD276">
        <v>19</v>
      </c>
      <c r="AE276">
        <v>0</v>
      </c>
      <c r="AF276">
        <v>0</v>
      </c>
      <c r="AG276">
        <v>0</v>
      </c>
      <c r="AH276">
        <v>0</v>
      </c>
      <c r="AI276">
        <v>0</v>
      </c>
    </row>
    <row r="277" spans="1:35" x14ac:dyDescent="0.35">
      <c r="A277" t="s">
        <v>98</v>
      </c>
      <c r="B277" t="s">
        <v>67</v>
      </c>
      <c r="C277">
        <v>2063</v>
      </c>
      <c r="D277">
        <v>51</v>
      </c>
      <c r="E277">
        <v>46</v>
      </c>
      <c r="F277">
        <v>45</v>
      </c>
      <c r="G277">
        <v>0</v>
      </c>
      <c r="H277">
        <v>0</v>
      </c>
      <c r="I277">
        <v>0</v>
      </c>
      <c r="J277">
        <v>9945</v>
      </c>
      <c r="K277">
        <v>8970</v>
      </c>
      <c r="L277">
        <v>8100</v>
      </c>
      <c r="M277">
        <v>23400</v>
      </c>
      <c r="N277">
        <v>23400</v>
      </c>
      <c r="O277">
        <v>21600</v>
      </c>
      <c r="P277">
        <v>0.02</v>
      </c>
      <c r="Q277">
        <v>0.42</v>
      </c>
      <c r="R277">
        <v>1</v>
      </c>
      <c r="S277">
        <v>540.29999999999995</v>
      </c>
      <c r="T277">
        <v>11346.3</v>
      </c>
      <c r="U277">
        <v>27015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12</v>
      </c>
      <c r="AC277">
        <v>8</v>
      </c>
      <c r="AD277">
        <v>8</v>
      </c>
      <c r="AE277">
        <v>0</v>
      </c>
      <c r="AF277">
        <v>0</v>
      </c>
      <c r="AG277">
        <v>0</v>
      </c>
      <c r="AH277">
        <v>0</v>
      </c>
      <c r="AI277">
        <v>0</v>
      </c>
    </row>
    <row r="278" spans="1:35" x14ac:dyDescent="0.35">
      <c r="A278" t="s">
        <v>99</v>
      </c>
      <c r="B278" t="s">
        <v>64</v>
      </c>
      <c r="C278">
        <v>2064</v>
      </c>
      <c r="D278">
        <v>25</v>
      </c>
      <c r="E278">
        <v>28</v>
      </c>
      <c r="F278">
        <v>27</v>
      </c>
      <c r="G278">
        <v>0</v>
      </c>
      <c r="H278">
        <v>0</v>
      </c>
      <c r="I278">
        <v>0</v>
      </c>
      <c r="J278">
        <v>4875</v>
      </c>
      <c r="K278">
        <v>5460</v>
      </c>
      <c r="L278">
        <v>4860</v>
      </c>
      <c r="M278">
        <v>10140</v>
      </c>
      <c r="N278">
        <v>10140</v>
      </c>
      <c r="O278">
        <v>9360</v>
      </c>
      <c r="P278">
        <v>0.21739130434782608</v>
      </c>
      <c r="Q278">
        <v>0.60869565217391308</v>
      </c>
      <c r="R278">
        <v>0.69565217391304346</v>
      </c>
      <c r="S278">
        <v>3303.2608695652175</v>
      </c>
      <c r="T278">
        <v>9249.1304347826099</v>
      </c>
      <c r="U278">
        <v>10570.434782608696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11</v>
      </c>
      <c r="AC278">
        <v>12</v>
      </c>
      <c r="AD278">
        <v>12</v>
      </c>
      <c r="AE278">
        <v>0</v>
      </c>
      <c r="AF278">
        <v>0</v>
      </c>
      <c r="AG278">
        <v>0</v>
      </c>
      <c r="AH278">
        <v>0</v>
      </c>
      <c r="AI278">
        <v>0</v>
      </c>
    </row>
    <row r="279" spans="1:35" x14ac:dyDescent="0.35">
      <c r="A279" t="s">
        <v>100</v>
      </c>
      <c r="B279" t="s">
        <v>64</v>
      </c>
      <c r="C279">
        <v>2065</v>
      </c>
      <c r="D279">
        <v>45</v>
      </c>
      <c r="E279">
        <v>43</v>
      </c>
      <c r="F279">
        <v>42</v>
      </c>
      <c r="G279">
        <v>0</v>
      </c>
      <c r="H279">
        <v>0</v>
      </c>
      <c r="I279">
        <v>0</v>
      </c>
      <c r="J279">
        <v>8775</v>
      </c>
      <c r="K279">
        <v>8385</v>
      </c>
      <c r="L279">
        <v>7560</v>
      </c>
      <c r="M279">
        <v>15210</v>
      </c>
      <c r="N279">
        <v>15210</v>
      </c>
      <c r="O279">
        <v>14040</v>
      </c>
      <c r="P279">
        <v>0</v>
      </c>
      <c r="Q279">
        <v>0</v>
      </c>
      <c r="R279">
        <v>2.4390243902439025E-2</v>
      </c>
      <c r="S279">
        <v>0</v>
      </c>
      <c r="T279">
        <v>0</v>
      </c>
      <c r="U279">
        <v>602.92682926829275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8</v>
      </c>
      <c r="AC279">
        <v>15</v>
      </c>
      <c r="AD279">
        <v>15</v>
      </c>
      <c r="AE279">
        <v>0</v>
      </c>
      <c r="AF279">
        <v>0</v>
      </c>
      <c r="AG279">
        <v>0</v>
      </c>
      <c r="AH279">
        <v>0.4</v>
      </c>
      <c r="AI279">
        <v>0</v>
      </c>
    </row>
    <row r="280" spans="1:35" x14ac:dyDescent="0.35">
      <c r="A280" t="s">
        <v>101</v>
      </c>
      <c r="B280" t="s">
        <v>67</v>
      </c>
      <c r="C280">
        <v>2067</v>
      </c>
      <c r="D280">
        <v>42</v>
      </c>
      <c r="E280">
        <v>39</v>
      </c>
      <c r="F280">
        <v>50</v>
      </c>
      <c r="G280">
        <v>0</v>
      </c>
      <c r="H280">
        <v>0</v>
      </c>
      <c r="I280">
        <v>0</v>
      </c>
      <c r="J280">
        <v>8190</v>
      </c>
      <c r="K280">
        <v>7605</v>
      </c>
      <c r="L280">
        <v>9000</v>
      </c>
      <c r="M280">
        <v>10140</v>
      </c>
      <c r="N280">
        <v>10140</v>
      </c>
      <c r="O280">
        <v>9360</v>
      </c>
      <c r="P280">
        <v>0.42857142857142855</v>
      </c>
      <c r="Q280">
        <v>0.42857142857142855</v>
      </c>
      <c r="R280">
        <v>0.9642857142857143</v>
      </c>
      <c r="S280">
        <v>10626.428571428571</v>
      </c>
      <c r="T280">
        <v>10626.428571428571</v>
      </c>
      <c r="U280">
        <v>23909.464285714286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10</v>
      </c>
      <c r="AC280">
        <v>9</v>
      </c>
      <c r="AD280">
        <v>19</v>
      </c>
      <c r="AE280">
        <v>0</v>
      </c>
      <c r="AF280">
        <v>0</v>
      </c>
      <c r="AG280">
        <v>0</v>
      </c>
      <c r="AH280">
        <v>0</v>
      </c>
      <c r="AI280">
        <v>0</v>
      </c>
    </row>
    <row r="281" spans="1:35" x14ac:dyDescent="0.35">
      <c r="A281" t="s">
        <v>102</v>
      </c>
      <c r="B281" t="s">
        <v>64</v>
      </c>
      <c r="C281">
        <v>2068</v>
      </c>
      <c r="D281">
        <v>36</v>
      </c>
      <c r="E281">
        <v>22</v>
      </c>
      <c r="F281">
        <v>28</v>
      </c>
      <c r="G281">
        <v>0</v>
      </c>
      <c r="H281">
        <v>0</v>
      </c>
      <c r="I281">
        <v>0</v>
      </c>
      <c r="J281">
        <v>7020</v>
      </c>
      <c r="K281">
        <v>4290</v>
      </c>
      <c r="L281">
        <v>5040</v>
      </c>
      <c r="M281">
        <v>20280</v>
      </c>
      <c r="N281">
        <v>20280</v>
      </c>
      <c r="O281">
        <v>18720</v>
      </c>
      <c r="P281">
        <v>0.24</v>
      </c>
      <c r="Q281">
        <v>0.84</v>
      </c>
      <c r="R281">
        <v>0.96</v>
      </c>
      <c r="S281">
        <v>3924</v>
      </c>
      <c r="T281">
        <v>13734</v>
      </c>
      <c r="U281">
        <v>15696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6</v>
      </c>
      <c r="AC281">
        <v>5</v>
      </c>
      <c r="AD281">
        <v>7</v>
      </c>
      <c r="AE281">
        <v>0</v>
      </c>
      <c r="AF281">
        <v>12</v>
      </c>
      <c r="AG281">
        <v>10</v>
      </c>
      <c r="AH281">
        <v>13</v>
      </c>
      <c r="AI281">
        <v>0</v>
      </c>
    </row>
    <row r="282" spans="1:35" x14ac:dyDescent="0.35">
      <c r="A282" t="s">
        <v>103</v>
      </c>
      <c r="B282" t="s">
        <v>64</v>
      </c>
      <c r="C282">
        <v>2070</v>
      </c>
      <c r="D282">
        <v>38</v>
      </c>
      <c r="E282">
        <v>20</v>
      </c>
      <c r="F282">
        <v>22</v>
      </c>
      <c r="G282">
        <v>0</v>
      </c>
      <c r="H282">
        <v>0</v>
      </c>
      <c r="I282">
        <v>0</v>
      </c>
      <c r="J282">
        <v>7410</v>
      </c>
      <c r="K282">
        <v>3900</v>
      </c>
      <c r="L282">
        <v>3960</v>
      </c>
      <c r="M282">
        <v>23400</v>
      </c>
      <c r="N282">
        <v>23400</v>
      </c>
      <c r="O282">
        <v>21600</v>
      </c>
      <c r="P282">
        <v>0</v>
      </c>
      <c r="Q282">
        <v>0.18421052631578946</v>
      </c>
      <c r="R282">
        <v>0.97368421052631582</v>
      </c>
      <c r="S282">
        <v>0</v>
      </c>
      <c r="T282">
        <v>2812.894736842105</v>
      </c>
      <c r="U282">
        <v>14868.157894736843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10</v>
      </c>
      <c r="AC282">
        <v>2</v>
      </c>
      <c r="AD282">
        <v>3</v>
      </c>
      <c r="AE282">
        <v>0</v>
      </c>
      <c r="AF282">
        <v>4</v>
      </c>
      <c r="AG282">
        <v>0</v>
      </c>
      <c r="AH282">
        <v>0</v>
      </c>
      <c r="AI282">
        <v>0</v>
      </c>
    </row>
    <row r="283" spans="1:35" x14ac:dyDescent="0.35">
      <c r="A283" t="s">
        <v>104</v>
      </c>
      <c r="B283" t="s">
        <v>64</v>
      </c>
      <c r="C283">
        <v>2072</v>
      </c>
      <c r="D283">
        <v>39</v>
      </c>
      <c r="E283">
        <v>44</v>
      </c>
      <c r="F283">
        <v>40</v>
      </c>
      <c r="G283">
        <v>0</v>
      </c>
      <c r="H283">
        <v>0</v>
      </c>
      <c r="I283">
        <v>0</v>
      </c>
      <c r="J283">
        <v>7605</v>
      </c>
      <c r="K283">
        <v>8580</v>
      </c>
      <c r="L283">
        <v>7200</v>
      </c>
      <c r="M283">
        <v>15210</v>
      </c>
      <c r="N283">
        <v>15210</v>
      </c>
      <c r="O283">
        <v>14040</v>
      </c>
      <c r="P283">
        <v>0.21052631578947367</v>
      </c>
      <c r="Q283">
        <v>0.39473684210526316</v>
      </c>
      <c r="R283">
        <v>0.63157894736842102</v>
      </c>
      <c r="S283">
        <v>4923.1578947368416</v>
      </c>
      <c r="T283">
        <v>9230.9210526315783</v>
      </c>
      <c r="U283">
        <v>14769.473684210525</v>
      </c>
      <c r="V283">
        <v>8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9</v>
      </c>
      <c r="AC283">
        <v>13</v>
      </c>
      <c r="AD283">
        <v>12</v>
      </c>
      <c r="AE283">
        <v>0</v>
      </c>
      <c r="AF283">
        <v>1</v>
      </c>
      <c r="AG283">
        <v>7</v>
      </c>
      <c r="AH283">
        <v>7</v>
      </c>
      <c r="AI283">
        <v>0</v>
      </c>
    </row>
    <row r="284" spans="1:35" x14ac:dyDescent="0.35">
      <c r="A284" t="s">
        <v>105</v>
      </c>
      <c r="B284" t="s">
        <v>64</v>
      </c>
      <c r="C284">
        <v>2073</v>
      </c>
      <c r="D284">
        <v>54</v>
      </c>
      <c r="E284">
        <v>30</v>
      </c>
      <c r="F284">
        <v>43</v>
      </c>
      <c r="G284">
        <v>0</v>
      </c>
      <c r="H284">
        <v>0</v>
      </c>
      <c r="I284">
        <v>0</v>
      </c>
      <c r="J284">
        <v>10530</v>
      </c>
      <c r="K284">
        <v>5850</v>
      </c>
      <c r="L284">
        <v>7740</v>
      </c>
      <c r="M284">
        <v>25350</v>
      </c>
      <c r="N284">
        <v>25350</v>
      </c>
      <c r="O284">
        <v>23400</v>
      </c>
      <c r="P284">
        <v>0.48484848484848486</v>
      </c>
      <c r="Q284">
        <v>0.78787878787878785</v>
      </c>
      <c r="R284">
        <v>0.87878787878787878</v>
      </c>
      <c r="S284">
        <v>11694.545454545454</v>
      </c>
      <c r="T284">
        <v>19003.636363636364</v>
      </c>
      <c r="U284">
        <v>21196.363636363636</v>
      </c>
      <c r="V284">
        <v>5</v>
      </c>
      <c r="W284">
        <v>11</v>
      </c>
      <c r="X284">
        <v>0</v>
      </c>
      <c r="Y284">
        <v>3</v>
      </c>
      <c r="Z284">
        <v>0</v>
      </c>
      <c r="AA284">
        <v>0</v>
      </c>
      <c r="AB284">
        <v>32</v>
      </c>
      <c r="AC284">
        <v>16</v>
      </c>
      <c r="AD284">
        <v>16</v>
      </c>
      <c r="AE284">
        <v>0</v>
      </c>
      <c r="AF284">
        <v>0</v>
      </c>
      <c r="AG284">
        <v>8</v>
      </c>
      <c r="AH284">
        <v>13</v>
      </c>
      <c r="AI284">
        <v>0</v>
      </c>
    </row>
    <row r="285" spans="1:35" x14ac:dyDescent="0.35">
      <c r="A285" t="s">
        <v>106</v>
      </c>
      <c r="B285" t="s">
        <v>67</v>
      </c>
      <c r="C285">
        <v>2081</v>
      </c>
      <c r="D285">
        <v>43</v>
      </c>
      <c r="E285">
        <v>39</v>
      </c>
      <c r="F285">
        <v>44</v>
      </c>
      <c r="G285">
        <v>0</v>
      </c>
      <c r="H285">
        <v>0</v>
      </c>
      <c r="I285">
        <v>0</v>
      </c>
      <c r="J285">
        <v>8385</v>
      </c>
      <c r="K285">
        <v>7605</v>
      </c>
      <c r="L285">
        <v>7920</v>
      </c>
      <c r="M285">
        <v>10140</v>
      </c>
      <c r="N285">
        <v>10140</v>
      </c>
      <c r="O285">
        <v>9360</v>
      </c>
      <c r="P285">
        <v>0</v>
      </c>
      <c r="Q285">
        <v>0</v>
      </c>
      <c r="R285">
        <v>7.6923076923076927E-2</v>
      </c>
      <c r="S285">
        <v>0</v>
      </c>
      <c r="T285">
        <v>0</v>
      </c>
      <c r="U285">
        <v>1839.2307692307693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9</v>
      </c>
      <c r="AC285">
        <v>7</v>
      </c>
      <c r="AD285">
        <v>9</v>
      </c>
      <c r="AE285">
        <v>0</v>
      </c>
      <c r="AF285">
        <v>0</v>
      </c>
      <c r="AG285">
        <v>0</v>
      </c>
      <c r="AH285">
        <v>0</v>
      </c>
      <c r="AI285">
        <v>0</v>
      </c>
    </row>
    <row r="286" spans="1:35" x14ac:dyDescent="0.35">
      <c r="A286" t="s">
        <v>107</v>
      </c>
      <c r="B286" t="s">
        <v>64</v>
      </c>
      <c r="C286">
        <v>2082</v>
      </c>
      <c r="D286">
        <v>52</v>
      </c>
      <c r="E286">
        <v>27</v>
      </c>
      <c r="F286">
        <v>27</v>
      </c>
      <c r="G286">
        <v>0</v>
      </c>
      <c r="H286">
        <v>0</v>
      </c>
      <c r="I286">
        <v>0</v>
      </c>
      <c r="J286">
        <v>10140</v>
      </c>
      <c r="K286">
        <v>5265</v>
      </c>
      <c r="L286">
        <v>4860</v>
      </c>
      <c r="M286">
        <v>10140</v>
      </c>
      <c r="N286">
        <v>10140</v>
      </c>
      <c r="O286">
        <v>9360</v>
      </c>
      <c r="P286">
        <v>2.4390243902439025E-2</v>
      </c>
      <c r="Q286">
        <v>0.31707317073170732</v>
      </c>
      <c r="R286">
        <v>1</v>
      </c>
      <c r="S286">
        <v>494.26829268292687</v>
      </c>
      <c r="T286">
        <v>6425.4878048780492</v>
      </c>
      <c r="U286">
        <v>20265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14</v>
      </c>
      <c r="AC286">
        <v>19</v>
      </c>
      <c r="AD286">
        <v>27</v>
      </c>
      <c r="AE286">
        <v>0</v>
      </c>
      <c r="AF286">
        <v>0</v>
      </c>
      <c r="AG286">
        <v>0</v>
      </c>
      <c r="AH286">
        <v>0</v>
      </c>
      <c r="AI286">
        <v>0</v>
      </c>
    </row>
    <row r="287" spans="1:35" x14ac:dyDescent="0.35">
      <c r="A287" t="s">
        <v>108</v>
      </c>
      <c r="B287" t="s">
        <v>64</v>
      </c>
      <c r="C287">
        <v>2086</v>
      </c>
      <c r="D287">
        <v>78</v>
      </c>
      <c r="E287">
        <v>75</v>
      </c>
      <c r="F287">
        <v>78</v>
      </c>
      <c r="G287">
        <v>0</v>
      </c>
      <c r="H287">
        <v>0</v>
      </c>
      <c r="I287">
        <v>0</v>
      </c>
      <c r="J287">
        <v>15210</v>
      </c>
      <c r="K287">
        <v>14625</v>
      </c>
      <c r="L287">
        <v>14040</v>
      </c>
      <c r="M287">
        <v>15210</v>
      </c>
      <c r="N287">
        <v>15210</v>
      </c>
      <c r="O287">
        <v>14040</v>
      </c>
      <c r="P287">
        <v>1.2987012987012988E-2</v>
      </c>
      <c r="Q287">
        <v>3.896103896103896E-2</v>
      </c>
      <c r="R287">
        <v>0.55844155844155841</v>
      </c>
      <c r="S287">
        <v>569.80519480519479</v>
      </c>
      <c r="T287">
        <v>1709.4155844155844</v>
      </c>
      <c r="U287">
        <v>24501.623376623374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</row>
    <row r="288" spans="1:35" x14ac:dyDescent="0.35">
      <c r="A288" t="s">
        <v>109</v>
      </c>
      <c r="B288" t="s">
        <v>67</v>
      </c>
      <c r="C288">
        <v>2087</v>
      </c>
      <c r="D288">
        <v>25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4875</v>
      </c>
      <c r="K288">
        <v>0</v>
      </c>
      <c r="L288">
        <v>0</v>
      </c>
      <c r="M288">
        <v>10140</v>
      </c>
      <c r="N288">
        <v>10140</v>
      </c>
      <c r="O288">
        <v>9360</v>
      </c>
      <c r="P288">
        <v>8.3333333333333329E-2</v>
      </c>
      <c r="Q288">
        <v>0.29166666666666669</v>
      </c>
      <c r="R288">
        <v>0.625</v>
      </c>
      <c r="S288">
        <v>406.25</v>
      </c>
      <c r="T288">
        <v>1421.875</v>
      </c>
      <c r="U288">
        <v>3046.875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10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</row>
    <row r="289" spans="1:35" x14ac:dyDescent="0.35">
      <c r="A289" t="s">
        <v>110</v>
      </c>
      <c r="B289" t="s">
        <v>67</v>
      </c>
      <c r="C289">
        <v>2091</v>
      </c>
      <c r="D289">
        <v>30</v>
      </c>
      <c r="E289">
        <v>16</v>
      </c>
      <c r="F289">
        <v>21</v>
      </c>
      <c r="G289">
        <v>0</v>
      </c>
      <c r="H289">
        <v>0</v>
      </c>
      <c r="I289">
        <v>0</v>
      </c>
      <c r="J289">
        <v>5850</v>
      </c>
      <c r="K289">
        <v>3120</v>
      </c>
      <c r="L289">
        <v>3780</v>
      </c>
      <c r="M289">
        <v>15210</v>
      </c>
      <c r="N289">
        <v>15210</v>
      </c>
      <c r="O289">
        <v>14040</v>
      </c>
      <c r="P289">
        <v>0</v>
      </c>
      <c r="Q289">
        <v>0.1</v>
      </c>
      <c r="R289">
        <v>0.15</v>
      </c>
      <c r="S289">
        <v>0</v>
      </c>
      <c r="T289">
        <v>1275</v>
      </c>
      <c r="U289">
        <v>1912.5</v>
      </c>
      <c r="V289">
        <v>3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4</v>
      </c>
      <c r="AC289">
        <v>3</v>
      </c>
      <c r="AD289">
        <v>3</v>
      </c>
      <c r="AE289">
        <v>0</v>
      </c>
      <c r="AF289">
        <v>7</v>
      </c>
      <c r="AG289">
        <v>4</v>
      </c>
      <c r="AH289">
        <v>8.1999999999999993</v>
      </c>
      <c r="AI289">
        <v>0</v>
      </c>
    </row>
    <row r="290" spans="1:35" x14ac:dyDescent="0.35">
      <c r="A290" t="s">
        <v>111</v>
      </c>
      <c r="B290" t="s">
        <v>67</v>
      </c>
      <c r="C290">
        <v>2093</v>
      </c>
      <c r="D290">
        <v>51</v>
      </c>
      <c r="E290">
        <v>50</v>
      </c>
      <c r="F290">
        <v>52</v>
      </c>
      <c r="G290">
        <v>0</v>
      </c>
      <c r="H290">
        <v>0</v>
      </c>
      <c r="I290">
        <v>0</v>
      </c>
      <c r="J290">
        <v>9945</v>
      </c>
      <c r="K290">
        <v>9750</v>
      </c>
      <c r="L290">
        <v>9360</v>
      </c>
      <c r="M290">
        <v>10140</v>
      </c>
      <c r="N290">
        <v>10140</v>
      </c>
      <c r="O290">
        <v>9360</v>
      </c>
      <c r="P290">
        <v>0</v>
      </c>
      <c r="Q290">
        <v>0</v>
      </c>
      <c r="R290">
        <v>9.8039215686274508E-2</v>
      </c>
      <c r="S290">
        <v>0</v>
      </c>
      <c r="T290">
        <v>0</v>
      </c>
      <c r="U290">
        <v>2848.5294117647059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71</v>
      </c>
      <c r="AC290">
        <v>0</v>
      </c>
      <c r="AD290">
        <v>74</v>
      </c>
      <c r="AE290">
        <v>0</v>
      </c>
      <c r="AF290">
        <v>0</v>
      </c>
      <c r="AG290">
        <v>0</v>
      </c>
      <c r="AH290">
        <v>0</v>
      </c>
      <c r="AI290">
        <v>0</v>
      </c>
    </row>
    <row r="291" spans="1:35" x14ac:dyDescent="0.35">
      <c r="A291" t="s">
        <v>112</v>
      </c>
      <c r="B291" t="s">
        <v>64</v>
      </c>
      <c r="C291">
        <v>2096</v>
      </c>
      <c r="D291">
        <v>34</v>
      </c>
      <c r="E291">
        <v>24</v>
      </c>
      <c r="F291">
        <v>27</v>
      </c>
      <c r="G291">
        <v>0</v>
      </c>
      <c r="H291">
        <v>0</v>
      </c>
      <c r="I291">
        <v>0</v>
      </c>
      <c r="J291">
        <v>6630</v>
      </c>
      <c r="K291">
        <v>4680</v>
      </c>
      <c r="L291">
        <v>4860</v>
      </c>
      <c r="M291">
        <v>15210</v>
      </c>
      <c r="N291">
        <v>15210</v>
      </c>
      <c r="O291">
        <v>14040</v>
      </c>
      <c r="P291">
        <v>0.52941176470588236</v>
      </c>
      <c r="Q291">
        <v>0.82352941176470584</v>
      </c>
      <c r="R291">
        <v>0.94117647058823528</v>
      </c>
      <c r="S291">
        <v>8560.5882352941171</v>
      </c>
      <c r="T291">
        <v>13316.470588235294</v>
      </c>
      <c r="U291">
        <v>15218.823529411764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29</v>
      </c>
      <c r="AC291">
        <v>8</v>
      </c>
      <c r="AD291">
        <v>10</v>
      </c>
      <c r="AE291">
        <v>0</v>
      </c>
      <c r="AF291">
        <v>0</v>
      </c>
      <c r="AG291">
        <v>0</v>
      </c>
      <c r="AH291">
        <v>0</v>
      </c>
      <c r="AI291">
        <v>0</v>
      </c>
    </row>
    <row r="292" spans="1:35" x14ac:dyDescent="0.35">
      <c r="A292" t="s">
        <v>113</v>
      </c>
      <c r="B292" t="s">
        <v>67</v>
      </c>
      <c r="C292">
        <v>2097</v>
      </c>
      <c r="D292">
        <v>43</v>
      </c>
      <c r="E292">
        <v>16</v>
      </c>
      <c r="F292">
        <v>24</v>
      </c>
      <c r="G292">
        <v>0</v>
      </c>
      <c r="H292">
        <v>0</v>
      </c>
      <c r="I292">
        <v>0</v>
      </c>
      <c r="J292">
        <v>8385</v>
      </c>
      <c r="K292">
        <v>3120</v>
      </c>
      <c r="L292">
        <v>4320</v>
      </c>
      <c r="M292">
        <v>42900</v>
      </c>
      <c r="N292">
        <v>42900</v>
      </c>
      <c r="O292">
        <v>39600</v>
      </c>
      <c r="P292">
        <v>0.25</v>
      </c>
      <c r="Q292">
        <v>0.28125</v>
      </c>
      <c r="R292">
        <v>0.90625</v>
      </c>
      <c r="S292">
        <v>3956.25</v>
      </c>
      <c r="T292">
        <v>4450.78125</v>
      </c>
      <c r="U292">
        <v>14341.40625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10</v>
      </c>
      <c r="AC292">
        <v>9</v>
      </c>
      <c r="AD292">
        <v>9</v>
      </c>
      <c r="AE292">
        <v>0</v>
      </c>
      <c r="AF292">
        <v>5</v>
      </c>
      <c r="AG292">
        <v>0</v>
      </c>
      <c r="AH292">
        <v>0</v>
      </c>
      <c r="AI292">
        <v>0</v>
      </c>
    </row>
    <row r="293" spans="1:35" x14ac:dyDescent="0.35">
      <c r="A293" t="s">
        <v>114</v>
      </c>
      <c r="B293" t="s">
        <v>64</v>
      </c>
      <c r="C293">
        <v>2098</v>
      </c>
      <c r="D293">
        <v>27</v>
      </c>
      <c r="E293">
        <v>21</v>
      </c>
      <c r="F293">
        <v>27</v>
      </c>
      <c r="G293">
        <v>0</v>
      </c>
      <c r="H293">
        <v>0</v>
      </c>
      <c r="I293">
        <v>0</v>
      </c>
      <c r="J293">
        <v>5265</v>
      </c>
      <c r="K293">
        <v>4095</v>
      </c>
      <c r="L293">
        <v>4860</v>
      </c>
      <c r="M293">
        <v>10140</v>
      </c>
      <c r="N293">
        <v>10140</v>
      </c>
      <c r="O293">
        <v>9360</v>
      </c>
      <c r="P293">
        <v>0.72222222222222221</v>
      </c>
      <c r="Q293">
        <v>0.72222222222222221</v>
      </c>
      <c r="R293">
        <v>1</v>
      </c>
      <c r="S293">
        <v>10270</v>
      </c>
      <c r="T293">
        <v>10270</v>
      </c>
      <c r="U293">
        <v>14220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15</v>
      </c>
      <c r="AC293">
        <v>12</v>
      </c>
      <c r="AD293">
        <v>16</v>
      </c>
      <c r="AE293">
        <v>0</v>
      </c>
      <c r="AF293">
        <v>0</v>
      </c>
      <c r="AG293">
        <v>0</v>
      </c>
      <c r="AH293">
        <v>0</v>
      </c>
      <c r="AI293">
        <v>0</v>
      </c>
    </row>
    <row r="294" spans="1:35" x14ac:dyDescent="0.35">
      <c r="A294" t="s">
        <v>115</v>
      </c>
      <c r="B294" t="s">
        <v>67</v>
      </c>
      <c r="C294">
        <v>2099</v>
      </c>
      <c r="D294">
        <v>40</v>
      </c>
      <c r="E294">
        <v>18</v>
      </c>
      <c r="F294">
        <v>26</v>
      </c>
      <c r="G294">
        <v>0</v>
      </c>
      <c r="H294">
        <v>0</v>
      </c>
      <c r="I294">
        <v>0</v>
      </c>
      <c r="J294">
        <v>7800</v>
      </c>
      <c r="K294">
        <v>3510</v>
      </c>
      <c r="L294">
        <v>4680</v>
      </c>
      <c r="M294">
        <v>11700</v>
      </c>
      <c r="N294">
        <v>11700</v>
      </c>
      <c r="O294">
        <v>10800</v>
      </c>
      <c r="P294">
        <v>0.38461538461538464</v>
      </c>
      <c r="Q294">
        <v>0.53846153846153844</v>
      </c>
      <c r="R294">
        <v>0.87179487179487181</v>
      </c>
      <c r="S294">
        <v>6150</v>
      </c>
      <c r="T294">
        <v>8610</v>
      </c>
      <c r="U294">
        <v>13940</v>
      </c>
      <c r="V294">
        <v>0</v>
      </c>
      <c r="W294">
        <v>11</v>
      </c>
      <c r="X294">
        <v>15</v>
      </c>
      <c r="Y294">
        <v>11</v>
      </c>
      <c r="Z294">
        <v>0</v>
      </c>
      <c r="AA294">
        <v>0</v>
      </c>
      <c r="AB294">
        <v>18</v>
      </c>
      <c r="AC294">
        <v>7</v>
      </c>
      <c r="AD294">
        <v>10</v>
      </c>
      <c r="AE294">
        <v>0</v>
      </c>
      <c r="AF294">
        <v>7</v>
      </c>
      <c r="AG294">
        <v>3</v>
      </c>
      <c r="AH294">
        <v>8</v>
      </c>
      <c r="AI294">
        <v>0</v>
      </c>
    </row>
    <row r="295" spans="1:35" x14ac:dyDescent="0.35">
      <c r="A295" t="s">
        <v>116</v>
      </c>
      <c r="B295" t="s">
        <v>64</v>
      </c>
      <c r="C295">
        <v>2100</v>
      </c>
      <c r="D295">
        <v>25</v>
      </c>
      <c r="E295">
        <v>25</v>
      </c>
      <c r="F295">
        <v>23</v>
      </c>
      <c r="G295">
        <v>0</v>
      </c>
      <c r="H295">
        <v>0</v>
      </c>
      <c r="I295">
        <v>0</v>
      </c>
      <c r="J295">
        <v>4875</v>
      </c>
      <c r="K295">
        <v>4875</v>
      </c>
      <c r="L295">
        <v>4140</v>
      </c>
      <c r="M295">
        <v>15210</v>
      </c>
      <c r="N295">
        <v>15210</v>
      </c>
      <c r="O295">
        <v>14040</v>
      </c>
      <c r="P295">
        <v>0.36363636363636365</v>
      </c>
      <c r="Q295">
        <v>0.90909090909090906</v>
      </c>
      <c r="R295">
        <v>0.95454545454545459</v>
      </c>
      <c r="S295">
        <v>5050.909090909091</v>
      </c>
      <c r="T295">
        <v>12627.272727272726</v>
      </c>
      <c r="U295">
        <v>13258.636363636364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</row>
    <row r="296" spans="1:35" x14ac:dyDescent="0.35">
      <c r="A296" t="s">
        <v>117</v>
      </c>
      <c r="B296" t="s">
        <v>64</v>
      </c>
      <c r="C296">
        <v>2102</v>
      </c>
      <c r="D296">
        <v>60</v>
      </c>
      <c r="E296">
        <v>38</v>
      </c>
      <c r="F296">
        <v>51</v>
      </c>
      <c r="G296">
        <v>0</v>
      </c>
      <c r="H296">
        <v>0</v>
      </c>
      <c r="I296">
        <v>0</v>
      </c>
      <c r="J296">
        <v>11700</v>
      </c>
      <c r="K296">
        <v>7410</v>
      </c>
      <c r="L296">
        <v>9180</v>
      </c>
      <c r="M296">
        <v>15210</v>
      </c>
      <c r="N296">
        <v>15210</v>
      </c>
      <c r="O296">
        <v>14040</v>
      </c>
      <c r="P296">
        <v>0.32653061224489793</v>
      </c>
      <c r="Q296">
        <v>0.38775510204081631</v>
      </c>
      <c r="R296">
        <v>1</v>
      </c>
      <c r="S296">
        <v>9237.551020408162</v>
      </c>
      <c r="T296">
        <v>10969.591836734693</v>
      </c>
      <c r="U296">
        <v>28290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14</v>
      </c>
      <c r="AC296">
        <v>49</v>
      </c>
      <c r="AD296">
        <v>20</v>
      </c>
      <c r="AE296">
        <v>0</v>
      </c>
      <c r="AF296">
        <v>0</v>
      </c>
      <c r="AG296">
        <v>0</v>
      </c>
      <c r="AH296">
        <v>0</v>
      </c>
      <c r="AI296">
        <v>0</v>
      </c>
    </row>
    <row r="297" spans="1:35" x14ac:dyDescent="0.35">
      <c r="A297" t="s">
        <v>118</v>
      </c>
      <c r="B297" t="s">
        <v>64</v>
      </c>
      <c r="C297">
        <v>2103</v>
      </c>
      <c r="D297">
        <v>64</v>
      </c>
      <c r="E297">
        <v>38</v>
      </c>
      <c r="F297">
        <v>47</v>
      </c>
      <c r="G297">
        <v>0</v>
      </c>
      <c r="H297">
        <v>0</v>
      </c>
      <c r="I297">
        <v>0</v>
      </c>
      <c r="J297">
        <v>12480</v>
      </c>
      <c r="K297">
        <v>7410</v>
      </c>
      <c r="L297">
        <v>8460</v>
      </c>
      <c r="M297">
        <v>23400</v>
      </c>
      <c r="N297">
        <v>23400</v>
      </c>
      <c r="O297">
        <v>21600</v>
      </c>
      <c r="P297">
        <v>0.10204081632653061</v>
      </c>
      <c r="Q297">
        <v>0.12244897959183673</v>
      </c>
      <c r="R297">
        <v>0.61224489795918369</v>
      </c>
      <c r="S297">
        <v>2892.8571428571431</v>
      </c>
      <c r="T297">
        <v>3471.4285714285716</v>
      </c>
      <c r="U297">
        <v>17357.142857142859</v>
      </c>
      <c r="V297">
        <v>30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24</v>
      </c>
      <c r="AC297">
        <v>26</v>
      </c>
      <c r="AD297">
        <v>30</v>
      </c>
      <c r="AE297">
        <v>0</v>
      </c>
      <c r="AF297">
        <v>19</v>
      </c>
      <c r="AG297">
        <v>7</v>
      </c>
      <c r="AH297">
        <v>9</v>
      </c>
      <c r="AI297">
        <v>0</v>
      </c>
    </row>
    <row r="298" spans="1:35" x14ac:dyDescent="0.35">
      <c r="A298" t="s">
        <v>119</v>
      </c>
      <c r="B298" t="s">
        <v>67</v>
      </c>
      <c r="C298">
        <v>2108</v>
      </c>
      <c r="D298">
        <v>52</v>
      </c>
      <c r="E298">
        <v>52</v>
      </c>
      <c r="F298">
        <v>85</v>
      </c>
      <c r="G298">
        <v>0</v>
      </c>
      <c r="H298">
        <v>0</v>
      </c>
      <c r="I298">
        <v>0</v>
      </c>
      <c r="J298">
        <v>10140</v>
      </c>
      <c r="K298">
        <v>10140</v>
      </c>
      <c r="L298">
        <v>15300</v>
      </c>
      <c r="M298">
        <v>10140</v>
      </c>
      <c r="N298">
        <v>20280</v>
      </c>
      <c r="O298">
        <v>18720</v>
      </c>
      <c r="P298">
        <v>0.02</v>
      </c>
      <c r="Q298">
        <v>0.28000000000000003</v>
      </c>
      <c r="R298">
        <v>0.82</v>
      </c>
      <c r="S298">
        <v>711.6</v>
      </c>
      <c r="T298">
        <v>9962.4000000000015</v>
      </c>
      <c r="U298">
        <v>29175.599999999999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12</v>
      </c>
      <c r="AC298">
        <v>0</v>
      </c>
      <c r="AD298">
        <v>10</v>
      </c>
      <c r="AE298">
        <v>0</v>
      </c>
      <c r="AF298">
        <v>0</v>
      </c>
      <c r="AG298">
        <v>0</v>
      </c>
      <c r="AH298">
        <v>0</v>
      </c>
      <c r="AI298">
        <v>0</v>
      </c>
    </row>
    <row r="299" spans="1:35" x14ac:dyDescent="0.35">
      <c r="A299" t="s">
        <v>120</v>
      </c>
      <c r="B299" t="s">
        <v>64</v>
      </c>
      <c r="C299">
        <v>2109</v>
      </c>
      <c r="D299">
        <v>28</v>
      </c>
      <c r="E299">
        <v>20</v>
      </c>
      <c r="F299">
        <v>21</v>
      </c>
      <c r="G299">
        <v>0</v>
      </c>
      <c r="H299">
        <v>0</v>
      </c>
      <c r="I299">
        <v>0</v>
      </c>
      <c r="J299">
        <v>5460</v>
      </c>
      <c r="K299">
        <v>3900</v>
      </c>
      <c r="L299">
        <v>3780</v>
      </c>
      <c r="M299">
        <v>15210</v>
      </c>
      <c r="N299">
        <v>15210</v>
      </c>
      <c r="O299">
        <v>14040</v>
      </c>
      <c r="P299">
        <v>0.4</v>
      </c>
      <c r="Q299">
        <v>0.46666666666666667</v>
      </c>
      <c r="R299">
        <v>0.6</v>
      </c>
      <c r="S299">
        <v>5256</v>
      </c>
      <c r="T299">
        <v>6132</v>
      </c>
      <c r="U299">
        <v>7884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16</v>
      </c>
      <c r="AC299">
        <v>14</v>
      </c>
      <c r="AD299">
        <v>14</v>
      </c>
      <c r="AE299">
        <v>0</v>
      </c>
      <c r="AF299">
        <v>0</v>
      </c>
      <c r="AG299">
        <v>0</v>
      </c>
      <c r="AH299">
        <v>0</v>
      </c>
      <c r="AI299">
        <v>0</v>
      </c>
    </row>
    <row r="300" spans="1:35" x14ac:dyDescent="0.35">
      <c r="A300" t="s">
        <v>121</v>
      </c>
      <c r="B300" t="s">
        <v>64</v>
      </c>
      <c r="C300">
        <v>2110</v>
      </c>
      <c r="D300">
        <v>75</v>
      </c>
      <c r="E300">
        <v>55</v>
      </c>
      <c r="F300">
        <v>69</v>
      </c>
      <c r="G300">
        <v>0</v>
      </c>
      <c r="H300">
        <v>0</v>
      </c>
      <c r="I300">
        <v>0</v>
      </c>
      <c r="J300">
        <v>14625</v>
      </c>
      <c r="K300">
        <v>10725</v>
      </c>
      <c r="L300">
        <v>12420</v>
      </c>
      <c r="M300">
        <v>15210</v>
      </c>
      <c r="N300">
        <v>15210</v>
      </c>
      <c r="O300">
        <v>14040</v>
      </c>
      <c r="P300">
        <v>0</v>
      </c>
      <c r="Q300">
        <v>0.26865671641791045</v>
      </c>
      <c r="R300">
        <v>0.76119402985074625</v>
      </c>
      <c r="S300">
        <v>0</v>
      </c>
      <c r="T300">
        <v>10147.164179104477</v>
      </c>
      <c r="U300">
        <v>28750.298507462685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15</v>
      </c>
      <c r="AD300">
        <v>13</v>
      </c>
      <c r="AE300">
        <v>0</v>
      </c>
      <c r="AF300">
        <v>0</v>
      </c>
      <c r="AG300">
        <v>0</v>
      </c>
      <c r="AH300">
        <v>0</v>
      </c>
      <c r="AI300">
        <v>0</v>
      </c>
    </row>
    <row r="301" spans="1:35" x14ac:dyDescent="0.35">
      <c r="A301" t="s">
        <v>122</v>
      </c>
      <c r="B301" t="s">
        <v>64</v>
      </c>
      <c r="C301">
        <v>2111</v>
      </c>
      <c r="D301">
        <v>9</v>
      </c>
      <c r="E301">
        <v>16</v>
      </c>
      <c r="F301">
        <v>16</v>
      </c>
      <c r="G301">
        <v>0</v>
      </c>
      <c r="H301">
        <v>0</v>
      </c>
      <c r="I301">
        <v>0</v>
      </c>
      <c r="J301">
        <v>1755</v>
      </c>
      <c r="K301">
        <v>3120</v>
      </c>
      <c r="L301">
        <v>2880</v>
      </c>
      <c r="M301">
        <v>20280</v>
      </c>
      <c r="N301">
        <v>20280</v>
      </c>
      <c r="O301">
        <v>18720</v>
      </c>
      <c r="P301">
        <v>0.55555555555555558</v>
      </c>
      <c r="Q301">
        <v>0.66666666666666663</v>
      </c>
      <c r="R301">
        <v>1</v>
      </c>
      <c r="S301">
        <v>4308.3333333333339</v>
      </c>
      <c r="T301">
        <v>5170</v>
      </c>
      <c r="U301">
        <v>7755</v>
      </c>
      <c r="V301">
        <v>11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11</v>
      </c>
      <c r="AE301">
        <v>0</v>
      </c>
      <c r="AF301">
        <v>0</v>
      </c>
      <c r="AG301">
        <v>0</v>
      </c>
      <c r="AH301">
        <v>0</v>
      </c>
      <c r="AI301">
        <v>0</v>
      </c>
    </row>
    <row r="302" spans="1:35" x14ac:dyDescent="0.35">
      <c r="A302" t="s">
        <v>123</v>
      </c>
      <c r="B302" t="s">
        <v>67</v>
      </c>
      <c r="C302">
        <v>2115</v>
      </c>
      <c r="D302">
        <v>54</v>
      </c>
      <c r="E302">
        <v>28</v>
      </c>
      <c r="F302">
        <v>34</v>
      </c>
      <c r="G302">
        <v>0</v>
      </c>
      <c r="H302">
        <v>0</v>
      </c>
      <c r="I302">
        <v>0</v>
      </c>
      <c r="J302">
        <v>10530</v>
      </c>
      <c r="K302">
        <v>5460</v>
      </c>
      <c r="L302">
        <v>6120</v>
      </c>
      <c r="M302">
        <v>20280</v>
      </c>
      <c r="N302">
        <v>20280</v>
      </c>
      <c r="O302">
        <v>18720</v>
      </c>
      <c r="P302">
        <v>0.1111111111111111</v>
      </c>
      <c r="Q302">
        <v>0.33333333333333331</v>
      </c>
      <c r="R302">
        <v>0.61111111111111116</v>
      </c>
      <c r="S302">
        <v>2456.6666666666665</v>
      </c>
      <c r="T302">
        <v>7370</v>
      </c>
      <c r="U302">
        <v>13511.666666666668</v>
      </c>
      <c r="V302">
        <v>9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18</v>
      </c>
      <c r="AC302">
        <v>10</v>
      </c>
      <c r="AD302">
        <v>12</v>
      </c>
      <c r="AE302">
        <v>0</v>
      </c>
      <c r="AF302">
        <v>18.399999999999999</v>
      </c>
      <c r="AG302">
        <v>9</v>
      </c>
      <c r="AH302">
        <v>15</v>
      </c>
      <c r="AI302">
        <v>0</v>
      </c>
    </row>
    <row r="303" spans="1:35" x14ac:dyDescent="0.35">
      <c r="A303" t="s">
        <v>124</v>
      </c>
      <c r="B303" t="s">
        <v>64</v>
      </c>
      <c r="C303">
        <v>2117</v>
      </c>
      <c r="D303">
        <v>51</v>
      </c>
      <c r="E303">
        <v>28</v>
      </c>
      <c r="F303">
        <v>37</v>
      </c>
      <c r="G303">
        <v>0</v>
      </c>
      <c r="H303">
        <v>0</v>
      </c>
      <c r="I303">
        <v>0</v>
      </c>
      <c r="J303">
        <v>9945</v>
      </c>
      <c r="K303">
        <v>5460</v>
      </c>
      <c r="L303">
        <v>6660</v>
      </c>
      <c r="M303">
        <v>10140</v>
      </c>
      <c r="N303">
        <v>10140</v>
      </c>
      <c r="O303">
        <v>9360</v>
      </c>
      <c r="P303">
        <v>8.8235294117647065E-2</v>
      </c>
      <c r="Q303">
        <v>0.5</v>
      </c>
      <c r="R303">
        <v>1</v>
      </c>
      <c r="S303">
        <v>1946.9117647058824</v>
      </c>
      <c r="T303">
        <v>11032.5</v>
      </c>
      <c r="U303">
        <v>22065</v>
      </c>
      <c r="V303">
        <v>0</v>
      </c>
      <c r="W303">
        <v>0</v>
      </c>
      <c r="X303">
        <v>11</v>
      </c>
      <c r="Y303">
        <v>0</v>
      </c>
      <c r="Z303">
        <v>0</v>
      </c>
      <c r="AA303">
        <v>0</v>
      </c>
      <c r="AB303">
        <v>9</v>
      </c>
      <c r="AC303">
        <v>7</v>
      </c>
      <c r="AD303">
        <v>7</v>
      </c>
      <c r="AE303">
        <v>0</v>
      </c>
      <c r="AF303">
        <v>0</v>
      </c>
      <c r="AG303">
        <v>0</v>
      </c>
      <c r="AH303">
        <v>0</v>
      </c>
      <c r="AI303">
        <v>0</v>
      </c>
    </row>
    <row r="304" spans="1:35" x14ac:dyDescent="0.35">
      <c r="A304" t="s">
        <v>125</v>
      </c>
      <c r="B304" t="s">
        <v>67</v>
      </c>
      <c r="C304">
        <v>2119</v>
      </c>
      <c r="D304">
        <v>37</v>
      </c>
      <c r="E304">
        <v>36</v>
      </c>
      <c r="F304">
        <v>39</v>
      </c>
      <c r="G304">
        <v>0</v>
      </c>
      <c r="H304">
        <v>0</v>
      </c>
      <c r="I304">
        <v>0</v>
      </c>
      <c r="J304">
        <v>7215</v>
      </c>
      <c r="K304">
        <v>7020</v>
      </c>
      <c r="L304">
        <v>7020</v>
      </c>
      <c r="M304">
        <v>10140</v>
      </c>
      <c r="N304">
        <v>10140</v>
      </c>
      <c r="O304">
        <v>9360</v>
      </c>
      <c r="P304">
        <v>0.18518518518518517</v>
      </c>
      <c r="Q304">
        <v>0.40740740740740738</v>
      </c>
      <c r="R304">
        <v>0.44444444444444442</v>
      </c>
      <c r="S304">
        <v>3936.1111111111109</v>
      </c>
      <c r="T304">
        <v>8659.4444444444434</v>
      </c>
      <c r="U304">
        <v>9446.6666666666661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7</v>
      </c>
      <c r="AC304">
        <v>13</v>
      </c>
      <c r="AD304">
        <v>14</v>
      </c>
      <c r="AE304">
        <v>0</v>
      </c>
      <c r="AF304">
        <v>6</v>
      </c>
      <c r="AG304">
        <v>5</v>
      </c>
      <c r="AH304">
        <v>6</v>
      </c>
      <c r="AI304">
        <v>0</v>
      </c>
    </row>
    <row r="305" spans="1:35" x14ac:dyDescent="0.35">
      <c r="A305" t="s">
        <v>126</v>
      </c>
      <c r="B305" t="s">
        <v>64</v>
      </c>
      <c r="C305">
        <v>2121</v>
      </c>
      <c r="D305">
        <v>26</v>
      </c>
      <c r="E305">
        <v>28</v>
      </c>
      <c r="F305">
        <v>33</v>
      </c>
      <c r="G305">
        <v>0</v>
      </c>
      <c r="H305">
        <v>0</v>
      </c>
      <c r="I305">
        <v>0</v>
      </c>
      <c r="J305">
        <v>5070</v>
      </c>
      <c r="K305">
        <v>5460</v>
      </c>
      <c r="L305">
        <v>5940</v>
      </c>
      <c r="M305">
        <v>15210</v>
      </c>
      <c r="N305">
        <v>15210</v>
      </c>
      <c r="O305">
        <v>14040</v>
      </c>
      <c r="P305">
        <v>0.5</v>
      </c>
      <c r="Q305">
        <v>0.68181818181818177</v>
      </c>
      <c r="R305">
        <v>0.86363636363636365</v>
      </c>
      <c r="S305">
        <v>8235</v>
      </c>
      <c r="T305">
        <v>11229.545454545454</v>
      </c>
      <c r="U305">
        <v>14224.09090909091</v>
      </c>
      <c r="V305">
        <v>14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16</v>
      </c>
      <c r="AC305">
        <v>14</v>
      </c>
      <c r="AD305">
        <v>16</v>
      </c>
      <c r="AE305">
        <v>0</v>
      </c>
      <c r="AF305">
        <v>0</v>
      </c>
      <c r="AG305">
        <v>0</v>
      </c>
      <c r="AH305">
        <v>0</v>
      </c>
      <c r="AI305">
        <v>0</v>
      </c>
    </row>
    <row r="306" spans="1:35" x14ac:dyDescent="0.35">
      <c r="A306" t="s">
        <v>127</v>
      </c>
      <c r="B306" t="s">
        <v>64</v>
      </c>
      <c r="C306">
        <v>2122</v>
      </c>
      <c r="D306">
        <v>52</v>
      </c>
      <c r="E306">
        <v>39</v>
      </c>
      <c r="F306">
        <v>53</v>
      </c>
      <c r="G306">
        <v>0</v>
      </c>
      <c r="H306">
        <v>0</v>
      </c>
      <c r="I306">
        <v>0</v>
      </c>
      <c r="J306">
        <v>10140</v>
      </c>
      <c r="K306">
        <v>7605</v>
      </c>
      <c r="L306">
        <v>9540</v>
      </c>
      <c r="M306">
        <v>20280</v>
      </c>
      <c r="N306">
        <v>20280</v>
      </c>
      <c r="O306">
        <v>18720</v>
      </c>
      <c r="P306">
        <v>2.0408163265306121E-2</v>
      </c>
      <c r="Q306">
        <v>0.22448979591836735</v>
      </c>
      <c r="R306">
        <v>0.55102040816326525</v>
      </c>
      <c r="S306">
        <v>556.83673469387747</v>
      </c>
      <c r="T306">
        <v>6125.2040816326535</v>
      </c>
      <c r="U306">
        <v>15034.591836734693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21</v>
      </c>
      <c r="AC306">
        <v>43</v>
      </c>
      <c r="AD306">
        <v>47</v>
      </c>
      <c r="AE306">
        <v>0</v>
      </c>
      <c r="AF306">
        <v>0</v>
      </c>
      <c r="AG306">
        <v>6</v>
      </c>
      <c r="AH306">
        <v>6</v>
      </c>
      <c r="AI306">
        <v>0</v>
      </c>
    </row>
    <row r="307" spans="1:35" x14ac:dyDescent="0.35">
      <c r="A307" t="s">
        <v>128</v>
      </c>
      <c r="B307" t="s">
        <v>64</v>
      </c>
      <c r="C307">
        <v>2126</v>
      </c>
      <c r="D307">
        <v>22</v>
      </c>
      <c r="E307">
        <v>15</v>
      </c>
      <c r="F307">
        <v>20</v>
      </c>
      <c r="G307">
        <v>0</v>
      </c>
      <c r="H307">
        <v>0</v>
      </c>
      <c r="I307">
        <v>0</v>
      </c>
      <c r="J307">
        <v>4290</v>
      </c>
      <c r="K307">
        <v>2925</v>
      </c>
      <c r="L307">
        <v>3600</v>
      </c>
      <c r="M307">
        <v>10140</v>
      </c>
      <c r="N307">
        <v>10140</v>
      </c>
      <c r="O307">
        <v>9360</v>
      </c>
      <c r="P307">
        <v>7.1428571428571425E-2</v>
      </c>
      <c r="Q307">
        <v>7.1428571428571425E-2</v>
      </c>
      <c r="R307">
        <v>0.2857142857142857</v>
      </c>
      <c r="S307">
        <v>772.5</v>
      </c>
      <c r="T307">
        <v>772.5</v>
      </c>
      <c r="U307">
        <v>3090</v>
      </c>
      <c r="V307">
        <v>4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1</v>
      </c>
      <c r="AC307">
        <v>5</v>
      </c>
      <c r="AD307">
        <v>8</v>
      </c>
      <c r="AE307">
        <v>0</v>
      </c>
      <c r="AF307">
        <v>9</v>
      </c>
      <c r="AG307">
        <v>6</v>
      </c>
      <c r="AH307">
        <v>7</v>
      </c>
      <c r="AI307">
        <v>0</v>
      </c>
    </row>
    <row r="308" spans="1:35" x14ac:dyDescent="0.35">
      <c r="A308" t="s">
        <v>129</v>
      </c>
      <c r="B308" t="s">
        <v>67</v>
      </c>
      <c r="C308">
        <v>2127</v>
      </c>
      <c r="D308">
        <v>54</v>
      </c>
      <c r="E308">
        <v>43</v>
      </c>
      <c r="F308">
        <v>64</v>
      </c>
      <c r="G308">
        <v>0</v>
      </c>
      <c r="H308">
        <v>0</v>
      </c>
      <c r="I308">
        <v>0</v>
      </c>
      <c r="J308">
        <v>10530</v>
      </c>
      <c r="K308">
        <v>8385</v>
      </c>
      <c r="L308">
        <v>11520</v>
      </c>
      <c r="M308">
        <v>20280</v>
      </c>
      <c r="N308">
        <v>20280</v>
      </c>
      <c r="O308">
        <v>18720</v>
      </c>
      <c r="P308">
        <v>0.2558139534883721</v>
      </c>
      <c r="Q308">
        <v>0.32558139534883723</v>
      </c>
      <c r="R308">
        <v>0.93023255813953487</v>
      </c>
      <c r="S308">
        <v>7785.6976744186049</v>
      </c>
      <c r="T308">
        <v>9909.0697674418607</v>
      </c>
      <c r="U308">
        <v>28311.627906976744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8</v>
      </c>
      <c r="AC308">
        <v>8</v>
      </c>
      <c r="AD308">
        <v>0</v>
      </c>
      <c r="AE308">
        <v>0</v>
      </c>
      <c r="AF308">
        <v>6</v>
      </c>
      <c r="AG308">
        <v>8</v>
      </c>
      <c r="AH308">
        <v>11</v>
      </c>
      <c r="AI308">
        <v>0</v>
      </c>
    </row>
    <row r="309" spans="1:35" x14ac:dyDescent="0.35">
      <c r="A309" t="s">
        <v>130</v>
      </c>
      <c r="B309" t="s">
        <v>67</v>
      </c>
      <c r="C309">
        <v>2132</v>
      </c>
      <c r="D309">
        <v>52</v>
      </c>
      <c r="E309">
        <v>44</v>
      </c>
      <c r="F309">
        <v>47</v>
      </c>
      <c r="G309">
        <v>0</v>
      </c>
      <c r="H309">
        <v>0</v>
      </c>
      <c r="I309">
        <v>0</v>
      </c>
      <c r="J309">
        <v>10140</v>
      </c>
      <c r="K309">
        <v>8580</v>
      </c>
      <c r="L309">
        <v>8460</v>
      </c>
      <c r="M309">
        <v>10140</v>
      </c>
      <c r="N309">
        <v>10140</v>
      </c>
      <c r="O309">
        <v>9360</v>
      </c>
      <c r="P309">
        <v>0</v>
      </c>
      <c r="Q309">
        <v>0</v>
      </c>
      <c r="R309">
        <v>0.37254901960784315</v>
      </c>
      <c r="S309">
        <v>0</v>
      </c>
      <c r="T309">
        <v>0</v>
      </c>
      <c r="U309">
        <v>10125.882352941177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2</v>
      </c>
      <c r="AC309">
        <v>1</v>
      </c>
      <c r="AD309">
        <v>4</v>
      </c>
      <c r="AE309">
        <v>0</v>
      </c>
      <c r="AF309">
        <v>0</v>
      </c>
      <c r="AG309">
        <v>0</v>
      </c>
      <c r="AH309">
        <v>0</v>
      </c>
      <c r="AI309">
        <v>0</v>
      </c>
    </row>
    <row r="310" spans="1:35" x14ac:dyDescent="0.35">
      <c r="A310" t="s">
        <v>131</v>
      </c>
      <c r="B310" t="s">
        <v>64</v>
      </c>
      <c r="C310">
        <v>2134</v>
      </c>
      <c r="D310">
        <v>70</v>
      </c>
      <c r="E310">
        <v>32</v>
      </c>
      <c r="F310">
        <v>48</v>
      </c>
      <c r="G310">
        <v>0</v>
      </c>
      <c r="H310">
        <v>0</v>
      </c>
      <c r="I310">
        <v>0</v>
      </c>
      <c r="J310">
        <v>13650</v>
      </c>
      <c r="K310">
        <v>6240</v>
      </c>
      <c r="L310">
        <v>8640</v>
      </c>
      <c r="M310">
        <v>15210</v>
      </c>
      <c r="N310">
        <v>15210</v>
      </c>
      <c r="O310">
        <v>14040</v>
      </c>
      <c r="P310">
        <v>0</v>
      </c>
      <c r="Q310">
        <v>0</v>
      </c>
      <c r="R310">
        <v>0.38983050847457629</v>
      </c>
      <c r="S310">
        <v>0</v>
      </c>
      <c r="T310">
        <v>0</v>
      </c>
      <c r="U310">
        <v>11121.864406779661</v>
      </c>
      <c r="V310">
        <v>0</v>
      </c>
      <c r="W310">
        <v>0</v>
      </c>
      <c r="X310">
        <v>12</v>
      </c>
      <c r="Y310">
        <v>0</v>
      </c>
      <c r="Z310">
        <v>0</v>
      </c>
      <c r="AA310">
        <v>0</v>
      </c>
      <c r="AB310">
        <v>1</v>
      </c>
      <c r="AC310">
        <v>0</v>
      </c>
      <c r="AD310">
        <v>1</v>
      </c>
      <c r="AE310">
        <v>0</v>
      </c>
      <c r="AF310">
        <v>0</v>
      </c>
      <c r="AG310">
        <v>0</v>
      </c>
      <c r="AH310">
        <v>0</v>
      </c>
      <c r="AI310">
        <v>0</v>
      </c>
    </row>
    <row r="311" spans="1:35" x14ac:dyDescent="0.35">
      <c r="A311" t="s">
        <v>132</v>
      </c>
      <c r="B311" t="s">
        <v>64</v>
      </c>
      <c r="C311">
        <v>2136</v>
      </c>
      <c r="D311">
        <v>24</v>
      </c>
      <c r="E311">
        <v>25</v>
      </c>
      <c r="F311">
        <v>24</v>
      </c>
      <c r="G311">
        <v>0</v>
      </c>
      <c r="H311">
        <v>0</v>
      </c>
      <c r="I311">
        <v>0</v>
      </c>
      <c r="J311">
        <v>4680</v>
      </c>
      <c r="K311">
        <v>4875</v>
      </c>
      <c r="L311">
        <v>4320</v>
      </c>
      <c r="M311">
        <v>10140</v>
      </c>
      <c r="N311">
        <v>10140</v>
      </c>
      <c r="O311">
        <v>9360</v>
      </c>
      <c r="P311">
        <v>0.2857142857142857</v>
      </c>
      <c r="Q311">
        <v>0.2857142857142857</v>
      </c>
      <c r="R311">
        <v>0.52380952380952384</v>
      </c>
      <c r="S311">
        <v>3964.2857142857142</v>
      </c>
      <c r="T311">
        <v>3964.2857142857142</v>
      </c>
      <c r="U311">
        <v>7267.8571428571431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9</v>
      </c>
      <c r="AC311">
        <v>0</v>
      </c>
      <c r="AD311">
        <v>0</v>
      </c>
      <c r="AE311">
        <v>0</v>
      </c>
      <c r="AF311">
        <v>0</v>
      </c>
      <c r="AG311">
        <v>7</v>
      </c>
      <c r="AH311">
        <v>7</v>
      </c>
      <c r="AI311">
        <v>0</v>
      </c>
    </row>
    <row r="312" spans="1:35" x14ac:dyDescent="0.35">
      <c r="A312" t="s">
        <v>133</v>
      </c>
      <c r="B312" t="s">
        <v>64</v>
      </c>
      <c r="C312">
        <v>2138</v>
      </c>
      <c r="D312">
        <v>41</v>
      </c>
      <c r="E312">
        <v>32</v>
      </c>
      <c r="F312">
        <v>39</v>
      </c>
      <c r="G312">
        <v>0</v>
      </c>
      <c r="H312">
        <v>0</v>
      </c>
      <c r="I312">
        <v>0</v>
      </c>
      <c r="J312">
        <v>7995</v>
      </c>
      <c r="K312">
        <v>6240</v>
      </c>
      <c r="L312">
        <v>7020</v>
      </c>
      <c r="M312">
        <v>11700</v>
      </c>
      <c r="N312">
        <v>11700</v>
      </c>
      <c r="O312">
        <v>10800</v>
      </c>
      <c r="P312">
        <v>0</v>
      </c>
      <c r="Q312">
        <v>0</v>
      </c>
      <c r="R312">
        <v>0.26666666666666666</v>
      </c>
      <c r="S312">
        <v>0</v>
      </c>
      <c r="T312">
        <v>0</v>
      </c>
      <c r="U312">
        <v>5668</v>
      </c>
      <c r="V312">
        <v>5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7</v>
      </c>
      <c r="AE312">
        <v>0</v>
      </c>
      <c r="AF312">
        <v>0</v>
      </c>
      <c r="AG312">
        <v>0</v>
      </c>
      <c r="AH312">
        <v>0</v>
      </c>
      <c r="AI312">
        <v>0</v>
      </c>
    </row>
    <row r="313" spans="1:35" x14ac:dyDescent="0.35">
      <c r="A313" t="s">
        <v>134</v>
      </c>
      <c r="B313" t="s">
        <v>64</v>
      </c>
      <c r="C313">
        <v>2141</v>
      </c>
      <c r="D313">
        <v>21</v>
      </c>
      <c r="E313">
        <v>14</v>
      </c>
      <c r="F313">
        <v>16</v>
      </c>
      <c r="G313">
        <v>0</v>
      </c>
      <c r="H313">
        <v>0</v>
      </c>
      <c r="I313">
        <v>0</v>
      </c>
      <c r="J313">
        <v>4095</v>
      </c>
      <c r="K313">
        <v>2730</v>
      </c>
      <c r="L313">
        <v>2880</v>
      </c>
      <c r="M313">
        <v>10140</v>
      </c>
      <c r="N313">
        <v>10140</v>
      </c>
      <c r="O313">
        <v>9360</v>
      </c>
      <c r="P313">
        <v>0.6</v>
      </c>
      <c r="Q313">
        <v>0.8</v>
      </c>
      <c r="R313">
        <v>0.85</v>
      </c>
      <c r="S313">
        <v>5823</v>
      </c>
      <c r="T313">
        <v>7764</v>
      </c>
      <c r="U313">
        <v>8249.25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13</v>
      </c>
      <c r="AC313">
        <v>14</v>
      </c>
      <c r="AD313">
        <v>16</v>
      </c>
      <c r="AE313">
        <v>0</v>
      </c>
      <c r="AF313">
        <v>0</v>
      </c>
      <c r="AG313">
        <v>0</v>
      </c>
      <c r="AH313">
        <v>0</v>
      </c>
      <c r="AI313">
        <v>0</v>
      </c>
    </row>
    <row r="314" spans="1:35" x14ac:dyDescent="0.35">
      <c r="A314" t="s">
        <v>135</v>
      </c>
      <c r="B314" t="s">
        <v>67</v>
      </c>
      <c r="C314">
        <v>2142</v>
      </c>
      <c r="D314">
        <v>26</v>
      </c>
      <c r="E314">
        <v>26</v>
      </c>
      <c r="F314">
        <v>26</v>
      </c>
      <c r="G314">
        <v>0</v>
      </c>
      <c r="H314">
        <v>0</v>
      </c>
      <c r="I314">
        <v>0</v>
      </c>
      <c r="J314">
        <v>5070</v>
      </c>
      <c r="K314">
        <v>5070</v>
      </c>
      <c r="L314">
        <v>4680</v>
      </c>
      <c r="M314">
        <v>15210</v>
      </c>
      <c r="N314">
        <v>15210</v>
      </c>
      <c r="O314">
        <v>14040</v>
      </c>
      <c r="P314">
        <v>0.76</v>
      </c>
      <c r="Q314">
        <v>0.8</v>
      </c>
      <c r="R314">
        <v>0.8</v>
      </c>
      <c r="S314">
        <v>11263.2</v>
      </c>
      <c r="T314">
        <v>11856</v>
      </c>
      <c r="U314">
        <v>11856</v>
      </c>
      <c r="V314">
        <v>12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26</v>
      </c>
      <c r="AC314">
        <v>26</v>
      </c>
      <c r="AD314">
        <v>26</v>
      </c>
      <c r="AE314">
        <v>0</v>
      </c>
      <c r="AF314">
        <v>0</v>
      </c>
      <c r="AG314">
        <v>0</v>
      </c>
      <c r="AH314">
        <v>0</v>
      </c>
      <c r="AI314">
        <v>0</v>
      </c>
    </row>
    <row r="315" spans="1:35" x14ac:dyDescent="0.35">
      <c r="A315" t="s">
        <v>136</v>
      </c>
      <c r="B315" t="s">
        <v>64</v>
      </c>
      <c r="C315">
        <v>2144</v>
      </c>
      <c r="D315">
        <v>48</v>
      </c>
      <c r="E315">
        <v>31</v>
      </c>
      <c r="F315">
        <v>36</v>
      </c>
      <c r="G315">
        <v>0</v>
      </c>
      <c r="H315">
        <v>0</v>
      </c>
      <c r="I315">
        <v>0</v>
      </c>
      <c r="J315">
        <v>9360</v>
      </c>
      <c r="K315">
        <v>6045</v>
      </c>
      <c r="L315">
        <v>6480</v>
      </c>
      <c r="M315">
        <v>15210</v>
      </c>
      <c r="N315">
        <v>15210</v>
      </c>
      <c r="O315">
        <v>14040</v>
      </c>
      <c r="P315">
        <v>0</v>
      </c>
      <c r="Q315">
        <v>2.3255813953488372E-2</v>
      </c>
      <c r="R315">
        <v>0.93023255813953487</v>
      </c>
      <c r="S315">
        <v>0</v>
      </c>
      <c r="T315">
        <v>508.95348837209303</v>
      </c>
      <c r="U315">
        <v>20358.139534883721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6</v>
      </c>
      <c r="AC315">
        <v>0</v>
      </c>
      <c r="AD315">
        <v>8</v>
      </c>
      <c r="AE315">
        <v>0</v>
      </c>
      <c r="AF315">
        <v>0</v>
      </c>
      <c r="AG315">
        <v>0</v>
      </c>
      <c r="AH315">
        <v>0</v>
      </c>
      <c r="AI315">
        <v>0</v>
      </c>
    </row>
    <row r="316" spans="1:35" x14ac:dyDescent="0.35">
      <c r="A316" t="s">
        <v>137</v>
      </c>
      <c r="B316" t="s">
        <v>64</v>
      </c>
      <c r="C316">
        <v>2146</v>
      </c>
      <c r="D316">
        <v>54</v>
      </c>
      <c r="E316">
        <v>35</v>
      </c>
      <c r="F316">
        <v>39</v>
      </c>
      <c r="G316">
        <v>0</v>
      </c>
      <c r="H316">
        <v>0</v>
      </c>
      <c r="I316">
        <v>0</v>
      </c>
      <c r="J316">
        <v>10530</v>
      </c>
      <c r="K316">
        <v>6825</v>
      </c>
      <c r="L316">
        <v>7020</v>
      </c>
      <c r="M316">
        <v>25350</v>
      </c>
      <c r="N316">
        <v>25350</v>
      </c>
      <c r="O316">
        <v>23400</v>
      </c>
      <c r="P316">
        <v>0</v>
      </c>
      <c r="Q316">
        <v>0.36</v>
      </c>
      <c r="R316">
        <v>0.94</v>
      </c>
      <c r="S316">
        <v>0</v>
      </c>
      <c r="T316">
        <v>8775</v>
      </c>
      <c r="U316">
        <v>22912.5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9</v>
      </c>
      <c r="AC316">
        <v>4</v>
      </c>
      <c r="AD316">
        <v>6</v>
      </c>
      <c r="AE316">
        <v>0</v>
      </c>
      <c r="AF316">
        <v>0</v>
      </c>
      <c r="AG316">
        <v>0</v>
      </c>
      <c r="AH316">
        <v>0</v>
      </c>
      <c r="AI316">
        <v>0</v>
      </c>
    </row>
    <row r="317" spans="1:35" x14ac:dyDescent="0.35">
      <c r="A317" t="s">
        <v>138</v>
      </c>
      <c r="B317" t="s">
        <v>67</v>
      </c>
      <c r="C317">
        <v>2149</v>
      </c>
      <c r="D317">
        <v>25</v>
      </c>
      <c r="E317">
        <v>20</v>
      </c>
      <c r="F317">
        <v>26</v>
      </c>
      <c r="G317">
        <v>0</v>
      </c>
      <c r="H317">
        <v>0</v>
      </c>
      <c r="I317">
        <v>0</v>
      </c>
      <c r="J317">
        <v>4875</v>
      </c>
      <c r="K317">
        <v>3900</v>
      </c>
      <c r="L317">
        <v>4680</v>
      </c>
      <c r="M317">
        <v>10140</v>
      </c>
      <c r="N317">
        <v>10140</v>
      </c>
      <c r="O317">
        <v>9360</v>
      </c>
      <c r="P317">
        <v>0</v>
      </c>
      <c r="Q317">
        <v>5.5555555555555552E-2</v>
      </c>
      <c r="R317">
        <v>0.22222222222222221</v>
      </c>
      <c r="S317">
        <v>0</v>
      </c>
      <c r="T317">
        <v>747.5</v>
      </c>
      <c r="U317">
        <v>2990</v>
      </c>
      <c r="V317">
        <v>9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6</v>
      </c>
      <c r="AC317">
        <v>5</v>
      </c>
      <c r="AD317">
        <v>9</v>
      </c>
      <c r="AE317">
        <v>0</v>
      </c>
      <c r="AF317">
        <v>0</v>
      </c>
      <c r="AG317">
        <v>0</v>
      </c>
      <c r="AH317">
        <v>0</v>
      </c>
      <c r="AI317">
        <v>0</v>
      </c>
    </row>
    <row r="318" spans="1:35" x14ac:dyDescent="0.35">
      <c r="A318" t="s">
        <v>139</v>
      </c>
      <c r="B318" t="s">
        <v>67</v>
      </c>
      <c r="C318">
        <v>2150</v>
      </c>
      <c r="D318">
        <v>33</v>
      </c>
      <c r="E318">
        <v>20</v>
      </c>
      <c r="F318">
        <v>20</v>
      </c>
      <c r="G318">
        <v>0</v>
      </c>
      <c r="H318">
        <v>0</v>
      </c>
      <c r="I318">
        <v>0</v>
      </c>
      <c r="J318">
        <v>6435</v>
      </c>
      <c r="K318">
        <v>3900</v>
      </c>
      <c r="L318">
        <v>3600</v>
      </c>
      <c r="M318">
        <v>23400</v>
      </c>
      <c r="N318">
        <v>23400</v>
      </c>
      <c r="O318">
        <v>21600</v>
      </c>
      <c r="P318">
        <v>8.5714285714285715E-2</v>
      </c>
      <c r="Q318">
        <v>0.2857142857142857</v>
      </c>
      <c r="R318">
        <v>0.77142857142857146</v>
      </c>
      <c r="S318">
        <v>1194.4285714285713</v>
      </c>
      <c r="T318">
        <v>3981.4285714285711</v>
      </c>
      <c r="U318">
        <v>10749.857142857143</v>
      </c>
      <c r="V318">
        <v>6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5</v>
      </c>
      <c r="AD318">
        <v>6</v>
      </c>
      <c r="AE318">
        <v>0</v>
      </c>
      <c r="AF318">
        <v>1</v>
      </c>
      <c r="AG318">
        <v>0</v>
      </c>
      <c r="AH318">
        <v>0</v>
      </c>
      <c r="AI318">
        <v>0</v>
      </c>
    </row>
    <row r="319" spans="1:35" x14ac:dyDescent="0.35">
      <c r="A319" t="s">
        <v>140</v>
      </c>
      <c r="B319" t="s">
        <v>64</v>
      </c>
      <c r="C319">
        <v>2156</v>
      </c>
      <c r="D319">
        <v>39</v>
      </c>
      <c r="E319">
        <v>36</v>
      </c>
      <c r="F319">
        <v>39</v>
      </c>
      <c r="G319">
        <v>0</v>
      </c>
      <c r="H319">
        <v>0</v>
      </c>
      <c r="I319">
        <v>0</v>
      </c>
      <c r="J319">
        <v>7605</v>
      </c>
      <c r="K319">
        <v>7020</v>
      </c>
      <c r="L319">
        <v>7020</v>
      </c>
      <c r="M319">
        <v>15210</v>
      </c>
      <c r="N319">
        <v>15210</v>
      </c>
      <c r="O319">
        <v>14040</v>
      </c>
      <c r="P319">
        <v>0.37931034482758619</v>
      </c>
      <c r="Q319">
        <v>0.65517241379310343</v>
      </c>
      <c r="R319">
        <v>0.96551724137931039</v>
      </c>
      <c r="S319">
        <v>8210.1724137931033</v>
      </c>
      <c r="T319">
        <v>14181.206896551723</v>
      </c>
      <c r="U319">
        <v>20898.620689655174</v>
      </c>
      <c r="V319">
        <v>25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23</v>
      </c>
      <c r="AC319">
        <v>22</v>
      </c>
      <c r="AD319">
        <v>25</v>
      </c>
      <c r="AE319">
        <v>0</v>
      </c>
      <c r="AF319">
        <v>0</v>
      </c>
      <c r="AG319">
        <v>0</v>
      </c>
      <c r="AH319">
        <v>0</v>
      </c>
      <c r="AI319">
        <v>0</v>
      </c>
    </row>
    <row r="320" spans="1:35" x14ac:dyDescent="0.35">
      <c r="A320" t="s">
        <v>141</v>
      </c>
      <c r="B320" t="s">
        <v>67</v>
      </c>
      <c r="C320">
        <v>2157</v>
      </c>
      <c r="D320">
        <v>51</v>
      </c>
      <c r="E320">
        <v>32</v>
      </c>
      <c r="F320">
        <v>38</v>
      </c>
      <c r="G320">
        <v>0</v>
      </c>
      <c r="H320">
        <v>0</v>
      </c>
      <c r="I320">
        <v>0</v>
      </c>
      <c r="J320">
        <v>9945</v>
      </c>
      <c r="K320">
        <v>6240</v>
      </c>
      <c r="L320">
        <v>6840</v>
      </c>
      <c r="M320">
        <v>15210</v>
      </c>
      <c r="N320">
        <v>15210</v>
      </c>
      <c r="O320">
        <v>14040</v>
      </c>
      <c r="P320">
        <v>0</v>
      </c>
      <c r="Q320">
        <v>0</v>
      </c>
      <c r="R320">
        <v>6.25E-2</v>
      </c>
      <c r="S320">
        <v>0</v>
      </c>
      <c r="T320">
        <v>0</v>
      </c>
      <c r="U320">
        <v>1439.0625</v>
      </c>
      <c r="V320">
        <v>4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4</v>
      </c>
      <c r="AD320">
        <v>4</v>
      </c>
      <c r="AE320">
        <v>0</v>
      </c>
      <c r="AF320">
        <v>10</v>
      </c>
      <c r="AG320">
        <v>8</v>
      </c>
      <c r="AH320">
        <v>10</v>
      </c>
      <c r="AI320">
        <v>0</v>
      </c>
    </row>
    <row r="321" spans="1:35" x14ac:dyDescent="0.35">
      <c r="A321" t="s">
        <v>142</v>
      </c>
      <c r="B321" t="s">
        <v>67</v>
      </c>
      <c r="C321">
        <v>2159</v>
      </c>
      <c r="D321">
        <v>25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4875</v>
      </c>
      <c r="K321">
        <v>0</v>
      </c>
      <c r="L321">
        <v>0</v>
      </c>
      <c r="M321">
        <v>10140</v>
      </c>
      <c r="N321">
        <v>10140</v>
      </c>
      <c r="O321">
        <v>9360</v>
      </c>
      <c r="P321">
        <v>0</v>
      </c>
      <c r="Q321">
        <v>0.18181818181818182</v>
      </c>
      <c r="R321">
        <v>1</v>
      </c>
      <c r="S321">
        <v>0</v>
      </c>
      <c r="T321">
        <v>886.36363636363637</v>
      </c>
      <c r="U321">
        <v>4875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6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</row>
    <row r="322" spans="1:35" x14ac:dyDescent="0.35">
      <c r="A322" t="s">
        <v>143</v>
      </c>
      <c r="B322" t="s">
        <v>67</v>
      </c>
      <c r="C322">
        <v>2161</v>
      </c>
      <c r="D322">
        <v>44</v>
      </c>
      <c r="E322">
        <v>33</v>
      </c>
      <c r="F322">
        <v>41</v>
      </c>
      <c r="G322">
        <v>0</v>
      </c>
      <c r="H322">
        <v>0</v>
      </c>
      <c r="I322">
        <v>0</v>
      </c>
      <c r="J322">
        <v>8580</v>
      </c>
      <c r="K322">
        <v>6435</v>
      </c>
      <c r="L322">
        <v>7380</v>
      </c>
      <c r="M322">
        <v>10140</v>
      </c>
      <c r="N322">
        <v>10140</v>
      </c>
      <c r="O322">
        <v>9360</v>
      </c>
      <c r="P322">
        <v>0.20588235294117646</v>
      </c>
      <c r="Q322">
        <v>0.35294117647058826</v>
      </c>
      <c r="R322">
        <v>0.73529411764705888</v>
      </c>
      <c r="S322">
        <v>4610.7352941176468</v>
      </c>
      <c r="T322">
        <v>7904.1176470588243</v>
      </c>
      <c r="U322">
        <v>16466.911764705885</v>
      </c>
      <c r="V322">
        <v>1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16</v>
      </c>
      <c r="AC322">
        <v>10</v>
      </c>
      <c r="AD322">
        <v>11</v>
      </c>
      <c r="AE322">
        <v>0</v>
      </c>
      <c r="AF322">
        <v>8</v>
      </c>
      <c r="AG322">
        <v>8</v>
      </c>
      <c r="AH322">
        <v>8</v>
      </c>
      <c r="AI322">
        <v>0</v>
      </c>
    </row>
    <row r="323" spans="1:35" x14ac:dyDescent="0.35">
      <c r="A323" t="s">
        <v>144</v>
      </c>
      <c r="B323" t="s">
        <v>67</v>
      </c>
      <c r="C323">
        <v>2169</v>
      </c>
      <c r="D323">
        <v>56</v>
      </c>
      <c r="E323">
        <v>33</v>
      </c>
      <c r="F323">
        <v>40</v>
      </c>
      <c r="G323">
        <v>0</v>
      </c>
      <c r="H323">
        <v>0</v>
      </c>
      <c r="I323">
        <v>0</v>
      </c>
      <c r="J323">
        <v>10920</v>
      </c>
      <c r="K323">
        <v>6435</v>
      </c>
      <c r="L323">
        <v>7200</v>
      </c>
      <c r="M323">
        <v>23400</v>
      </c>
      <c r="N323">
        <v>23400</v>
      </c>
      <c r="O323">
        <v>21600</v>
      </c>
      <c r="P323">
        <v>5.7142857142857141E-2</v>
      </c>
      <c r="Q323">
        <v>0.42857142857142855</v>
      </c>
      <c r="R323">
        <v>0.8</v>
      </c>
      <c r="S323">
        <v>1403.1428571428571</v>
      </c>
      <c r="T323">
        <v>10523.571428571428</v>
      </c>
      <c r="U323">
        <v>19644</v>
      </c>
      <c r="V323">
        <v>16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24</v>
      </c>
      <c r="AC323">
        <v>15</v>
      </c>
      <c r="AD323">
        <v>16</v>
      </c>
      <c r="AE323">
        <v>0</v>
      </c>
      <c r="AF323">
        <v>9</v>
      </c>
      <c r="AG323">
        <v>8</v>
      </c>
      <c r="AH323">
        <v>10</v>
      </c>
      <c r="AI323">
        <v>0</v>
      </c>
    </row>
    <row r="324" spans="1:35" x14ac:dyDescent="0.35">
      <c r="A324" t="s">
        <v>145</v>
      </c>
      <c r="B324" t="s">
        <v>67</v>
      </c>
      <c r="C324">
        <v>2176</v>
      </c>
      <c r="D324">
        <v>96</v>
      </c>
      <c r="E324">
        <v>61</v>
      </c>
      <c r="F324">
        <v>85</v>
      </c>
      <c r="G324">
        <v>0</v>
      </c>
      <c r="H324">
        <v>0</v>
      </c>
      <c r="I324">
        <v>0</v>
      </c>
      <c r="J324">
        <v>18720</v>
      </c>
      <c r="K324">
        <v>11895</v>
      </c>
      <c r="L324">
        <v>15300</v>
      </c>
      <c r="M324">
        <v>20280</v>
      </c>
      <c r="N324">
        <v>20280</v>
      </c>
      <c r="O324">
        <v>18720</v>
      </c>
      <c r="P324">
        <v>1.1111111111111112E-2</v>
      </c>
      <c r="Q324">
        <v>4.4444444444444446E-2</v>
      </c>
      <c r="R324">
        <v>0.65555555555555556</v>
      </c>
      <c r="S324">
        <v>510.16666666666669</v>
      </c>
      <c r="T324">
        <v>2040.6666666666667</v>
      </c>
      <c r="U324">
        <v>30099.833333333332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17</v>
      </c>
      <c r="AC324">
        <v>0</v>
      </c>
      <c r="AD324">
        <v>25</v>
      </c>
      <c r="AE324">
        <v>0</v>
      </c>
      <c r="AF324">
        <v>0</v>
      </c>
      <c r="AG324">
        <v>0</v>
      </c>
      <c r="AH324">
        <v>0</v>
      </c>
      <c r="AI324">
        <v>0</v>
      </c>
    </row>
    <row r="325" spans="1:35" x14ac:dyDescent="0.35">
      <c r="A325" t="s">
        <v>146</v>
      </c>
      <c r="B325" t="s">
        <v>67</v>
      </c>
      <c r="C325">
        <v>2178</v>
      </c>
      <c r="D325">
        <v>15</v>
      </c>
      <c r="E325">
        <v>12</v>
      </c>
      <c r="F325">
        <v>13</v>
      </c>
      <c r="G325">
        <v>0</v>
      </c>
      <c r="H325">
        <v>0</v>
      </c>
      <c r="I325">
        <v>0</v>
      </c>
      <c r="J325">
        <v>2925</v>
      </c>
      <c r="K325">
        <v>2340</v>
      </c>
      <c r="L325">
        <v>2340</v>
      </c>
      <c r="M325">
        <v>10140</v>
      </c>
      <c r="N325">
        <v>10140</v>
      </c>
      <c r="O325">
        <v>9360</v>
      </c>
      <c r="P325">
        <v>0.16666666666666666</v>
      </c>
      <c r="Q325">
        <v>0.41666666666666669</v>
      </c>
      <c r="R325">
        <v>0.58333333333333337</v>
      </c>
      <c r="S325">
        <v>1267.5</v>
      </c>
      <c r="T325">
        <v>3168.75</v>
      </c>
      <c r="U325">
        <v>4436.25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3</v>
      </c>
      <c r="AC325">
        <v>4</v>
      </c>
      <c r="AD325">
        <v>4</v>
      </c>
      <c r="AE325">
        <v>0</v>
      </c>
      <c r="AF325">
        <v>0</v>
      </c>
      <c r="AG325">
        <v>0</v>
      </c>
      <c r="AH325">
        <v>0</v>
      </c>
      <c r="AI325">
        <v>0</v>
      </c>
    </row>
    <row r="326" spans="1:35" x14ac:dyDescent="0.35">
      <c r="A326" t="s">
        <v>147</v>
      </c>
      <c r="B326" t="s">
        <v>67</v>
      </c>
      <c r="C326">
        <v>2179</v>
      </c>
      <c r="D326">
        <v>146</v>
      </c>
      <c r="E326">
        <v>101</v>
      </c>
      <c r="F326">
        <v>103</v>
      </c>
      <c r="G326">
        <v>0</v>
      </c>
      <c r="H326">
        <v>0</v>
      </c>
      <c r="I326">
        <v>0</v>
      </c>
      <c r="J326">
        <v>28470</v>
      </c>
      <c r="K326">
        <v>19695</v>
      </c>
      <c r="L326">
        <v>18540</v>
      </c>
      <c r="M326">
        <v>31200</v>
      </c>
      <c r="N326">
        <v>31200</v>
      </c>
      <c r="O326">
        <v>28800</v>
      </c>
      <c r="P326">
        <v>2.3255813953488372E-2</v>
      </c>
      <c r="Q326">
        <v>0.13953488372093023</v>
      </c>
      <c r="R326">
        <v>0.86046511627906974</v>
      </c>
      <c r="S326">
        <v>1551.2790697674418</v>
      </c>
      <c r="T326">
        <v>9307.6744186046508</v>
      </c>
      <c r="U326">
        <v>57397.325581395344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11</v>
      </c>
      <c r="AC326">
        <v>1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0</v>
      </c>
    </row>
    <row r="327" spans="1:35" x14ac:dyDescent="0.35">
      <c r="A327" t="s">
        <v>148</v>
      </c>
      <c r="B327" t="s">
        <v>64</v>
      </c>
      <c r="C327">
        <v>2180</v>
      </c>
      <c r="D327">
        <v>72</v>
      </c>
      <c r="E327">
        <v>36</v>
      </c>
      <c r="F327">
        <v>36</v>
      </c>
      <c r="G327">
        <v>0</v>
      </c>
      <c r="H327">
        <v>0</v>
      </c>
      <c r="I327">
        <v>0</v>
      </c>
      <c r="J327">
        <v>14040</v>
      </c>
      <c r="K327">
        <v>7020</v>
      </c>
      <c r="L327">
        <v>6480</v>
      </c>
      <c r="M327">
        <v>15210</v>
      </c>
      <c r="N327">
        <v>15210</v>
      </c>
      <c r="O327">
        <v>14040</v>
      </c>
      <c r="P327">
        <v>0.10294117647058823</v>
      </c>
      <c r="Q327">
        <v>0.8529411764705882</v>
      </c>
      <c r="R327">
        <v>0.94117647058823528</v>
      </c>
      <c r="S327">
        <v>2835</v>
      </c>
      <c r="T327">
        <v>23490</v>
      </c>
      <c r="U327">
        <v>25920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20</v>
      </c>
      <c r="AC327">
        <v>0</v>
      </c>
      <c r="AD327">
        <v>4</v>
      </c>
      <c r="AE327">
        <v>0</v>
      </c>
      <c r="AF327">
        <v>0</v>
      </c>
      <c r="AG327">
        <v>0</v>
      </c>
      <c r="AH327">
        <v>0</v>
      </c>
      <c r="AI327">
        <v>0</v>
      </c>
    </row>
    <row r="328" spans="1:35" x14ac:dyDescent="0.35">
      <c r="A328" t="s">
        <v>149</v>
      </c>
      <c r="B328" t="s">
        <v>67</v>
      </c>
      <c r="C328">
        <v>2183</v>
      </c>
      <c r="D328">
        <v>47</v>
      </c>
      <c r="E328">
        <v>42</v>
      </c>
      <c r="F328">
        <v>46</v>
      </c>
      <c r="G328">
        <v>0</v>
      </c>
      <c r="H328">
        <v>0</v>
      </c>
      <c r="I328">
        <v>0</v>
      </c>
      <c r="J328">
        <v>9165</v>
      </c>
      <c r="K328">
        <v>8190</v>
      </c>
      <c r="L328">
        <v>8280</v>
      </c>
      <c r="M328">
        <v>25350</v>
      </c>
      <c r="N328">
        <v>25350</v>
      </c>
      <c r="O328">
        <v>23400</v>
      </c>
      <c r="P328">
        <v>0</v>
      </c>
      <c r="Q328">
        <v>0</v>
      </c>
      <c r="R328">
        <v>0.62</v>
      </c>
      <c r="S328">
        <v>0</v>
      </c>
      <c r="T328">
        <v>0</v>
      </c>
      <c r="U328">
        <v>15893.7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3</v>
      </c>
      <c r="AC328">
        <v>2</v>
      </c>
      <c r="AD328">
        <v>5</v>
      </c>
      <c r="AE328">
        <v>0</v>
      </c>
      <c r="AF328">
        <v>0</v>
      </c>
      <c r="AG328">
        <v>0</v>
      </c>
      <c r="AH328">
        <v>0</v>
      </c>
      <c r="AI328">
        <v>0</v>
      </c>
    </row>
    <row r="329" spans="1:35" x14ac:dyDescent="0.35">
      <c r="A329" t="s">
        <v>150</v>
      </c>
      <c r="B329" t="s">
        <v>67</v>
      </c>
      <c r="C329">
        <v>2184</v>
      </c>
      <c r="D329">
        <v>24</v>
      </c>
      <c r="E329">
        <v>24</v>
      </c>
      <c r="F329">
        <v>23</v>
      </c>
      <c r="G329">
        <v>0</v>
      </c>
      <c r="H329">
        <v>0</v>
      </c>
      <c r="I329">
        <v>0</v>
      </c>
      <c r="J329">
        <v>4680</v>
      </c>
      <c r="K329">
        <v>4680</v>
      </c>
      <c r="L329">
        <v>4140</v>
      </c>
      <c r="M329">
        <v>10140</v>
      </c>
      <c r="N329">
        <v>10140</v>
      </c>
      <c r="O329">
        <v>9360</v>
      </c>
      <c r="P329">
        <v>4.3478260869565216E-2</v>
      </c>
      <c r="Q329">
        <v>8.6956521739130432E-2</v>
      </c>
      <c r="R329">
        <v>0.2608695652173913</v>
      </c>
      <c r="S329">
        <v>586.95652173913038</v>
      </c>
      <c r="T329">
        <v>1173.9130434782608</v>
      </c>
      <c r="U329">
        <v>3521.7391304347825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</row>
    <row r="330" spans="1:35" x14ac:dyDescent="0.35">
      <c r="A330" t="s">
        <v>151</v>
      </c>
      <c r="B330" t="s">
        <v>64</v>
      </c>
      <c r="C330">
        <v>2188</v>
      </c>
      <c r="D330">
        <v>23</v>
      </c>
      <c r="E330">
        <v>22</v>
      </c>
      <c r="F330">
        <v>20</v>
      </c>
      <c r="G330">
        <v>0</v>
      </c>
      <c r="H330">
        <v>0</v>
      </c>
      <c r="I330">
        <v>0</v>
      </c>
      <c r="J330">
        <v>4485</v>
      </c>
      <c r="K330">
        <v>4290</v>
      </c>
      <c r="L330">
        <v>3600</v>
      </c>
      <c r="M330">
        <v>10140</v>
      </c>
      <c r="N330">
        <v>10140</v>
      </c>
      <c r="O330">
        <v>9360</v>
      </c>
      <c r="P330">
        <v>8.6956521739130432E-2</v>
      </c>
      <c r="Q330">
        <v>8.6956521739130432E-2</v>
      </c>
      <c r="R330">
        <v>0.30434782608695654</v>
      </c>
      <c r="S330">
        <v>1076.086956521739</v>
      </c>
      <c r="T330">
        <v>1076.086956521739</v>
      </c>
      <c r="U330">
        <v>3766.304347826087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</row>
    <row r="331" spans="1:35" x14ac:dyDescent="0.35">
      <c r="A331" t="s">
        <v>152</v>
      </c>
      <c r="B331" t="s">
        <v>67</v>
      </c>
      <c r="C331">
        <v>2189</v>
      </c>
      <c r="D331">
        <v>46</v>
      </c>
      <c r="E331">
        <v>29</v>
      </c>
      <c r="F331">
        <v>34</v>
      </c>
      <c r="G331">
        <v>0</v>
      </c>
      <c r="H331">
        <v>0</v>
      </c>
      <c r="I331">
        <v>0</v>
      </c>
      <c r="J331">
        <v>8970</v>
      </c>
      <c r="K331">
        <v>5655</v>
      </c>
      <c r="L331">
        <v>6120</v>
      </c>
      <c r="M331">
        <v>25350</v>
      </c>
      <c r="N331">
        <v>25350</v>
      </c>
      <c r="O331">
        <v>23400</v>
      </c>
      <c r="P331">
        <v>0</v>
      </c>
      <c r="Q331">
        <v>0.87179487179487181</v>
      </c>
      <c r="R331">
        <v>0.92307692307692313</v>
      </c>
      <c r="S331">
        <v>0</v>
      </c>
      <c r="T331">
        <v>18085.384615384617</v>
      </c>
      <c r="U331">
        <v>19149.23076923077</v>
      </c>
      <c r="V331">
        <v>2</v>
      </c>
      <c r="W331">
        <v>4</v>
      </c>
      <c r="X331">
        <v>8</v>
      </c>
      <c r="Y331">
        <v>7</v>
      </c>
      <c r="Z331">
        <v>0</v>
      </c>
      <c r="AA331">
        <v>0</v>
      </c>
      <c r="AB331">
        <v>37</v>
      </c>
      <c r="AC331">
        <v>37</v>
      </c>
      <c r="AD331">
        <v>32</v>
      </c>
      <c r="AE331">
        <v>0</v>
      </c>
      <c r="AF331">
        <v>2</v>
      </c>
      <c r="AG331">
        <v>0</v>
      </c>
      <c r="AH331">
        <v>1</v>
      </c>
      <c r="AI331">
        <v>0</v>
      </c>
    </row>
    <row r="332" spans="1:35" x14ac:dyDescent="0.35">
      <c r="A332" t="s">
        <v>153</v>
      </c>
      <c r="B332" t="s">
        <v>64</v>
      </c>
      <c r="C332">
        <v>2195</v>
      </c>
      <c r="D332">
        <v>86</v>
      </c>
      <c r="E332">
        <v>58</v>
      </c>
      <c r="F332">
        <v>74</v>
      </c>
      <c r="G332">
        <v>0</v>
      </c>
      <c r="H332">
        <v>0</v>
      </c>
      <c r="I332">
        <v>0</v>
      </c>
      <c r="J332">
        <v>16770</v>
      </c>
      <c r="K332">
        <v>11310</v>
      </c>
      <c r="L332">
        <v>13320</v>
      </c>
      <c r="M332">
        <v>17550</v>
      </c>
      <c r="N332">
        <v>17550</v>
      </c>
      <c r="O332">
        <v>16200</v>
      </c>
      <c r="P332">
        <v>0.29268292682926828</v>
      </c>
      <c r="Q332">
        <v>0.54878048780487809</v>
      </c>
      <c r="R332">
        <v>0.96341463414634143</v>
      </c>
      <c r="S332">
        <v>12117.073170731706</v>
      </c>
      <c r="T332">
        <v>22719.512195121952</v>
      </c>
      <c r="U332">
        <v>39885.365853658535</v>
      </c>
      <c r="V332">
        <v>0</v>
      </c>
      <c r="W332">
        <v>19</v>
      </c>
      <c r="X332">
        <v>17</v>
      </c>
      <c r="Y332">
        <v>11</v>
      </c>
      <c r="Z332">
        <v>0</v>
      </c>
      <c r="AA332">
        <v>0</v>
      </c>
      <c r="AB332">
        <v>24</v>
      </c>
      <c r="AC332">
        <v>18</v>
      </c>
      <c r="AD332">
        <v>24</v>
      </c>
      <c r="AE332">
        <v>0</v>
      </c>
      <c r="AF332">
        <v>0</v>
      </c>
      <c r="AG332">
        <v>0</v>
      </c>
      <c r="AH332">
        <v>0</v>
      </c>
      <c r="AI332">
        <v>0</v>
      </c>
    </row>
    <row r="333" spans="1:35" x14ac:dyDescent="0.35">
      <c r="A333" t="s">
        <v>154</v>
      </c>
      <c r="B333" t="s">
        <v>67</v>
      </c>
      <c r="C333">
        <v>2227</v>
      </c>
      <c r="D333">
        <v>51</v>
      </c>
      <c r="E333">
        <v>42</v>
      </c>
      <c r="F333">
        <v>49</v>
      </c>
      <c r="G333">
        <v>0</v>
      </c>
      <c r="H333">
        <v>0</v>
      </c>
      <c r="I333">
        <v>0</v>
      </c>
      <c r="J333">
        <v>9945</v>
      </c>
      <c r="K333">
        <v>8190</v>
      </c>
      <c r="L333">
        <v>8820</v>
      </c>
      <c r="M333">
        <v>20280</v>
      </c>
      <c r="N333">
        <v>20280</v>
      </c>
      <c r="O333">
        <v>18720</v>
      </c>
      <c r="P333">
        <v>2.2222222222222223E-2</v>
      </c>
      <c r="Q333">
        <v>0.28888888888888886</v>
      </c>
      <c r="R333">
        <v>0.84444444444444444</v>
      </c>
      <c r="S333">
        <v>599</v>
      </c>
      <c r="T333">
        <v>7786.9999999999991</v>
      </c>
      <c r="U333">
        <v>22762</v>
      </c>
      <c r="V333">
        <v>21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29</v>
      </c>
      <c r="AC333">
        <v>19</v>
      </c>
      <c r="AD333">
        <v>23</v>
      </c>
      <c r="AE333">
        <v>0</v>
      </c>
      <c r="AF333">
        <v>4</v>
      </c>
      <c r="AG333">
        <v>7</v>
      </c>
      <c r="AH333">
        <v>7</v>
      </c>
      <c r="AI333">
        <v>0</v>
      </c>
    </row>
    <row r="334" spans="1:35" x14ac:dyDescent="0.35">
      <c r="A334" t="s">
        <v>155</v>
      </c>
      <c r="B334" t="s">
        <v>67</v>
      </c>
      <c r="C334">
        <v>2231</v>
      </c>
      <c r="D334">
        <v>38</v>
      </c>
      <c r="E334">
        <v>37</v>
      </c>
      <c r="F334">
        <v>40</v>
      </c>
      <c r="G334">
        <v>0</v>
      </c>
      <c r="H334">
        <v>0</v>
      </c>
      <c r="I334">
        <v>0</v>
      </c>
      <c r="J334">
        <v>7410</v>
      </c>
      <c r="K334">
        <v>7215</v>
      </c>
      <c r="L334">
        <v>7200</v>
      </c>
      <c r="M334">
        <v>10140</v>
      </c>
      <c r="N334">
        <v>10140</v>
      </c>
      <c r="O334">
        <v>9360</v>
      </c>
      <c r="P334">
        <v>0</v>
      </c>
      <c r="Q334">
        <v>0</v>
      </c>
      <c r="R334">
        <v>0.23684210526315788</v>
      </c>
      <c r="S334">
        <v>0</v>
      </c>
      <c r="T334">
        <v>0</v>
      </c>
      <c r="U334">
        <v>5169.0789473684208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4</v>
      </c>
      <c r="AC334">
        <v>7</v>
      </c>
      <c r="AD334">
        <v>7</v>
      </c>
      <c r="AE334">
        <v>0</v>
      </c>
      <c r="AF334">
        <v>0</v>
      </c>
      <c r="AG334">
        <v>3</v>
      </c>
      <c r="AH334">
        <v>5</v>
      </c>
      <c r="AI334">
        <v>0</v>
      </c>
    </row>
    <row r="335" spans="1:35" x14ac:dyDescent="0.35">
      <c r="A335" t="s">
        <v>156</v>
      </c>
      <c r="B335" t="s">
        <v>67</v>
      </c>
      <c r="C335">
        <v>2238</v>
      </c>
      <c r="D335">
        <v>25</v>
      </c>
      <c r="E335">
        <v>25</v>
      </c>
      <c r="F335">
        <v>29</v>
      </c>
      <c r="G335">
        <v>0</v>
      </c>
      <c r="H335">
        <v>0</v>
      </c>
      <c r="I335">
        <v>0</v>
      </c>
      <c r="J335">
        <v>4875</v>
      </c>
      <c r="K335">
        <v>4875</v>
      </c>
      <c r="L335">
        <v>5220</v>
      </c>
      <c r="M335">
        <v>15210</v>
      </c>
      <c r="N335">
        <v>15210</v>
      </c>
      <c r="O335">
        <v>14040</v>
      </c>
      <c r="P335">
        <v>0.375</v>
      </c>
      <c r="Q335">
        <v>0.4375</v>
      </c>
      <c r="R335">
        <v>0.4375</v>
      </c>
      <c r="S335">
        <v>5613.75</v>
      </c>
      <c r="T335">
        <v>6549.375</v>
      </c>
      <c r="U335">
        <v>6549.375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8</v>
      </c>
      <c r="AC335">
        <v>0</v>
      </c>
      <c r="AD335">
        <v>6</v>
      </c>
      <c r="AE335">
        <v>0</v>
      </c>
      <c r="AF335">
        <v>0</v>
      </c>
      <c r="AG335">
        <v>7</v>
      </c>
      <c r="AH335">
        <v>8</v>
      </c>
      <c r="AI335">
        <v>0</v>
      </c>
    </row>
    <row r="336" spans="1:35" x14ac:dyDescent="0.35">
      <c r="A336" t="s">
        <v>157</v>
      </c>
      <c r="B336" t="s">
        <v>67</v>
      </c>
      <c r="C336">
        <v>2239</v>
      </c>
      <c r="D336">
        <v>23</v>
      </c>
      <c r="E336">
        <v>22</v>
      </c>
      <c r="F336">
        <v>22</v>
      </c>
      <c r="G336">
        <v>0</v>
      </c>
      <c r="H336">
        <v>0</v>
      </c>
      <c r="I336">
        <v>0</v>
      </c>
      <c r="J336">
        <v>4485</v>
      </c>
      <c r="K336">
        <v>4290</v>
      </c>
      <c r="L336">
        <v>3960</v>
      </c>
      <c r="M336">
        <v>11310</v>
      </c>
      <c r="N336">
        <v>11310</v>
      </c>
      <c r="O336">
        <v>10440</v>
      </c>
      <c r="P336">
        <v>0.48</v>
      </c>
      <c r="Q336">
        <v>0.6</v>
      </c>
      <c r="R336">
        <v>0.8</v>
      </c>
      <c r="S336">
        <v>6112.8</v>
      </c>
      <c r="T336">
        <v>7641</v>
      </c>
      <c r="U336">
        <v>10188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14</v>
      </c>
      <c r="AC336">
        <v>7</v>
      </c>
      <c r="AD336">
        <v>7</v>
      </c>
      <c r="AE336">
        <v>0</v>
      </c>
      <c r="AF336">
        <v>0</v>
      </c>
      <c r="AG336">
        <v>0</v>
      </c>
      <c r="AH336">
        <v>0</v>
      </c>
      <c r="AI336">
        <v>0</v>
      </c>
    </row>
    <row r="337" spans="1:35" x14ac:dyDescent="0.35">
      <c r="A337" t="s">
        <v>158</v>
      </c>
      <c r="B337" t="s">
        <v>67</v>
      </c>
      <c r="C337">
        <v>2245</v>
      </c>
      <c r="D337">
        <v>31</v>
      </c>
      <c r="E337">
        <v>17</v>
      </c>
      <c r="F337">
        <v>25</v>
      </c>
      <c r="G337">
        <v>0</v>
      </c>
      <c r="H337">
        <v>0</v>
      </c>
      <c r="I337">
        <v>0</v>
      </c>
      <c r="J337">
        <v>6045</v>
      </c>
      <c r="K337">
        <v>3315</v>
      </c>
      <c r="L337">
        <v>4500</v>
      </c>
      <c r="M337">
        <v>10140</v>
      </c>
      <c r="N337">
        <v>10140</v>
      </c>
      <c r="O337">
        <v>9360</v>
      </c>
      <c r="P337">
        <v>0.88</v>
      </c>
      <c r="Q337">
        <v>0.88</v>
      </c>
      <c r="R337">
        <v>0.88</v>
      </c>
      <c r="S337">
        <v>12196.8</v>
      </c>
      <c r="T337">
        <v>12196.8</v>
      </c>
      <c r="U337">
        <v>12196.8</v>
      </c>
      <c r="V337">
        <v>10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16</v>
      </c>
      <c r="AC337">
        <v>10</v>
      </c>
      <c r="AD337">
        <v>10</v>
      </c>
      <c r="AE337">
        <v>0</v>
      </c>
      <c r="AF337">
        <v>2</v>
      </c>
      <c r="AG337">
        <v>0</v>
      </c>
      <c r="AH337">
        <v>0</v>
      </c>
      <c r="AI337">
        <v>0</v>
      </c>
    </row>
    <row r="338" spans="1:35" x14ac:dyDescent="0.35">
      <c r="A338" t="s">
        <v>159</v>
      </c>
      <c r="B338" t="s">
        <v>64</v>
      </c>
      <c r="C338">
        <v>2249</v>
      </c>
      <c r="D338">
        <v>25</v>
      </c>
      <c r="E338">
        <v>22</v>
      </c>
      <c r="F338">
        <v>21</v>
      </c>
      <c r="G338">
        <v>0</v>
      </c>
      <c r="H338">
        <v>0</v>
      </c>
      <c r="I338">
        <v>0</v>
      </c>
      <c r="J338">
        <v>4875</v>
      </c>
      <c r="K338">
        <v>4290</v>
      </c>
      <c r="L338">
        <v>3780</v>
      </c>
      <c r="M338">
        <v>10140</v>
      </c>
      <c r="N338">
        <v>10140</v>
      </c>
      <c r="O338">
        <v>9360</v>
      </c>
      <c r="P338">
        <v>0.29166666666666669</v>
      </c>
      <c r="Q338">
        <v>0.79166666666666663</v>
      </c>
      <c r="R338">
        <v>0.875</v>
      </c>
      <c r="S338">
        <v>3775.6250000000005</v>
      </c>
      <c r="T338">
        <v>10248.125</v>
      </c>
      <c r="U338">
        <v>11326.875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10</v>
      </c>
      <c r="AD338">
        <v>16</v>
      </c>
      <c r="AE338">
        <v>0</v>
      </c>
      <c r="AF338">
        <v>0</v>
      </c>
      <c r="AG338">
        <v>0</v>
      </c>
      <c r="AH338">
        <v>0</v>
      </c>
      <c r="AI338">
        <v>0</v>
      </c>
    </row>
    <row r="339" spans="1:35" x14ac:dyDescent="0.35">
      <c r="A339" t="s">
        <v>160</v>
      </c>
      <c r="B339" t="s">
        <v>67</v>
      </c>
      <c r="C339">
        <v>2251</v>
      </c>
      <c r="D339">
        <v>41</v>
      </c>
      <c r="E339">
        <v>52</v>
      </c>
      <c r="F339">
        <v>52</v>
      </c>
      <c r="G339">
        <v>0</v>
      </c>
      <c r="H339">
        <v>0</v>
      </c>
      <c r="I339">
        <v>0</v>
      </c>
      <c r="J339">
        <v>7995</v>
      </c>
      <c r="K339">
        <v>10140</v>
      </c>
      <c r="L339">
        <v>9360</v>
      </c>
      <c r="M339">
        <v>10140</v>
      </c>
      <c r="N339">
        <v>10140</v>
      </c>
      <c r="O339">
        <v>9360</v>
      </c>
      <c r="P339">
        <v>0</v>
      </c>
      <c r="Q339">
        <v>2.4390243902439025E-2</v>
      </c>
      <c r="R339">
        <v>7.3170731707317069E-2</v>
      </c>
      <c r="S339">
        <v>0</v>
      </c>
      <c r="T339">
        <v>670.60975609756099</v>
      </c>
      <c r="U339">
        <v>2011.8292682926829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4</v>
      </c>
      <c r="AC339">
        <v>5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</row>
    <row r="340" spans="1:35" x14ac:dyDescent="0.35">
      <c r="A340" t="s">
        <v>161</v>
      </c>
      <c r="B340" t="s">
        <v>64</v>
      </c>
      <c r="C340">
        <v>2263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10140</v>
      </c>
      <c r="N340">
        <v>10140</v>
      </c>
      <c r="O340">
        <v>9360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</row>
    <row r="341" spans="1:35" x14ac:dyDescent="0.35">
      <c r="A341" t="s">
        <v>162</v>
      </c>
      <c r="B341" t="s">
        <v>67</v>
      </c>
      <c r="C341">
        <v>2276</v>
      </c>
      <c r="D341">
        <v>69</v>
      </c>
      <c r="E341">
        <v>75</v>
      </c>
      <c r="F341">
        <v>74</v>
      </c>
      <c r="G341">
        <v>0</v>
      </c>
      <c r="H341">
        <v>0</v>
      </c>
      <c r="I341">
        <v>0</v>
      </c>
      <c r="J341">
        <v>13455</v>
      </c>
      <c r="K341">
        <v>14625</v>
      </c>
      <c r="L341">
        <v>13320</v>
      </c>
      <c r="M341">
        <v>23400</v>
      </c>
      <c r="N341">
        <v>23400</v>
      </c>
      <c r="O341">
        <v>21600</v>
      </c>
      <c r="P341">
        <v>1.4285714285714285E-2</v>
      </c>
      <c r="Q341">
        <v>8.5714285714285715E-2</v>
      </c>
      <c r="R341">
        <v>0.9</v>
      </c>
      <c r="S341">
        <v>591.42857142857144</v>
      </c>
      <c r="T341">
        <v>3548.5714285714284</v>
      </c>
      <c r="U341">
        <v>37260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4</v>
      </c>
      <c r="AC341">
        <v>12</v>
      </c>
      <c r="AD341">
        <v>13</v>
      </c>
      <c r="AE341">
        <v>0</v>
      </c>
      <c r="AF341">
        <v>0</v>
      </c>
      <c r="AG341">
        <v>0</v>
      </c>
      <c r="AH341">
        <v>0</v>
      </c>
      <c r="AI341">
        <v>0</v>
      </c>
    </row>
    <row r="342" spans="1:35" x14ac:dyDescent="0.35">
      <c r="A342" t="s">
        <v>164</v>
      </c>
      <c r="B342" t="s">
        <v>67</v>
      </c>
      <c r="C342">
        <v>2297</v>
      </c>
      <c r="D342">
        <v>106</v>
      </c>
      <c r="E342">
        <v>71</v>
      </c>
      <c r="F342">
        <v>68</v>
      </c>
      <c r="G342">
        <v>0</v>
      </c>
      <c r="H342">
        <v>0</v>
      </c>
      <c r="I342">
        <v>0</v>
      </c>
      <c r="J342">
        <v>20670</v>
      </c>
      <c r="K342">
        <v>13845</v>
      </c>
      <c r="L342">
        <v>12240</v>
      </c>
      <c r="M342">
        <v>31200</v>
      </c>
      <c r="N342">
        <v>31200</v>
      </c>
      <c r="O342">
        <v>28800</v>
      </c>
      <c r="P342">
        <v>1.0869565217391304E-2</v>
      </c>
      <c r="Q342">
        <v>0.11956521739130435</v>
      </c>
      <c r="R342">
        <v>0.55434782608695654</v>
      </c>
      <c r="S342">
        <v>508.20652173913044</v>
      </c>
      <c r="T342">
        <v>5590.271739130435</v>
      </c>
      <c r="U342">
        <v>25918.532608695652</v>
      </c>
      <c r="V342">
        <v>0</v>
      </c>
      <c r="W342">
        <v>0</v>
      </c>
      <c r="X342">
        <v>1</v>
      </c>
      <c r="Y342">
        <v>0</v>
      </c>
      <c r="Z342">
        <v>0</v>
      </c>
      <c r="AA342">
        <v>0</v>
      </c>
      <c r="AB342">
        <v>15</v>
      </c>
      <c r="AC342">
        <v>15</v>
      </c>
      <c r="AD342">
        <v>14</v>
      </c>
      <c r="AE342">
        <v>0</v>
      </c>
      <c r="AF342">
        <v>2</v>
      </c>
      <c r="AG342">
        <v>2</v>
      </c>
      <c r="AH342">
        <v>3</v>
      </c>
      <c r="AI342">
        <v>0</v>
      </c>
    </row>
    <row r="343" spans="1:35" x14ac:dyDescent="0.35">
      <c r="A343" t="s">
        <v>165</v>
      </c>
      <c r="B343" t="s">
        <v>64</v>
      </c>
      <c r="C343">
        <v>2299</v>
      </c>
      <c r="D343">
        <v>67</v>
      </c>
      <c r="E343">
        <v>60</v>
      </c>
      <c r="F343">
        <v>63</v>
      </c>
      <c r="G343">
        <v>0</v>
      </c>
      <c r="H343">
        <v>0</v>
      </c>
      <c r="I343">
        <v>0</v>
      </c>
      <c r="J343">
        <v>13065</v>
      </c>
      <c r="K343">
        <v>11700</v>
      </c>
      <c r="L343">
        <v>11340</v>
      </c>
      <c r="M343">
        <v>15210</v>
      </c>
      <c r="N343">
        <v>15210</v>
      </c>
      <c r="O343">
        <v>14040</v>
      </c>
      <c r="P343">
        <v>0</v>
      </c>
      <c r="Q343">
        <v>4.0816326530612242E-2</v>
      </c>
      <c r="R343">
        <v>0.16326530612244897</v>
      </c>
      <c r="S343">
        <v>0</v>
      </c>
      <c r="T343">
        <v>1473.6734693877549</v>
      </c>
      <c r="U343">
        <v>5894.6938775510198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14</v>
      </c>
      <c r="AC343">
        <v>15</v>
      </c>
      <c r="AD343">
        <v>18</v>
      </c>
      <c r="AE343">
        <v>0</v>
      </c>
      <c r="AF343">
        <v>11</v>
      </c>
      <c r="AG343">
        <v>13</v>
      </c>
      <c r="AH343">
        <v>13</v>
      </c>
      <c r="AI343">
        <v>0</v>
      </c>
    </row>
    <row r="344" spans="1:35" x14ac:dyDescent="0.35">
      <c r="A344" t="s">
        <v>166</v>
      </c>
      <c r="B344" t="s">
        <v>67</v>
      </c>
      <c r="C344">
        <v>2300</v>
      </c>
      <c r="D344">
        <v>78</v>
      </c>
      <c r="E344">
        <v>58</v>
      </c>
      <c r="F344">
        <v>61</v>
      </c>
      <c r="G344">
        <v>0</v>
      </c>
      <c r="H344">
        <v>0</v>
      </c>
      <c r="I344">
        <v>0</v>
      </c>
      <c r="J344">
        <v>15210</v>
      </c>
      <c r="K344">
        <v>11310</v>
      </c>
      <c r="L344">
        <v>10980</v>
      </c>
      <c r="M344">
        <v>15210</v>
      </c>
      <c r="N344">
        <v>15210</v>
      </c>
      <c r="O344">
        <v>14040</v>
      </c>
      <c r="P344">
        <v>0</v>
      </c>
      <c r="Q344">
        <v>6.4102564102564097E-2</v>
      </c>
      <c r="R344">
        <v>0.74358974358974361</v>
      </c>
      <c r="S344">
        <v>0</v>
      </c>
      <c r="T344">
        <v>2403.8461538461538</v>
      </c>
      <c r="U344">
        <v>27884.615384615387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15</v>
      </c>
      <c r="AC344">
        <v>11</v>
      </c>
      <c r="AD344">
        <v>15</v>
      </c>
      <c r="AE344">
        <v>0</v>
      </c>
      <c r="AF344">
        <v>0</v>
      </c>
      <c r="AG344">
        <v>5</v>
      </c>
      <c r="AH344">
        <v>7</v>
      </c>
      <c r="AI344">
        <v>0</v>
      </c>
    </row>
    <row r="345" spans="1:35" x14ac:dyDescent="0.35">
      <c r="A345" t="s">
        <v>167</v>
      </c>
      <c r="B345" t="s">
        <v>64</v>
      </c>
      <c r="C345">
        <v>2170</v>
      </c>
      <c r="D345">
        <v>60</v>
      </c>
      <c r="E345">
        <v>45</v>
      </c>
      <c r="F345">
        <v>54</v>
      </c>
      <c r="G345">
        <v>0</v>
      </c>
      <c r="H345">
        <v>0</v>
      </c>
      <c r="I345">
        <v>0</v>
      </c>
      <c r="J345">
        <v>11700</v>
      </c>
      <c r="K345">
        <v>8775</v>
      </c>
      <c r="L345">
        <v>9720</v>
      </c>
      <c r="M345">
        <v>25350</v>
      </c>
      <c r="N345">
        <v>25350</v>
      </c>
      <c r="O345">
        <v>23400</v>
      </c>
      <c r="P345">
        <v>0.45833333333333331</v>
      </c>
      <c r="Q345">
        <v>0.77083333333333337</v>
      </c>
      <c r="R345">
        <v>0.95833333333333337</v>
      </c>
      <c r="S345">
        <v>13839.375</v>
      </c>
      <c r="T345">
        <v>23275.3125</v>
      </c>
      <c r="U345">
        <v>28936.875</v>
      </c>
      <c r="V345">
        <v>12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20</v>
      </c>
      <c r="AC345">
        <v>14</v>
      </c>
      <c r="AD345">
        <v>22</v>
      </c>
      <c r="AE345">
        <v>0</v>
      </c>
      <c r="AF345">
        <v>0</v>
      </c>
      <c r="AG345">
        <v>1</v>
      </c>
      <c r="AH345">
        <v>2</v>
      </c>
      <c r="AI345">
        <v>0</v>
      </c>
    </row>
    <row r="346" spans="1:35" x14ac:dyDescent="0.35">
      <c r="A346" t="s">
        <v>168</v>
      </c>
      <c r="B346" t="s">
        <v>67</v>
      </c>
      <c r="C346">
        <v>2308</v>
      </c>
      <c r="D346">
        <v>58</v>
      </c>
      <c r="E346">
        <v>45</v>
      </c>
      <c r="F346">
        <v>48</v>
      </c>
      <c r="G346">
        <v>0</v>
      </c>
      <c r="H346">
        <v>0</v>
      </c>
      <c r="I346">
        <v>0</v>
      </c>
      <c r="J346">
        <v>11310</v>
      </c>
      <c r="K346">
        <v>8775</v>
      </c>
      <c r="L346">
        <v>8640</v>
      </c>
      <c r="M346">
        <v>23400</v>
      </c>
      <c r="N346">
        <v>23400</v>
      </c>
      <c r="O346">
        <v>21600</v>
      </c>
      <c r="P346">
        <v>0</v>
      </c>
      <c r="Q346">
        <v>0</v>
      </c>
      <c r="R346">
        <v>1</v>
      </c>
      <c r="S346">
        <v>0</v>
      </c>
      <c r="T346">
        <v>0</v>
      </c>
      <c r="U346">
        <v>28725</v>
      </c>
      <c r="V346">
        <v>2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12</v>
      </c>
      <c r="AC346">
        <v>13</v>
      </c>
      <c r="AD346">
        <v>16</v>
      </c>
      <c r="AE346">
        <v>0</v>
      </c>
      <c r="AF346">
        <v>0</v>
      </c>
      <c r="AG346">
        <v>3</v>
      </c>
      <c r="AH346">
        <v>4</v>
      </c>
      <c r="AI346">
        <v>0</v>
      </c>
    </row>
    <row r="347" spans="1:35" x14ac:dyDescent="0.35">
      <c r="A347" t="s">
        <v>169</v>
      </c>
      <c r="B347" t="s">
        <v>64</v>
      </c>
      <c r="C347">
        <v>2309</v>
      </c>
      <c r="D347">
        <v>31</v>
      </c>
      <c r="E347">
        <v>32</v>
      </c>
      <c r="F347">
        <v>36</v>
      </c>
      <c r="G347">
        <v>0</v>
      </c>
      <c r="H347">
        <v>0</v>
      </c>
      <c r="I347">
        <v>0</v>
      </c>
      <c r="J347">
        <v>6045</v>
      </c>
      <c r="K347">
        <v>6240</v>
      </c>
      <c r="L347">
        <v>6480</v>
      </c>
      <c r="M347">
        <v>10140</v>
      </c>
      <c r="N347">
        <v>10140</v>
      </c>
      <c r="O347">
        <v>9360</v>
      </c>
      <c r="P347">
        <v>3.125E-2</v>
      </c>
      <c r="Q347">
        <v>6.25E-2</v>
      </c>
      <c r="R347">
        <v>0.34375</v>
      </c>
      <c r="S347">
        <v>586.40625</v>
      </c>
      <c r="T347">
        <v>1172.8125</v>
      </c>
      <c r="U347">
        <v>6450.46875</v>
      </c>
      <c r="V347">
        <v>3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22</v>
      </c>
      <c r="AC347">
        <v>23</v>
      </c>
      <c r="AD347">
        <v>20</v>
      </c>
      <c r="AE347">
        <v>0</v>
      </c>
      <c r="AF347">
        <v>4</v>
      </c>
      <c r="AG347">
        <v>3</v>
      </c>
      <c r="AH347">
        <v>3</v>
      </c>
      <c r="AI347">
        <v>0</v>
      </c>
    </row>
    <row r="348" spans="1:35" x14ac:dyDescent="0.35">
      <c r="A348" t="s">
        <v>170</v>
      </c>
      <c r="B348" t="s">
        <v>64</v>
      </c>
      <c r="C348">
        <v>2315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10140</v>
      </c>
      <c r="N348">
        <v>10140</v>
      </c>
      <c r="O348">
        <v>9360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</row>
    <row r="349" spans="1:35" x14ac:dyDescent="0.35">
      <c r="A349" t="s">
        <v>171</v>
      </c>
      <c r="B349" t="s">
        <v>67</v>
      </c>
      <c r="C349">
        <v>2317</v>
      </c>
      <c r="D349">
        <v>67</v>
      </c>
      <c r="E349">
        <v>75</v>
      </c>
      <c r="F349">
        <v>75</v>
      </c>
      <c r="G349">
        <v>0</v>
      </c>
      <c r="H349">
        <v>0</v>
      </c>
      <c r="I349">
        <v>0</v>
      </c>
      <c r="J349">
        <v>13065</v>
      </c>
      <c r="K349">
        <v>14625</v>
      </c>
      <c r="L349">
        <v>13500</v>
      </c>
      <c r="M349">
        <v>20280</v>
      </c>
      <c r="N349">
        <v>20280</v>
      </c>
      <c r="O349">
        <v>18720</v>
      </c>
      <c r="P349">
        <v>0.265625</v>
      </c>
      <c r="Q349">
        <v>0.296875</v>
      </c>
      <c r="R349">
        <v>0.578125</v>
      </c>
      <c r="S349">
        <v>10941.09375</v>
      </c>
      <c r="T349">
        <v>12228.28125</v>
      </c>
      <c r="U349">
        <v>23812.96875</v>
      </c>
      <c r="V349">
        <v>32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14</v>
      </c>
      <c r="AC349">
        <v>29</v>
      </c>
      <c r="AD349">
        <v>32</v>
      </c>
      <c r="AE349">
        <v>0</v>
      </c>
      <c r="AF349">
        <v>20</v>
      </c>
      <c r="AG349">
        <v>24</v>
      </c>
      <c r="AH349">
        <v>23</v>
      </c>
      <c r="AI349">
        <v>0</v>
      </c>
    </row>
    <row r="350" spans="1:35" x14ac:dyDescent="0.35">
      <c r="A350" t="s">
        <v>172</v>
      </c>
      <c r="B350" t="s">
        <v>67</v>
      </c>
      <c r="C350">
        <v>2321</v>
      </c>
      <c r="D350">
        <v>31</v>
      </c>
      <c r="E350">
        <v>28</v>
      </c>
      <c r="F350">
        <v>29</v>
      </c>
      <c r="G350">
        <v>0</v>
      </c>
      <c r="H350">
        <v>0</v>
      </c>
      <c r="I350">
        <v>0</v>
      </c>
      <c r="J350">
        <v>6045</v>
      </c>
      <c r="K350">
        <v>5460</v>
      </c>
      <c r="L350">
        <v>5220</v>
      </c>
      <c r="M350">
        <v>10140</v>
      </c>
      <c r="N350">
        <v>10140</v>
      </c>
      <c r="O350">
        <v>9360</v>
      </c>
      <c r="P350">
        <v>0.55000000000000004</v>
      </c>
      <c r="Q350">
        <v>0.85</v>
      </c>
      <c r="R350">
        <v>0.9</v>
      </c>
      <c r="S350">
        <v>9198.75</v>
      </c>
      <c r="T350">
        <v>14216.25</v>
      </c>
      <c r="U350">
        <v>15052.5</v>
      </c>
      <c r="V350">
        <v>2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16</v>
      </c>
      <c r="AC350">
        <v>4</v>
      </c>
      <c r="AD350">
        <v>4</v>
      </c>
      <c r="AE350">
        <v>0</v>
      </c>
      <c r="AF350">
        <v>7</v>
      </c>
      <c r="AG350">
        <v>12</v>
      </c>
      <c r="AH350">
        <v>13</v>
      </c>
      <c r="AI350">
        <v>0</v>
      </c>
    </row>
    <row r="351" spans="1:35" x14ac:dyDescent="0.35">
      <c r="A351" t="s">
        <v>173</v>
      </c>
      <c r="B351" t="s">
        <v>67</v>
      </c>
      <c r="C351">
        <v>2402</v>
      </c>
      <c r="D351">
        <v>52</v>
      </c>
      <c r="E351">
        <v>41</v>
      </c>
      <c r="F351">
        <v>50</v>
      </c>
      <c r="G351">
        <v>0</v>
      </c>
      <c r="H351">
        <v>0</v>
      </c>
      <c r="I351">
        <v>0</v>
      </c>
      <c r="J351">
        <v>10140</v>
      </c>
      <c r="K351">
        <v>7995</v>
      </c>
      <c r="L351">
        <v>9000</v>
      </c>
      <c r="M351">
        <v>10140</v>
      </c>
      <c r="N351">
        <v>10140</v>
      </c>
      <c r="O351">
        <v>9360</v>
      </c>
      <c r="P351">
        <v>1.9607843137254902E-2</v>
      </c>
      <c r="Q351">
        <v>1.9607843137254902E-2</v>
      </c>
      <c r="R351">
        <v>9.8039215686274508E-2</v>
      </c>
      <c r="S351">
        <v>532.05882352941171</v>
      </c>
      <c r="T351">
        <v>532.05882352941171</v>
      </c>
      <c r="U351">
        <v>2660.294117647059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2</v>
      </c>
      <c r="AC351">
        <v>7</v>
      </c>
      <c r="AD351">
        <v>8</v>
      </c>
      <c r="AE351">
        <v>0</v>
      </c>
      <c r="AF351">
        <v>0</v>
      </c>
      <c r="AG351">
        <v>0</v>
      </c>
      <c r="AH351">
        <v>0</v>
      </c>
      <c r="AI351">
        <v>0</v>
      </c>
    </row>
    <row r="352" spans="1:35" x14ac:dyDescent="0.35">
      <c r="A352" t="s">
        <v>174</v>
      </c>
      <c r="B352" t="s">
        <v>67</v>
      </c>
      <c r="C352">
        <v>2429</v>
      </c>
      <c r="D352">
        <v>42</v>
      </c>
      <c r="E352">
        <v>32</v>
      </c>
      <c r="F352">
        <v>40</v>
      </c>
      <c r="G352">
        <v>0</v>
      </c>
      <c r="H352">
        <v>0</v>
      </c>
      <c r="I352">
        <v>0</v>
      </c>
      <c r="J352">
        <v>8190</v>
      </c>
      <c r="K352">
        <v>6240</v>
      </c>
      <c r="L352">
        <v>7200</v>
      </c>
      <c r="M352">
        <v>20280</v>
      </c>
      <c r="N352">
        <v>20280</v>
      </c>
      <c r="O352">
        <v>18720</v>
      </c>
      <c r="P352">
        <v>5.128205128205128E-2</v>
      </c>
      <c r="Q352">
        <v>5.128205128205128E-2</v>
      </c>
      <c r="R352">
        <v>0.10256410256410256</v>
      </c>
      <c r="S352">
        <v>1109.2307692307693</v>
      </c>
      <c r="T352">
        <v>1109.2307692307693</v>
      </c>
      <c r="U352">
        <v>2218.4615384615386</v>
      </c>
      <c r="V352">
        <v>3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2</v>
      </c>
      <c r="AC352">
        <v>3</v>
      </c>
      <c r="AD352">
        <v>5</v>
      </c>
      <c r="AE352">
        <v>0</v>
      </c>
      <c r="AF352">
        <v>7.6</v>
      </c>
      <c r="AG352">
        <v>4</v>
      </c>
      <c r="AH352">
        <v>5</v>
      </c>
      <c r="AI352">
        <v>0</v>
      </c>
    </row>
    <row r="353" spans="1:35" x14ac:dyDescent="0.35">
      <c r="A353" t="s">
        <v>175</v>
      </c>
      <c r="B353" t="s">
        <v>64</v>
      </c>
      <c r="C353">
        <v>2434</v>
      </c>
      <c r="D353">
        <v>82</v>
      </c>
      <c r="E353">
        <v>66</v>
      </c>
      <c r="F353">
        <v>72</v>
      </c>
      <c r="G353">
        <v>0</v>
      </c>
      <c r="H353">
        <v>0</v>
      </c>
      <c r="I353">
        <v>0</v>
      </c>
      <c r="J353">
        <v>15990</v>
      </c>
      <c r="K353">
        <v>12870</v>
      </c>
      <c r="L353">
        <v>12960</v>
      </c>
      <c r="M353">
        <v>27300</v>
      </c>
      <c r="N353">
        <v>27300</v>
      </c>
      <c r="O353">
        <v>25200</v>
      </c>
      <c r="P353">
        <v>0.24719101123595505</v>
      </c>
      <c r="Q353">
        <v>0.48314606741573035</v>
      </c>
      <c r="R353">
        <v>0.9213483146067416</v>
      </c>
      <c r="S353">
        <v>10337.528089887641</v>
      </c>
      <c r="T353">
        <v>20205.168539325845</v>
      </c>
      <c r="U353">
        <v>38530.786516853936</v>
      </c>
      <c r="V353">
        <v>0</v>
      </c>
      <c r="W353">
        <v>14</v>
      </c>
      <c r="X353">
        <v>15</v>
      </c>
      <c r="Y353">
        <v>0</v>
      </c>
      <c r="Z353">
        <v>0</v>
      </c>
      <c r="AA353">
        <v>0</v>
      </c>
      <c r="AB353">
        <v>26</v>
      </c>
      <c r="AC353">
        <v>36</v>
      </c>
      <c r="AD353">
        <v>0</v>
      </c>
      <c r="AE353">
        <v>0</v>
      </c>
      <c r="AF353">
        <v>22.866666666666667</v>
      </c>
      <c r="AG353">
        <v>14.4</v>
      </c>
      <c r="AH353">
        <v>19.600000000000001</v>
      </c>
      <c r="AI353">
        <v>0</v>
      </c>
    </row>
    <row r="354" spans="1:35" x14ac:dyDescent="0.35">
      <c r="A354" t="s">
        <v>176</v>
      </c>
      <c r="B354" t="s">
        <v>67</v>
      </c>
      <c r="C354">
        <v>2435</v>
      </c>
      <c r="D354">
        <v>43</v>
      </c>
      <c r="E354">
        <v>23</v>
      </c>
      <c r="F354">
        <v>25</v>
      </c>
      <c r="G354">
        <v>0</v>
      </c>
      <c r="H354">
        <v>0</v>
      </c>
      <c r="I354">
        <v>0</v>
      </c>
      <c r="J354">
        <v>8385</v>
      </c>
      <c r="K354">
        <v>4485</v>
      </c>
      <c r="L354">
        <v>4500</v>
      </c>
      <c r="M354">
        <v>23400</v>
      </c>
      <c r="N354">
        <v>23400</v>
      </c>
      <c r="O354">
        <v>21600</v>
      </c>
      <c r="P354">
        <v>0.1388888888888889</v>
      </c>
      <c r="Q354">
        <v>0.66666666666666663</v>
      </c>
      <c r="R354">
        <v>0.97222222222222221</v>
      </c>
      <c r="S354">
        <v>2412.5</v>
      </c>
      <c r="T354">
        <v>11580</v>
      </c>
      <c r="U354">
        <v>16887.5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16</v>
      </c>
      <c r="AC354">
        <v>23</v>
      </c>
      <c r="AD354">
        <v>25</v>
      </c>
      <c r="AE354">
        <v>0</v>
      </c>
      <c r="AF354">
        <v>4</v>
      </c>
      <c r="AG354">
        <v>0</v>
      </c>
      <c r="AH354">
        <v>0</v>
      </c>
      <c r="AI354">
        <v>0</v>
      </c>
    </row>
    <row r="355" spans="1:35" x14ac:dyDescent="0.35">
      <c r="A355" t="s">
        <v>177</v>
      </c>
      <c r="B355" t="s">
        <v>67</v>
      </c>
      <c r="C355">
        <v>2441</v>
      </c>
      <c r="D355">
        <v>38</v>
      </c>
      <c r="E355">
        <v>20</v>
      </c>
      <c r="F355">
        <v>29</v>
      </c>
      <c r="G355">
        <v>0</v>
      </c>
      <c r="H355">
        <v>0</v>
      </c>
      <c r="I355">
        <v>0</v>
      </c>
      <c r="J355">
        <v>7410</v>
      </c>
      <c r="K355">
        <v>3900</v>
      </c>
      <c r="L355">
        <v>5220</v>
      </c>
      <c r="M355">
        <v>17940</v>
      </c>
      <c r="N355">
        <v>17940</v>
      </c>
      <c r="O355">
        <v>16560</v>
      </c>
      <c r="P355">
        <v>0.30434782608695654</v>
      </c>
      <c r="Q355">
        <v>0.86956521739130432</v>
      </c>
      <c r="R355">
        <v>0.91304347826086951</v>
      </c>
      <c r="S355">
        <v>5030.8695652173919</v>
      </c>
      <c r="T355">
        <v>14373.91304347826</v>
      </c>
      <c r="U355">
        <v>15092.608695652172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18</v>
      </c>
      <c r="AC355">
        <v>0</v>
      </c>
      <c r="AD355">
        <v>10</v>
      </c>
      <c r="AE355">
        <v>0</v>
      </c>
      <c r="AF355">
        <v>0</v>
      </c>
      <c r="AG355">
        <v>0</v>
      </c>
      <c r="AH355">
        <v>0</v>
      </c>
      <c r="AI355">
        <v>0</v>
      </c>
    </row>
    <row r="356" spans="1:35" x14ac:dyDescent="0.35">
      <c r="A356" t="s">
        <v>178</v>
      </c>
      <c r="B356" t="s">
        <v>64</v>
      </c>
      <c r="C356">
        <v>2443</v>
      </c>
      <c r="D356">
        <v>44</v>
      </c>
      <c r="E356">
        <v>40</v>
      </c>
      <c r="F356">
        <v>48</v>
      </c>
      <c r="G356">
        <v>0</v>
      </c>
      <c r="H356">
        <v>0</v>
      </c>
      <c r="I356">
        <v>0</v>
      </c>
      <c r="J356">
        <v>8580</v>
      </c>
      <c r="K356">
        <v>7800</v>
      </c>
      <c r="L356">
        <v>8640</v>
      </c>
      <c r="M356">
        <v>25350</v>
      </c>
      <c r="N356">
        <v>25350</v>
      </c>
      <c r="O356">
        <v>23400</v>
      </c>
      <c r="P356">
        <v>4.3478260869565216E-2</v>
      </c>
      <c r="Q356">
        <v>0.76086956521739135</v>
      </c>
      <c r="R356">
        <v>0.97826086956521741</v>
      </c>
      <c r="S356">
        <v>1087.8260869565217</v>
      </c>
      <c r="T356">
        <v>19036.956521739132</v>
      </c>
      <c r="U356">
        <v>24476.08695652174</v>
      </c>
      <c r="V356">
        <v>10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13</v>
      </c>
      <c r="AC356">
        <v>8</v>
      </c>
      <c r="AD356">
        <v>16</v>
      </c>
      <c r="AE356">
        <v>0</v>
      </c>
      <c r="AF356">
        <v>0</v>
      </c>
      <c r="AG356">
        <v>0</v>
      </c>
      <c r="AH356">
        <v>0</v>
      </c>
      <c r="AI356">
        <v>0</v>
      </c>
    </row>
    <row r="357" spans="1:35" x14ac:dyDescent="0.35">
      <c r="A357" t="s">
        <v>179</v>
      </c>
      <c r="B357" t="s">
        <v>64</v>
      </c>
      <c r="C357">
        <v>2447</v>
      </c>
      <c r="D357">
        <v>76</v>
      </c>
      <c r="E357">
        <v>45</v>
      </c>
      <c r="F357">
        <v>43</v>
      </c>
      <c r="G357">
        <v>0</v>
      </c>
      <c r="H357">
        <v>0</v>
      </c>
      <c r="I357">
        <v>0</v>
      </c>
      <c r="J357">
        <v>14820</v>
      </c>
      <c r="K357">
        <v>8775</v>
      </c>
      <c r="L357">
        <v>7740</v>
      </c>
      <c r="M357">
        <v>15210</v>
      </c>
      <c r="N357">
        <v>15210</v>
      </c>
      <c r="O357">
        <v>14040</v>
      </c>
      <c r="P357">
        <v>0.54929577464788737</v>
      </c>
      <c r="Q357">
        <v>0.647887323943662</v>
      </c>
      <c r="R357">
        <v>0.81690140845070425</v>
      </c>
      <c r="S357">
        <v>17212.183098591551</v>
      </c>
      <c r="T357">
        <v>20301.54929577465</v>
      </c>
      <c r="U357">
        <v>25597.605633802817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22</v>
      </c>
      <c r="AC357">
        <v>16</v>
      </c>
      <c r="AD357">
        <v>17</v>
      </c>
      <c r="AE357">
        <v>0</v>
      </c>
      <c r="AF357">
        <v>0</v>
      </c>
      <c r="AG357">
        <v>0</v>
      </c>
      <c r="AH357">
        <v>0</v>
      </c>
      <c r="AI357">
        <v>0</v>
      </c>
    </row>
    <row r="358" spans="1:35" x14ac:dyDescent="0.35">
      <c r="A358" t="s">
        <v>180</v>
      </c>
      <c r="B358" t="s">
        <v>64</v>
      </c>
      <c r="C358">
        <v>2448</v>
      </c>
      <c r="D358">
        <v>23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4485</v>
      </c>
      <c r="K358">
        <v>0</v>
      </c>
      <c r="L358">
        <v>0</v>
      </c>
      <c r="M358">
        <v>10140</v>
      </c>
      <c r="N358">
        <v>10140</v>
      </c>
      <c r="O358">
        <v>9360</v>
      </c>
      <c r="P358">
        <v>0.70833333333333337</v>
      </c>
      <c r="Q358">
        <v>0.75</v>
      </c>
      <c r="R358">
        <v>0.875</v>
      </c>
      <c r="S358">
        <v>3176.875</v>
      </c>
      <c r="T358">
        <v>3363.75</v>
      </c>
      <c r="U358">
        <v>3924.375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11</v>
      </c>
      <c r="AC358">
        <v>0</v>
      </c>
      <c r="AD358">
        <v>0</v>
      </c>
      <c r="AE358">
        <v>0</v>
      </c>
      <c r="AF358">
        <v>6</v>
      </c>
      <c r="AG358">
        <v>0</v>
      </c>
      <c r="AH358">
        <v>0</v>
      </c>
      <c r="AI358">
        <v>0</v>
      </c>
    </row>
    <row r="359" spans="1:35" x14ac:dyDescent="0.35">
      <c r="A359" t="s">
        <v>181</v>
      </c>
      <c r="B359" t="s">
        <v>64</v>
      </c>
      <c r="C359">
        <v>2449</v>
      </c>
      <c r="D359">
        <v>55</v>
      </c>
      <c r="E359">
        <v>51</v>
      </c>
      <c r="F359">
        <v>51</v>
      </c>
      <c r="G359">
        <v>0</v>
      </c>
      <c r="H359">
        <v>0</v>
      </c>
      <c r="I359">
        <v>0</v>
      </c>
      <c r="J359">
        <v>10725</v>
      </c>
      <c r="K359">
        <v>9945</v>
      </c>
      <c r="L359">
        <v>9180</v>
      </c>
      <c r="M359">
        <v>20280</v>
      </c>
      <c r="N359">
        <v>20280</v>
      </c>
      <c r="O359">
        <v>18720</v>
      </c>
      <c r="P359">
        <v>0.66666666666666663</v>
      </c>
      <c r="Q359">
        <v>0.82222222222222219</v>
      </c>
      <c r="R359">
        <v>0.93333333333333335</v>
      </c>
      <c r="S359">
        <v>19900</v>
      </c>
      <c r="T359">
        <v>24543.333333333332</v>
      </c>
      <c r="U359">
        <v>27860</v>
      </c>
      <c r="V359">
        <v>28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29</v>
      </c>
      <c r="AC359">
        <v>26</v>
      </c>
      <c r="AD359">
        <v>28</v>
      </c>
      <c r="AE359">
        <v>0</v>
      </c>
      <c r="AF359">
        <v>5</v>
      </c>
      <c r="AG359">
        <v>6</v>
      </c>
      <c r="AH359">
        <v>6</v>
      </c>
      <c r="AI359">
        <v>0</v>
      </c>
    </row>
    <row r="360" spans="1:35" x14ac:dyDescent="0.35">
      <c r="A360" t="s">
        <v>182</v>
      </c>
      <c r="B360" t="s">
        <v>64</v>
      </c>
      <c r="C360">
        <v>2450</v>
      </c>
      <c r="D360">
        <v>40</v>
      </c>
      <c r="E360">
        <v>42</v>
      </c>
      <c r="F360">
        <v>42</v>
      </c>
      <c r="G360">
        <v>0</v>
      </c>
      <c r="H360">
        <v>0</v>
      </c>
      <c r="I360">
        <v>0</v>
      </c>
      <c r="J360">
        <v>7800</v>
      </c>
      <c r="K360">
        <v>8190</v>
      </c>
      <c r="L360">
        <v>7560</v>
      </c>
      <c r="M360">
        <v>10140</v>
      </c>
      <c r="N360">
        <v>10140</v>
      </c>
      <c r="O360">
        <v>9360</v>
      </c>
      <c r="P360">
        <v>7.1428571428571425E-2</v>
      </c>
      <c r="Q360">
        <v>7.1428571428571425E-2</v>
      </c>
      <c r="R360">
        <v>0.2857142857142857</v>
      </c>
      <c r="S360">
        <v>1682.1428571428571</v>
      </c>
      <c r="T360">
        <v>1682.1428571428571</v>
      </c>
      <c r="U360">
        <v>6728.5714285714284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2</v>
      </c>
      <c r="AC360">
        <v>1</v>
      </c>
      <c r="AD360">
        <v>0</v>
      </c>
      <c r="AE360">
        <v>0</v>
      </c>
      <c r="AF360">
        <v>15</v>
      </c>
      <c r="AG360">
        <v>13</v>
      </c>
      <c r="AH360">
        <v>13</v>
      </c>
      <c r="AI360">
        <v>0</v>
      </c>
    </row>
    <row r="361" spans="1:35" x14ac:dyDescent="0.35">
      <c r="A361" t="s">
        <v>183</v>
      </c>
      <c r="B361" t="s">
        <v>64</v>
      </c>
      <c r="C361">
        <v>2453</v>
      </c>
      <c r="D361">
        <v>50</v>
      </c>
      <c r="E361">
        <v>35</v>
      </c>
      <c r="F361">
        <v>37</v>
      </c>
      <c r="G361">
        <v>0</v>
      </c>
      <c r="H361">
        <v>0</v>
      </c>
      <c r="I361">
        <v>0</v>
      </c>
      <c r="J361">
        <v>9750</v>
      </c>
      <c r="K361">
        <v>6825</v>
      </c>
      <c r="L361">
        <v>6660</v>
      </c>
      <c r="M361">
        <v>15210</v>
      </c>
      <c r="N361">
        <v>15210</v>
      </c>
      <c r="O361">
        <v>14040</v>
      </c>
      <c r="P361">
        <v>4.0816326530612242E-2</v>
      </c>
      <c r="Q361">
        <v>0.10204081632653061</v>
      </c>
      <c r="R361">
        <v>1</v>
      </c>
      <c r="S361">
        <v>948.36734693877543</v>
      </c>
      <c r="T361">
        <v>2370.9183673469388</v>
      </c>
      <c r="U361">
        <v>23235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3</v>
      </c>
      <c r="AD361">
        <v>0</v>
      </c>
      <c r="AE361">
        <v>0</v>
      </c>
      <c r="AF361">
        <v>0</v>
      </c>
      <c r="AG361">
        <v>3</v>
      </c>
      <c r="AH361">
        <v>3</v>
      </c>
      <c r="AI361">
        <v>0</v>
      </c>
    </row>
    <row r="362" spans="1:35" x14ac:dyDescent="0.35">
      <c r="A362" t="s">
        <v>184</v>
      </c>
      <c r="B362" t="s">
        <v>67</v>
      </c>
      <c r="C362">
        <v>2454</v>
      </c>
      <c r="D362">
        <v>20</v>
      </c>
      <c r="E362">
        <v>18</v>
      </c>
      <c r="F362">
        <v>24</v>
      </c>
      <c r="G362">
        <v>0</v>
      </c>
      <c r="H362">
        <v>0</v>
      </c>
      <c r="I362">
        <v>0</v>
      </c>
      <c r="J362">
        <v>3900</v>
      </c>
      <c r="K362">
        <v>3510</v>
      </c>
      <c r="L362">
        <v>4320</v>
      </c>
      <c r="M362">
        <v>10140</v>
      </c>
      <c r="N362">
        <v>10140</v>
      </c>
      <c r="O362">
        <v>9360</v>
      </c>
      <c r="P362">
        <v>0.52631578947368418</v>
      </c>
      <c r="Q362">
        <v>0.57894736842105265</v>
      </c>
      <c r="R362">
        <v>0.94736842105263153</v>
      </c>
      <c r="S362">
        <v>6173.6842105263158</v>
      </c>
      <c r="T362">
        <v>6791.0526315789475</v>
      </c>
      <c r="U362">
        <v>11112.631578947368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10</v>
      </c>
      <c r="AC362">
        <v>13</v>
      </c>
      <c r="AD362">
        <v>15</v>
      </c>
      <c r="AE362">
        <v>0</v>
      </c>
      <c r="AF362">
        <v>0</v>
      </c>
      <c r="AG362">
        <v>0</v>
      </c>
      <c r="AH362">
        <v>0</v>
      </c>
      <c r="AI362">
        <v>0</v>
      </c>
    </row>
    <row r="363" spans="1:35" x14ac:dyDescent="0.35">
      <c r="A363" t="s">
        <v>185</v>
      </c>
      <c r="B363" t="s">
        <v>64</v>
      </c>
      <c r="C363">
        <v>2455</v>
      </c>
      <c r="D363">
        <v>41</v>
      </c>
      <c r="E363">
        <v>37</v>
      </c>
      <c r="F363">
        <v>37</v>
      </c>
      <c r="G363">
        <v>0</v>
      </c>
      <c r="H363">
        <v>0</v>
      </c>
      <c r="I363">
        <v>0</v>
      </c>
      <c r="J363">
        <v>7995</v>
      </c>
      <c r="K363">
        <v>7215</v>
      </c>
      <c r="L363">
        <v>6660</v>
      </c>
      <c r="M363">
        <v>15210</v>
      </c>
      <c r="N363">
        <v>15210</v>
      </c>
      <c r="O363">
        <v>14040</v>
      </c>
      <c r="P363">
        <v>0.21052631578947367</v>
      </c>
      <c r="Q363">
        <v>0.23684210526315788</v>
      </c>
      <c r="R363">
        <v>0.34210526315789475</v>
      </c>
      <c r="S363">
        <v>4604.2105263157891</v>
      </c>
      <c r="T363">
        <v>5179.7368421052624</v>
      </c>
      <c r="U363">
        <v>7481.8421052631584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11</v>
      </c>
      <c r="AC363">
        <v>13</v>
      </c>
      <c r="AD363">
        <v>0</v>
      </c>
      <c r="AE363">
        <v>0</v>
      </c>
      <c r="AF363">
        <v>8.8000000000000007</v>
      </c>
      <c r="AG363">
        <v>6</v>
      </c>
      <c r="AH363">
        <v>7</v>
      </c>
      <c r="AI363">
        <v>0</v>
      </c>
    </row>
    <row r="364" spans="1:35" x14ac:dyDescent="0.35">
      <c r="A364" t="s">
        <v>186</v>
      </c>
      <c r="B364" t="s">
        <v>67</v>
      </c>
      <c r="C364">
        <v>2457</v>
      </c>
      <c r="D364">
        <v>61</v>
      </c>
      <c r="E364">
        <v>60</v>
      </c>
      <c r="F364">
        <v>69</v>
      </c>
      <c r="G364">
        <v>0</v>
      </c>
      <c r="H364">
        <v>0</v>
      </c>
      <c r="I364">
        <v>0</v>
      </c>
      <c r="J364">
        <v>11895</v>
      </c>
      <c r="K364">
        <v>11700</v>
      </c>
      <c r="L364">
        <v>12420</v>
      </c>
      <c r="M364">
        <v>15210</v>
      </c>
      <c r="N364">
        <v>15210</v>
      </c>
      <c r="O364">
        <v>14040</v>
      </c>
      <c r="P364">
        <v>4.1666666666666664E-2</v>
      </c>
      <c r="Q364">
        <v>0.35416666666666669</v>
      </c>
      <c r="R364">
        <v>0.75</v>
      </c>
      <c r="S364">
        <v>1500.625</v>
      </c>
      <c r="T364">
        <v>12755.3125</v>
      </c>
      <c r="U364">
        <v>27011.25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11</v>
      </c>
      <c r="AC364">
        <v>12</v>
      </c>
      <c r="AD364">
        <v>12</v>
      </c>
      <c r="AE364">
        <v>0</v>
      </c>
      <c r="AF364">
        <v>0</v>
      </c>
      <c r="AG364">
        <v>0</v>
      </c>
      <c r="AH364">
        <v>0</v>
      </c>
      <c r="AI364">
        <v>0</v>
      </c>
    </row>
    <row r="365" spans="1:35" x14ac:dyDescent="0.35">
      <c r="A365" t="s">
        <v>187</v>
      </c>
      <c r="B365" t="s">
        <v>64</v>
      </c>
      <c r="C365">
        <v>2458</v>
      </c>
      <c r="D365">
        <v>78</v>
      </c>
      <c r="E365">
        <v>61</v>
      </c>
      <c r="F365">
        <v>62</v>
      </c>
      <c r="G365">
        <v>0</v>
      </c>
      <c r="H365">
        <v>0</v>
      </c>
      <c r="I365">
        <v>0</v>
      </c>
      <c r="J365">
        <v>15210</v>
      </c>
      <c r="K365">
        <v>11895</v>
      </c>
      <c r="L365">
        <v>11160</v>
      </c>
      <c r="M365">
        <v>15210</v>
      </c>
      <c r="N365">
        <v>15210</v>
      </c>
      <c r="O365">
        <v>14040</v>
      </c>
      <c r="P365">
        <v>0</v>
      </c>
      <c r="Q365">
        <v>2.5974025974025976E-2</v>
      </c>
      <c r="R365">
        <v>0.58441558441558439</v>
      </c>
      <c r="S365">
        <v>0</v>
      </c>
      <c r="T365">
        <v>993.89610389610391</v>
      </c>
      <c r="U365">
        <v>22362.662337662336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47</v>
      </c>
      <c r="AC365">
        <v>6</v>
      </c>
      <c r="AD365">
        <v>7</v>
      </c>
      <c r="AE365">
        <v>0</v>
      </c>
      <c r="AF365">
        <v>0</v>
      </c>
      <c r="AG365">
        <v>0</v>
      </c>
      <c r="AH365">
        <v>0</v>
      </c>
      <c r="AI365">
        <v>0</v>
      </c>
    </row>
    <row r="366" spans="1:35" x14ac:dyDescent="0.35">
      <c r="A366" t="s">
        <v>188</v>
      </c>
      <c r="B366" t="s">
        <v>64</v>
      </c>
      <c r="C366">
        <v>2460</v>
      </c>
      <c r="D366">
        <v>37</v>
      </c>
      <c r="E366">
        <v>26</v>
      </c>
      <c r="F366">
        <v>27</v>
      </c>
      <c r="G366">
        <v>0</v>
      </c>
      <c r="H366">
        <v>0</v>
      </c>
      <c r="I366">
        <v>0</v>
      </c>
      <c r="J366">
        <v>7215</v>
      </c>
      <c r="K366">
        <v>5070</v>
      </c>
      <c r="L366">
        <v>4860</v>
      </c>
      <c r="M366">
        <v>15210</v>
      </c>
      <c r="N366">
        <v>15210</v>
      </c>
      <c r="O366">
        <v>14040</v>
      </c>
      <c r="P366">
        <v>5.5555555555555552E-2</v>
      </c>
      <c r="Q366">
        <v>0.5</v>
      </c>
      <c r="R366">
        <v>0.55555555555555558</v>
      </c>
      <c r="S366">
        <v>952.5</v>
      </c>
      <c r="T366">
        <v>8572.5</v>
      </c>
      <c r="U366">
        <v>9525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</row>
    <row r="367" spans="1:35" x14ac:dyDescent="0.35">
      <c r="A367" t="s">
        <v>189</v>
      </c>
      <c r="B367" t="s">
        <v>64</v>
      </c>
      <c r="C367">
        <v>2463</v>
      </c>
      <c r="D367">
        <v>33</v>
      </c>
      <c r="E367">
        <v>24</v>
      </c>
      <c r="F367">
        <v>24</v>
      </c>
      <c r="G367">
        <v>0</v>
      </c>
      <c r="H367">
        <v>0</v>
      </c>
      <c r="I367">
        <v>0</v>
      </c>
      <c r="J367">
        <v>6435</v>
      </c>
      <c r="K367">
        <v>4680</v>
      </c>
      <c r="L367">
        <v>4320</v>
      </c>
      <c r="M367">
        <v>20280</v>
      </c>
      <c r="N367">
        <v>20280</v>
      </c>
      <c r="O367">
        <v>18720</v>
      </c>
      <c r="P367">
        <v>0</v>
      </c>
      <c r="Q367">
        <v>0</v>
      </c>
      <c r="R367">
        <v>0.10714285714285714</v>
      </c>
      <c r="S367">
        <v>0</v>
      </c>
      <c r="T367">
        <v>0</v>
      </c>
      <c r="U367">
        <v>1653.75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3</v>
      </c>
      <c r="AC367">
        <v>1</v>
      </c>
      <c r="AD367">
        <v>0</v>
      </c>
      <c r="AE367">
        <v>0</v>
      </c>
      <c r="AF367">
        <v>10.666666666666666</v>
      </c>
      <c r="AG367">
        <v>11</v>
      </c>
      <c r="AH367">
        <v>11</v>
      </c>
      <c r="AI367">
        <v>0</v>
      </c>
    </row>
    <row r="368" spans="1:35" x14ac:dyDescent="0.35">
      <c r="A368" t="s">
        <v>190</v>
      </c>
      <c r="B368" t="s">
        <v>67</v>
      </c>
      <c r="C368">
        <v>2465</v>
      </c>
      <c r="D368">
        <v>52</v>
      </c>
      <c r="E368">
        <v>44</v>
      </c>
      <c r="F368">
        <v>50</v>
      </c>
      <c r="G368">
        <v>0</v>
      </c>
      <c r="H368">
        <v>0</v>
      </c>
      <c r="I368">
        <v>0</v>
      </c>
      <c r="J368">
        <v>10140</v>
      </c>
      <c r="K368">
        <v>8580</v>
      </c>
      <c r="L368">
        <v>9000</v>
      </c>
      <c r="M368">
        <v>10140</v>
      </c>
      <c r="N368">
        <v>10140</v>
      </c>
      <c r="O368">
        <v>9360</v>
      </c>
      <c r="P368">
        <v>2.5000000000000001E-2</v>
      </c>
      <c r="Q368">
        <v>2.5000000000000001E-2</v>
      </c>
      <c r="R368">
        <v>2.5000000000000001E-2</v>
      </c>
      <c r="S368">
        <v>693</v>
      </c>
      <c r="T368">
        <v>693</v>
      </c>
      <c r="U368">
        <v>693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4</v>
      </c>
      <c r="AC368">
        <v>0</v>
      </c>
      <c r="AD368">
        <v>6</v>
      </c>
      <c r="AE368">
        <v>0</v>
      </c>
      <c r="AF368">
        <v>0</v>
      </c>
      <c r="AG368">
        <v>0</v>
      </c>
      <c r="AH368">
        <v>0</v>
      </c>
      <c r="AI368">
        <v>0</v>
      </c>
    </row>
    <row r="369" spans="1:35" x14ac:dyDescent="0.35">
      <c r="A369" t="s">
        <v>191</v>
      </c>
      <c r="B369" t="s">
        <v>67</v>
      </c>
      <c r="C369">
        <v>2466</v>
      </c>
      <c r="D369">
        <v>68</v>
      </c>
      <c r="E369">
        <v>61</v>
      </c>
      <c r="F369">
        <v>60</v>
      </c>
      <c r="G369">
        <v>0</v>
      </c>
      <c r="H369">
        <v>0</v>
      </c>
      <c r="I369">
        <v>0</v>
      </c>
      <c r="J369">
        <v>13260</v>
      </c>
      <c r="K369">
        <v>11895</v>
      </c>
      <c r="L369">
        <v>10800</v>
      </c>
      <c r="M369">
        <v>25350</v>
      </c>
      <c r="N369">
        <v>25350</v>
      </c>
      <c r="O369">
        <v>23400</v>
      </c>
      <c r="P369">
        <v>0</v>
      </c>
      <c r="Q369">
        <v>1.5384615384615385E-2</v>
      </c>
      <c r="R369">
        <v>0.55384615384615388</v>
      </c>
      <c r="S369">
        <v>0</v>
      </c>
      <c r="T369">
        <v>553.15384615384619</v>
      </c>
      <c r="U369">
        <v>19913.538461538461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12</v>
      </c>
      <c r="AC369">
        <v>7</v>
      </c>
      <c r="AD369">
        <v>9</v>
      </c>
      <c r="AE369">
        <v>0</v>
      </c>
      <c r="AF369">
        <v>7</v>
      </c>
      <c r="AG369">
        <v>7</v>
      </c>
      <c r="AH369">
        <v>6</v>
      </c>
      <c r="AI369">
        <v>0</v>
      </c>
    </row>
    <row r="370" spans="1:35" x14ac:dyDescent="0.35">
      <c r="A370" t="s">
        <v>192</v>
      </c>
      <c r="B370" t="s">
        <v>67</v>
      </c>
      <c r="C370">
        <v>2469</v>
      </c>
      <c r="D370">
        <v>15</v>
      </c>
      <c r="E370">
        <v>12</v>
      </c>
      <c r="F370">
        <v>14</v>
      </c>
      <c r="G370">
        <v>0</v>
      </c>
      <c r="H370">
        <v>0</v>
      </c>
      <c r="I370">
        <v>0</v>
      </c>
      <c r="J370">
        <v>2925</v>
      </c>
      <c r="K370">
        <v>2340</v>
      </c>
      <c r="L370">
        <v>2520</v>
      </c>
      <c r="M370">
        <v>20280</v>
      </c>
      <c r="N370">
        <v>20280</v>
      </c>
      <c r="O370">
        <v>18720</v>
      </c>
      <c r="P370">
        <v>7.1428571428571425E-2</v>
      </c>
      <c r="Q370">
        <v>7.1428571428571425E-2</v>
      </c>
      <c r="R370">
        <v>0.42857142857142855</v>
      </c>
      <c r="S370">
        <v>556.07142857142856</v>
      </c>
      <c r="T370">
        <v>556.07142857142856</v>
      </c>
      <c r="U370">
        <v>3336.4285714285711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5</v>
      </c>
      <c r="AC370">
        <v>3</v>
      </c>
      <c r="AD370">
        <v>4</v>
      </c>
      <c r="AE370">
        <v>0</v>
      </c>
      <c r="AF370">
        <v>0</v>
      </c>
      <c r="AG370">
        <v>0</v>
      </c>
      <c r="AH370">
        <v>0</v>
      </c>
      <c r="AI370">
        <v>0</v>
      </c>
    </row>
    <row r="371" spans="1:35" x14ac:dyDescent="0.35">
      <c r="A371" t="s">
        <v>193</v>
      </c>
      <c r="B371" t="s">
        <v>64</v>
      </c>
      <c r="C371">
        <v>2471</v>
      </c>
      <c r="D371">
        <v>41</v>
      </c>
      <c r="E371">
        <v>55</v>
      </c>
      <c r="F371">
        <v>54</v>
      </c>
      <c r="G371">
        <v>0</v>
      </c>
      <c r="H371">
        <v>0</v>
      </c>
      <c r="I371">
        <v>0</v>
      </c>
      <c r="J371">
        <v>7995</v>
      </c>
      <c r="K371">
        <v>10725</v>
      </c>
      <c r="L371">
        <v>9720</v>
      </c>
      <c r="M371">
        <v>15210</v>
      </c>
      <c r="N371">
        <v>15210</v>
      </c>
      <c r="O371">
        <v>14040</v>
      </c>
      <c r="P371">
        <v>0</v>
      </c>
      <c r="Q371">
        <v>0.05</v>
      </c>
      <c r="R371">
        <v>0.875</v>
      </c>
      <c r="S371">
        <v>0</v>
      </c>
      <c r="T371">
        <v>1422</v>
      </c>
      <c r="U371">
        <v>24885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7</v>
      </c>
      <c r="AC371">
        <v>8</v>
      </c>
      <c r="AD371">
        <v>9</v>
      </c>
      <c r="AE371">
        <v>0</v>
      </c>
      <c r="AF371">
        <v>0</v>
      </c>
      <c r="AG371">
        <v>0</v>
      </c>
      <c r="AH371">
        <v>0</v>
      </c>
      <c r="AI371">
        <v>0</v>
      </c>
    </row>
    <row r="372" spans="1:35" x14ac:dyDescent="0.35">
      <c r="A372" t="s">
        <v>194</v>
      </c>
      <c r="B372" t="s">
        <v>64</v>
      </c>
      <c r="C372">
        <v>2475</v>
      </c>
      <c r="D372">
        <v>33</v>
      </c>
      <c r="E372">
        <v>15</v>
      </c>
      <c r="F372">
        <v>17</v>
      </c>
      <c r="G372">
        <v>0</v>
      </c>
      <c r="H372">
        <v>0</v>
      </c>
      <c r="I372">
        <v>0</v>
      </c>
      <c r="J372">
        <v>6435</v>
      </c>
      <c r="K372">
        <v>2925</v>
      </c>
      <c r="L372">
        <v>3060</v>
      </c>
      <c r="M372">
        <v>10140</v>
      </c>
      <c r="N372">
        <v>10140</v>
      </c>
      <c r="O372">
        <v>9360</v>
      </c>
      <c r="P372">
        <v>0.96</v>
      </c>
      <c r="Q372">
        <v>0.96</v>
      </c>
      <c r="R372">
        <v>0.96</v>
      </c>
      <c r="S372">
        <v>11923.199999999999</v>
      </c>
      <c r="T372">
        <v>11923.199999999999</v>
      </c>
      <c r="U372">
        <v>11923.199999999999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22</v>
      </c>
      <c r="AC372">
        <v>0</v>
      </c>
      <c r="AD372">
        <v>30</v>
      </c>
      <c r="AE372">
        <v>0</v>
      </c>
      <c r="AF372">
        <v>0</v>
      </c>
      <c r="AG372">
        <v>0</v>
      </c>
      <c r="AH372">
        <v>0</v>
      </c>
      <c r="AI372">
        <v>0</v>
      </c>
    </row>
    <row r="373" spans="1:35" x14ac:dyDescent="0.35">
      <c r="A373" t="s">
        <v>195</v>
      </c>
      <c r="B373" t="s">
        <v>67</v>
      </c>
      <c r="C373">
        <v>2478</v>
      </c>
      <c r="D373">
        <v>29</v>
      </c>
      <c r="E373">
        <v>30</v>
      </c>
      <c r="F373">
        <v>32</v>
      </c>
      <c r="G373">
        <v>0</v>
      </c>
      <c r="H373">
        <v>0</v>
      </c>
      <c r="I373">
        <v>0</v>
      </c>
      <c r="J373">
        <v>5655</v>
      </c>
      <c r="K373">
        <v>5850</v>
      </c>
      <c r="L373">
        <v>5760</v>
      </c>
      <c r="M373">
        <v>10140</v>
      </c>
      <c r="N373">
        <v>10140</v>
      </c>
      <c r="O373">
        <v>9360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19.399999999999999</v>
      </c>
      <c r="AG373">
        <v>19</v>
      </c>
      <c r="AH373">
        <v>20</v>
      </c>
      <c r="AI373">
        <v>0</v>
      </c>
    </row>
    <row r="374" spans="1:35" x14ac:dyDescent="0.35">
      <c r="A374" t="s">
        <v>196</v>
      </c>
      <c r="B374" t="s">
        <v>67</v>
      </c>
      <c r="C374">
        <v>2479</v>
      </c>
      <c r="D374">
        <v>86</v>
      </c>
      <c r="E374">
        <v>83</v>
      </c>
      <c r="F374">
        <v>86</v>
      </c>
      <c r="G374">
        <v>0</v>
      </c>
      <c r="H374">
        <v>0</v>
      </c>
      <c r="I374">
        <v>0</v>
      </c>
      <c r="J374">
        <v>16770</v>
      </c>
      <c r="K374">
        <v>16185</v>
      </c>
      <c r="L374">
        <v>15480</v>
      </c>
      <c r="M374">
        <v>35100</v>
      </c>
      <c r="N374">
        <v>35100</v>
      </c>
      <c r="O374">
        <v>32400</v>
      </c>
      <c r="P374">
        <v>3.7037037037037035E-2</v>
      </c>
      <c r="Q374">
        <v>0.43209876543209874</v>
      </c>
      <c r="R374">
        <v>0.95061728395061729</v>
      </c>
      <c r="S374">
        <v>1793.8888888888887</v>
      </c>
      <c r="T374">
        <v>20928.703703703701</v>
      </c>
      <c r="U374">
        <v>46043.148148148146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18</v>
      </c>
      <c r="AC374">
        <v>18</v>
      </c>
      <c r="AD374">
        <v>19</v>
      </c>
      <c r="AE374">
        <v>0</v>
      </c>
      <c r="AF374">
        <v>8</v>
      </c>
      <c r="AG374">
        <v>7</v>
      </c>
      <c r="AH374">
        <v>10</v>
      </c>
      <c r="AI374">
        <v>0</v>
      </c>
    </row>
    <row r="375" spans="1:35" x14ac:dyDescent="0.35">
      <c r="A375" t="s">
        <v>197</v>
      </c>
      <c r="B375" t="s">
        <v>64</v>
      </c>
      <c r="C375">
        <v>2480</v>
      </c>
      <c r="D375">
        <v>42</v>
      </c>
      <c r="E375">
        <v>22</v>
      </c>
      <c r="F375">
        <v>31</v>
      </c>
      <c r="G375">
        <v>0</v>
      </c>
      <c r="H375">
        <v>0</v>
      </c>
      <c r="I375">
        <v>0</v>
      </c>
      <c r="J375">
        <v>8190</v>
      </c>
      <c r="K375">
        <v>4290</v>
      </c>
      <c r="L375">
        <v>5580</v>
      </c>
      <c r="M375">
        <v>10140</v>
      </c>
      <c r="N375">
        <v>10140</v>
      </c>
      <c r="O375">
        <v>9360</v>
      </c>
      <c r="P375">
        <v>0.76</v>
      </c>
      <c r="Q375">
        <v>0.76</v>
      </c>
      <c r="R375">
        <v>0.88</v>
      </c>
      <c r="S375">
        <v>13725.6</v>
      </c>
      <c r="T375">
        <v>13725.6</v>
      </c>
      <c r="U375">
        <v>15892.8</v>
      </c>
      <c r="V375">
        <v>7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25</v>
      </c>
      <c r="AC375">
        <v>11</v>
      </c>
      <c r="AD375">
        <v>14</v>
      </c>
      <c r="AE375">
        <v>0</v>
      </c>
      <c r="AF375">
        <v>4</v>
      </c>
      <c r="AG375">
        <v>2</v>
      </c>
      <c r="AH375">
        <v>2</v>
      </c>
      <c r="AI375">
        <v>0</v>
      </c>
    </row>
    <row r="376" spans="1:35" x14ac:dyDescent="0.35">
      <c r="A376" t="s">
        <v>198</v>
      </c>
      <c r="B376" t="s">
        <v>64</v>
      </c>
      <c r="C376">
        <v>2481</v>
      </c>
      <c r="D376">
        <v>42</v>
      </c>
      <c r="E376">
        <v>39</v>
      </c>
      <c r="F376">
        <v>39</v>
      </c>
      <c r="G376">
        <v>0</v>
      </c>
      <c r="H376">
        <v>0</v>
      </c>
      <c r="I376">
        <v>0</v>
      </c>
      <c r="J376">
        <v>8190</v>
      </c>
      <c r="K376">
        <v>7605</v>
      </c>
      <c r="L376">
        <v>7020</v>
      </c>
      <c r="M376">
        <v>23400</v>
      </c>
      <c r="N376">
        <v>23400</v>
      </c>
      <c r="O376">
        <v>21600</v>
      </c>
      <c r="P376">
        <v>0</v>
      </c>
      <c r="Q376">
        <v>0.17499999999999999</v>
      </c>
      <c r="R376">
        <v>0.6</v>
      </c>
      <c r="S376">
        <v>0</v>
      </c>
      <c r="T376">
        <v>3992.6249999999995</v>
      </c>
      <c r="U376">
        <v>13689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7</v>
      </c>
      <c r="AG376">
        <v>0</v>
      </c>
      <c r="AH376">
        <v>0</v>
      </c>
      <c r="AI376">
        <v>0</v>
      </c>
    </row>
    <row r="377" spans="1:35" x14ac:dyDescent="0.35">
      <c r="A377" t="s">
        <v>199</v>
      </c>
      <c r="B377" t="s">
        <v>67</v>
      </c>
      <c r="C377">
        <v>2482</v>
      </c>
      <c r="D377">
        <v>69</v>
      </c>
      <c r="E377">
        <v>49</v>
      </c>
      <c r="F377">
        <v>53</v>
      </c>
      <c r="G377">
        <v>0</v>
      </c>
      <c r="H377">
        <v>0</v>
      </c>
      <c r="I377">
        <v>0</v>
      </c>
      <c r="J377">
        <v>13455</v>
      </c>
      <c r="K377">
        <v>9555</v>
      </c>
      <c r="L377">
        <v>9540</v>
      </c>
      <c r="M377">
        <v>20280</v>
      </c>
      <c r="N377">
        <v>20280</v>
      </c>
      <c r="O377">
        <v>18720</v>
      </c>
      <c r="P377">
        <v>0</v>
      </c>
      <c r="Q377">
        <v>0.52380952380952384</v>
      </c>
      <c r="R377">
        <v>1</v>
      </c>
      <c r="S377">
        <v>0</v>
      </c>
      <c r="T377">
        <v>17050</v>
      </c>
      <c r="U377">
        <v>32550</v>
      </c>
      <c r="V377">
        <v>7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8</v>
      </c>
      <c r="AC377">
        <v>6</v>
      </c>
      <c r="AD377">
        <v>7</v>
      </c>
      <c r="AE377">
        <v>0</v>
      </c>
      <c r="AF377">
        <v>0</v>
      </c>
      <c r="AG377">
        <v>0</v>
      </c>
      <c r="AH377">
        <v>0</v>
      </c>
      <c r="AI377">
        <v>0</v>
      </c>
    </row>
    <row r="378" spans="1:35" x14ac:dyDescent="0.35">
      <c r="A378" t="s">
        <v>200</v>
      </c>
      <c r="B378" t="s">
        <v>67</v>
      </c>
      <c r="C378">
        <v>2486</v>
      </c>
      <c r="D378">
        <v>27</v>
      </c>
      <c r="E378">
        <v>20</v>
      </c>
      <c r="F378">
        <v>23</v>
      </c>
      <c r="G378">
        <v>0</v>
      </c>
      <c r="H378">
        <v>0</v>
      </c>
      <c r="I378">
        <v>0</v>
      </c>
      <c r="J378">
        <v>5265</v>
      </c>
      <c r="K378">
        <v>3900</v>
      </c>
      <c r="L378">
        <v>4140</v>
      </c>
      <c r="M378">
        <v>10140</v>
      </c>
      <c r="N378">
        <v>10140</v>
      </c>
      <c r="O378">
        <v>9360</v>
      </c>
      <c r="P378">
        <v>0.35294117647058826</v>
      </c>
      <c r="Q378">
        <v>1</v>
      </c>
      <c r="R378">
        <v>1</v>
      </c>
      <c r="S378">
        <v>4695.8823529411766</v>
      </c>
      <c r="T378">
        <v>13305</v>
      </c>
      <c r="U378">
        <v>13305</v>
      </c>
      <c r="V378">
        <v>2</v>
      </c>
      <c r="W378">
        <v>5</v>
      </c>
      <c r="X378">
        <v>4</v>
      </c>
      <c r="Y378">
        <v>2</v>
      </c>
      <c r="Z378">
        <v>0</v>
      </c>
      <c r="AA378">
        <v>0</v>
      </c>
      <c r="AB378">
        <v>16</v>
      </c>
      <c r="AC378">
        <v>10</v>
      </c>
      <c r="AD378">
        <v>10</v>
      </c>
      <c r="AE378">
        <v>0</v>
      </c>
      <c r="AF378">
        <v>3</v>
      </c>
      <c r="AG378">
        <v>3</v>
      </c>
      <c r="AH378">
        <v>3</v>
      </c>
      <c r="AI378">
        <v>0</v>
      </c>
    </row>
    <row r="379" spans="1:35" x14ac:dyDescent="0.35">
      <c r="A379" t="s">
        <v>201</v>
      </c>
      <c r="B379" t="s">
        <v>67</v>
      </c>
      <c r="C379">
        <v>3002</v>
      </c>
      <c r="D379">
        <v>26</v>
      </c>
      <c r="E379">
        <v>21</v>
      </c>
      <c r="F379">
        <v>26</v>
      </c>
      <c r="G379">
        <v>0</v>
      </c>
      <c r="H379">
        <v>0</v>
      </c>
      <c r="I379">
        <v>0</v>
      </c>
      <c r="J379">
        <v>5070</v>
      </c>
      <c r="K379">
        <v>4095</v>
      </c>
      <c r="L379">
        <v>4680</v>
      </c>
      <c r="M379">
        <v>10140</v>
      </c>
      <c r="N379">
        <v>10140</v>
      </c>
      <c r="O379">
        <v>9360</v>
      </c>
      <c r="P379">
        <v>0</v>
      </c>
      <c r="Q379">
        <v>0.75</v>
      </c>
      <c r="R379">
        <v>1</v>
      </c>
      <c r="S379">
        <v>0</v>
      </c>
      <c r="T379">
        <v>10383.75</v>
      </c>
      <c r="U379">
        <v>13845</v>
      </c>
      <c r="V379">
        <v>7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3</v>
      </c>
      <c r="AC379">
        <v>6</v>
      </c>
      <c r="AD379">
        <v>7</v>
      </c>
      <c r="AE379">
        <v>0</v>
      </c>
      <c r="AF379">
        <v>0</v>
      </c>
      <c r="AG379">
        <v>0</v>
      </c>
      <c r="AH379">
        <v>0</v>
      </c>
      <c r="AI379">
        <v>0</v>
      </c>
    </row>
    <row r="380" spans="1:35" x14ac:dyDescent="0.35">
      <c r="A380" t="s">
        <v>202</v>
      </c>
      <c r="B380" t="s">
        <v>64</v>
      </c>
      <c r="C380">
        <v>3015</v>
      </c>
      <c r="D380">
        <v>35</v>
      </c>
      <c r="E380">
        <v>45</v>
      </c>
      <c r="F380">
        <v>43</v>
      </c>
      <c r="G380">
        <v>0</v>
      </c>
      <c r="H380">
        <v>0</v>
      </c>
      <c r="I380">
        <v>0</v>
      </c>
      <c r="J380">
        <v>6825</v>
      </c>
      <c r="K380">
        <v>8775</v>
      </c>
      <c r="L380">
        <v>7740</v>
      </c>
      <c r="M380">
        <v>10140</v>
      </c>
      <c r="N380">
        <v>10140</v>
      </c>
      <c r="O380">
        <v>9360</v>
      </c>
      <c r="P380">
        <v>0</v>
      </c>
      <c r="Q380">
        <v>0</v>
      </c>
      <c r="R380">
        <v>0.5161290322580645</v>
      </c>
      <c r="S380">
        <v>0</v>
      </c>
      <c r="T380">
        <v>0</v>
      </c>
      <c r="U380">
        <v>12046.451612903225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3</v>
      </c>
      <c r="AG380">
        <v>0</v>
      </c>
      <c r="AH380">
        <v>1</v>
      </c>
      <c r="AI380">
        <v>0</v>
      </c>
    </row>
    <row r="381" spans="1:35" x14ac:dyDescent="0.35">
      <c r="A381" t="s">
        <v>203</v>
      </c>
      <c r="B381" t="s">
        <v>67</v>
      </c>
      <c r="C381">
        <v>3302</v>
      </c>
      <c r="D381">
        <v>45</v>
      </c>
      <c r="E381">
        <v>38</v>
      </c>
      <c r="F381">
        <v>38</v>
      </c>
      <c r="G381">
        <v>0</v>
      </c>
      <c r="H381">
        <v>0</v>
      </c>
      <c r="I381">
        <v>0</v>
      </c>
      <c r="J381">
        <v>8775</v>
      </c>
      <c r="K381">
        <v>7410</v>
      </c>
      <c r="L381">
        <v>6840</v>
      </c>
      <c r="M381">
        <v>10140</v>
      </c>
      <c r="N381">
        <v>10140</v>
      </c>
      <c r="O381">
        <v>9360</v>
      </c>
      <c r="P381">
        <v>0.13333333333333333</v>
      </c>
      <c r="Q381">
        <v>0.26666666666666666</v>
      </c>
      <c r="R381">
        <v>0.33333333333333331</v>
      </c>
      <c r="S381">
        <v>3070</v>
      </c>
      <c r="T381">
        <v>6140</v>
      </c>
      <c r="U381">
        <v>7675</v>
      </c>
      <c r="V381">
        <v>5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8</v>
      </c>
      <c r="AC381">
        <v>3</v>
      </c>
      <c r="AD381">
        <v>5</v>
      </c>
      <c r="AE381">
        <v>0</v>
      </c>
      <c r="AF381">
        <v>0</v>
      </c>
      <c r="AG381">
        <v>0</v>
      </c>
      <c r="AH381">
        <v>10</v>
      </c>
      <c r="AI381">
        <v>0</v>
      </c>
    </row>
    <row r="382" spans="1:35" x14ac:dyDescent="0.35">
      <c r="A382" t="s">
        <v>204</v>
      </c>
      <c r="B382" t="s">
        <v>64</v>
      </c>
      <c r="C382">
        <v>3303</v>
      </c>
      <c r="D382">
        <v>13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2535</v>
      </c>
      <c r="K382">
        <v>0</v>
      </c>
      <c r="L382">
        <v>0</v>
      </c>
      <c r="M382">
        <v>10140</v>
      </c>
      <c r="N382">
        <v>10140</v>
      </c>
      <c r="O382">
        <v>9360</v>
      </c>
      <c r="P382">
        <v>0</v>
      </c>
      <c r="Q382">
        <v>8.3333333333333329E-2</v>
      </c>
      <c r="R382">
        <v>0.75</v>
      </c>
      <c r="S382">
        <v>0</v>
      </c>
      <c r="T382">
        <v>211.25</v>
      </c>
      <c r="U382">
        <v>1901.25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</row>
    <row r="383" spans="1:35" x14ac:dyDescent="0.35">
      <c r="A383" t="s">
        <v>205</v>
      </c>
      <c r="B383" t="s">
        <v>64</v>
      </c>
      <c r="C383">
        <v>3306</v>
      </c>
      <c r="D383">
        <v>66</v>
      </c>
      <c r="E383">
        <v>72</v>
      </c>
      <c r="F383">
        <v>72</v>
      </c>
      <c r="G383">
        <v>0</v>
      </c>
      <c r="H383">
        <v>0</v>
      </c>
      <c r="I383">
        <v>0</v>
      </c>
      <c r="J383">
        <v>12870</v>
      </c>
      <c r="K383">
        <v>14040</v>
      </c>
      <c r="L383">
        <v>12960</v>
      </c>
      <c r="M383">
        <v>15210</v>
      </c>
      <c r="N383">
        <v>15210</v>
      </c>
      <c r="O383">
        <v>14040</v>
      </c>
      <c r="P383">
        <v>0</v>
      </c>
      <c r="Q383">
        <v>4.6153846153846156E-2</v>
      </c>
      <c r="R383">
        <v>0.49230769230769234</v>
      </c>
      <c r="S383">
        <v>0</v>
      </c>
      <c r="T383">
        <v>1840.1538461538462</v>
      </c>
      <c r="U383">
        <v>19628.307692307695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20</v>
      </c>
      <c r="AC383">
        <v>14</v>
      </c>
      <c r="AD383">
        <v>12</v>
      </c>
      <c r="AE383">
        <v>0</v>
      </c>
      <c r="AF383">
        <v>0</v>
      </c>
      <c r="AG383">
        <v>0</v>
      </c>
      <c r="AH383">
        <v>0</v>
      </c>
      <c r="AI383">
        <v>0</v>
      </c>
    </row>
    <row r="384" spans="1:35" x14ac:dyDescent="0.35">
      <c r="A384" t="s">
        <v>206</v>
      </c>
      <c r="B384" t="s">
        <v>67</v>
      </c>
      <c r="C384">
        <v>3310</v>
      </c>
      <c r="D384">
        <v>40</v>
      </c>
      <c r="E384">
        <v>21</v>
      </c>
      <c r="F384">
        <v>29</v>
      </c>
      <c r="G384">
        <v>0</v>
      </c>
      <c r="H384">
        <v>0</v>
      </c>
      <c r="I384">
        <v>0</v>
      </c>
      <c r="J384">
        <v>7800</v>
      </c>
      <c r="K384">
        <v>4095</v>
      </c>
      <c r="L384">
        <v>5220</v>
      </c>
      <c r="M384">
        <v>20280</v>
      </c>
      <c r="N384">
        <v>20280</v>
      </c>
      <c r="O384">
        <v>18720</v>
      </c>
      <c r="P384">
        <v>0.45161290322580644</v>
      </c>
      <c r="Q384">
        <v>0.967741935483871</v>
      </c>
      <c r="R384">
        <v>0.967741935483871</v>
      </c>
      <c r="S384">
        <v>7729.3548387096771</v>
      </c>
      <c r="T384">
        <v>16562.903225806451</v>
      </c>
      <c r="U384">
        <v>16562.903225806451</v>
      </c>
      <c r="V384">
        <v>10</v>
      </c>
      <c r="W384">
        <v>2</v>
      </c>
      <c r="X384">
        <v>2</v>
      </c>
      <c r="Y384">
        <v>0</v>
      </c>
      <c r="Z384">
        <v>0</v>
      </c>
      <c r="AA384">
        <v>0</v>
      </c>
      <c r="AB384">
        <v>18</v>
      </c>
      <c r="AC384">
        <v>13</v>
      </c>
      <c r="AD384">
        <v>17</v>
      </c>
      <c r="AE384">
        <v>0</v>
      </c>
      <c r="AF384">
        <v>7</v>
      </c>
      <c r="AG384">
        <v>4</v>
      </c>
      <c r="AH384">
        <v>3</v>
      </c>
      <c r="AI384">
        <v>0</v>
      </c>
    </row>
    <row r="385" spans="1:35" x14ac:dyDescent="0.35">
      <c r="A385" t="s">
        <v>207</v>
      </c>
      <c r="B385" t="s">
        <v>64</v>
      </c>
      <c r="C385">
        <v>3311</v>
      </c>
      <c r="D385">
        <v>43</v>
      </c>
      <c r="E385">
        <v>28</v>
      </c>
      <c r="F385">
        <v>28</v>
      </c>
      <c r="G385">
        <v>0</v>
      </c>
      <c r="H385">
        <v>0</v>
      </c>
      <c r="I385">
        <v>0</v>
      </c>
      <c r="J385">
        <v>8385</v>
      </c>
      <c r="K385">
        <v>5460</v>
      </c>
      <c r="L385">
        <v>5040</v>
      </c>
      <c r="M385">
        <v>10140</v>
      </c>
      <c r="N385">
        <v>10140</v>
      </c>
      <c r="O385">
        <v>9360</v>
      </c>
      <c r="P385">
        <v>0.32500000000000001</v>
      </c>
      <c r="Q385">
        <v>0.65</v>
      </c>
      <c r="R385">
        <v>0.75</v>
      </c>
      <c r="S385">
        <v>6137.625</v>
      </c>
      <c r="T385">
        <v>12275.25</v>
      </c>
      <c r="U385">
        <v>14163.75</v>
      </c>
      <c r="V385">
        <v>13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12</v>
      </c>
      <c r="AC385">
        <v>12</v>
      </c>
      <c r="AD385">
        <v>12</v>
      </c>
      <c r="AE385">
        <v>0</v>
      </c>
      <c r="AF385">
        <v>6</v>
      </c>
      <c r="AG385">
        <v>9.1999999999999993</v>
      </c>
      <c r="AH385">
        <v>10.4</v>
      </c>
      <c r="AI385">
        <v>0</v>
      </c>
    </row>
    <row r="386" spans="1:35" x14ac:dyDescent="0.35">
      <c r="A386" t="s">
        <v>208</v>
      </c>
      <c r="B386" t="s">
        <v>64</v>
      </c>
      <c r="C386">
        <v>3314</v>
      </c>
      <c r="D386">
        <v>26</v>
      </c>
      <c r="E386">
        <v>26</v>
      </c>
      <c r="F386">
        <v>26</v>
      </c>
      <c r="G386">
        <v>0</v>
      </c>
      <c r="H386">
        <v>0</v>
      </c>
      <c r="I386">
        <v>0</v>
      </c>
      <c r="J386">
        <v>5070</v>
      </c>
      <c r="K386">
        <v>5070</v>
      </c>
      <c r="L386">
        <v>4680</v>
      </c>
      <c r="M386">
        <v>10140</v>
      </c>
      <c r="N386">
        <v>10140</v>
      </c>
      <c r="O386">
        <v>9360</v>
      </c>
      <c r="P386">
        <v>0.38461538461538464</v>
      </c>
      <c r="Q386">
        <v>0.57692307692307687</v>
      </c>
      <c r="R386">
        <v>0.65384615384615385</v>
      </c>
      <c r="S386">
        <v>5700</v>
      </c>
      <c r="T386">
        <v>8550</v>
      </c>
      <c r="U386">
        <v>9690</v>
      </c>
      <c r="V386">
        <v>11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9</v>
      </c>
      <c r="AC386">
        <v>8</v>
      </c>
      <c r="AD386">
        <v>11</v>
      </c>
      <c r="AE386">
        <v>0</v>
      </c>
      <c r="AF386">
        <v>1.6666666666666667</v>
      </c>
      <c r="AG386">
        <v>3.3333333333333335</v>
      </c>
      <c r="AH386">
        <v>3.3333333333333335</v>
      </c>
      <c r="AI386">
        <v>0</v>
      </c>
    </row>
    <row r="387" spans="1:35" x14ac:dyDescent="0.35">
      <c r="A387" t="s">
        <v>209</v>
      </c>
      <c r="B387" t="s">
        <v>67</v>
      </c>
      <c r="C387">
        <v>3317</v>
      </c>
      <c r="D387">
        <v>56</v>
      </c>
      <c r="E387">
        <v>26</v>
      </c>
      <c r="F387">
        <v>26</v>
      </c>
      <c r="G387">
        <v>0</v>
      </c>
      <c r="H387">
        <v>0</v>
      </c>
      <c r="I387">
        <v>0</v>
      </c>
      <c r="J387">
        <v>10920</v>
      </c>
      <c r="K387">
        <v>5070</v>
      </c>
      <c r="L387">
        <v>4680</v>
      </c>
      <c r="M387">
        <v>10140</v>
      </c>
      <c r="N387">
        <v>10140</v>
      </c>
      <c r="O387">
        <v>9360</v>
      </c>
      <c r="P387">
        <v>0</v>
      </c>
      <c r="Q387">
        <v>6.25E-2</v>
      </c>
      <c r="R387">
        <v>0.72916666666666663</v>
      </c>
      <c r="S387">
        <v>0</v>
      </c>
      <c r="T387">
        <v>1291.875</v>
      </c>
      <c r="U387">
        <v>15071.875</v>
      </c>
      <c r="V387">
        <v>7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12</v>
      </c>
      <c r="AC387">
        <v>7</v>
      </c>
      <c r="AD387">
        <v>7</v>
      </c>
      <c r="AE387">
        <v>0</v>
      </c>
      <c r="AF387">
        <v>3</v>
      </c>
      <c r="AG387">
        <v>2</v>
      </c>
      <c r="AH387">
        <v>2</v>
      </c>
      <c r="AI387">
        <v>0</v>
      </c>
    </row>
    <row r="388" spans="1:35" x14ac:dyDescent="0.35">
      <c r="A388" t="s">
        <v>210</v>
      </c>
      <c r="B388" t="s">
        <v>67</v>
      </c>
      <c r="C388">
        <v>3319</v>
      </c>
      <c r="D388">
        <v>31</v>
      </c>
      <c r="E388">
        <v>28</v>
      </c>
      <c r="F388">
        <v>27</v>
      </c>
      <c r="G388">
        <v>0</v>
      </c>
      <c r="H388">
        <v>0</v>
      </c>
      <c r="I388">
        <v>0</v>
      </c>
      <c r="J388">
        <v>6045</v>
      </c>
      <c r="K388">
        <v>5460</v>
      </c>
      <c r="L388">
        <v>4860</v>
      </c>
      <c r="M388">
        <v>12089.999999999998</v>
      </c>
      <c r="N388">
        <v>12089.999999999998</v>
      </c>
      <c r="O388">
        <v>11159.999999999998</v>
      </c>
      <c r="P388">
        <v>0.33333333333333331</v>
      </c>
      <c r="Q388">
        <v>0.69696969696969702</v>
      </c>
      <c r="R388">
        <v>0.78787878787878785</v>
      </c>
      <c r="S388">
        <v>5455</v>
      </c>
      <c r="T388">
        <v>11405.909090909092</v>
      </c>
      <c r="U388">
        <v>12893.636363636364</v>
      </c>
      <c r="V388">
        <v>1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7</v>
      </c>
      <c r="AD388">
        <v>6</v>
      </c>
      <c r="AE388">
        <v>0</v>
      </c>
      <c r="AF388">
        <v>15</v>
      </c>
      <c r="AG388">
        <v>13</v>
      </c>
      <c r="AH388">
        <v>13</v>
      </c>
      <c r="AI388">
        <v>0</v>
      </c>
    </row>
    <row r="389" spans="1:35" x14ac:dyDescent="0.35">
      <c r="A389" t="s">
        <v>211</v>
      </c>
      <c r="B389" t="s">
        <v>67</v>
      </c>
      <c r="C389">
        <v>3322</v>
      </c>
      <c r="D389">
        <v>25</v>
      </c>
      <c r="E389">
        <v>19</v>
      </c>
      <c r="F389">
        <v>23</v>
      </c>
      <c r="G389">
        <v>0</v>
      </c>
      <c r="H389">
        <v>0</v>
      </c>
      <c r="I389">
        <v>0</v>
      </c>
      <c r="J389">
        <v>4875</v>
      </c>
      <c r="K389">
        <v>3705</v>
      </c>
      <c r="L389">
        <v>4140</v>
      </c>
      <c r="M389">
        <v>10140</v>
      </c>
      <c r="N389">
        <v>10140</v>
      </c>
      <c r="O389">
        <v>9360</v>
      </c>
      <c r="P389">
        <v>4.5454545454545456E-2</v>
      </c>
      <c r="Q389">
        <v>0.18181818181818182</v>
      </c>
      <c r="R389">
        <v>0.27272727272727271</v>
      </c>
      <c r="S389">
        <v>578.18181818181824</v>
      </c>
      <c r="T389">
        <v>2312.727272727273</v>
      </c>
      <c r="U389">
        <v>3469.090909090909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15</v>
      </c>
      <c r="AG389">
        <v>12</v>
      </c>
      <c r="AH389">
        <v>14</v>
      </c>
      <c r="AI389">
        <v>0</v>
      </c>
    </row>
    <row r="390" spans="1:35" x14ac:dyDescent="0.35">
      <c r="A390" t="s">
        <v>212</v>
      </c>
      <c r="B390" t="s">
        <v>67</v>
      </c>
      <c r="C390">
        <v>3323</v>
      </c>
      <c r="D390">
        <v>18</v>
      </c>
      <c r="E390">
        <v>24</v>
      </c>
      <c r="F390">
        <v>24</v>
      </c>
      <c r="G390">
        <v>0</v>
      </c>
      <c r="H390">
        <v>0</v>
      </c>
      <c r="I390">
        <v>0</v>
      </c>
      <c r="J390">
        <v>3510</v>
      </c>
      <c r="K390">
        <v>4680</v>
      </c>
      <c r="L390">
        <v>4320</v>
      </c>
      <c r="M390">
        <v>10140</v>
      </c>
      <c r="N390">
        <v>10140</v>
      </c>
      <c r="O390">
        <v>9360</v>
      </c>
      <c r="P390">
        <v>0.63157894736842102</v>
      </c>
      <c r="Q390">
        <v>0.63157894736842102</v>
      </c>
      <c r="R390">
        <v>0.78947368421052633</v>
      </c>
      <c r="S390">
        <v>7901.0526315789466</v>
      </c>
      <c r="T390">
        <v>7901.0526315789466</v>
      </c>
      <c r="U390">
        <v>9876.3157894736851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6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</row>
    <row r="391" spans="1:35" x14ac:dyDescent="0.35">
      <c r="A391" t="s">
        <v>213</v>
      </c>
      <c r="B391" t="s">
        <v>67</v>
      </c>
      <c r="C391">
        <v>3325</v>
      </c>
      <c r="D391">
        <v>37</v>
      </c>
      <c r="E391">
        <v>30</v>
      </c>
      <c r="F391">
        <v>37</v>
      </c>
      <c r="G391">
        <v>0</v>
      </c>
      <c r="H391">
        <v>0</v>
      </c>
      <c r="I391">
        <v>0</v>
      </c>
      <c r="J391">
        <v>7215</v>
      </c>
      <c r="K391">
        <v>5850</v>
      </c>
      <c r="L391">
        <v>6660</v>
      </c>
      <c r="M391">
        <v>15210</v>
      </c>
      <c r="N391">
        <v>15210</v>
      </c>
      <c r="O391">
        <v>14040</v>
      </c>
      <c r="P391">
        <v>3.125E-2</v>
      </c>
      <c r="Q391">
        <v>9.375E-2</v>
      </c>
      <c r="R391">
        <v>0.5625</v>
      </c>
      <c r="S391">
        <v>616.40625</v>
      </c>
      <c r="T391">
        <v>1849.21875</v>
      </c>
      <c r="U391">
        <v>11095.3125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11</v>
      </c>
      <c r="AC391">
        <v>9</v>
      </c>
      <c r="AD391">
        <v>12</v>
      </c>
      <c r="AE391">
        <v>0</v>
      </c>
      <c r="AF391">
        <v>0</v>
      </c>
      <c r="AG391">
        <v>0</v>
      </c>
      <c r="AH391">
        <v>0</v>
      </c>
      <c r="AI391">
        <v>0</v>
      </c>
    </row>
    <row r="392" spans="1:35" x14ac:dyDescent="0.35">
      <c r="A392" t="s">
        <v>214</v>
      </c>
      <c r="B392" t="s">
        <v>67</v>
      </c>
      <c r="C392">
        <v>3328</v>
      </c>
      <c r="D392">
        <v>26</v>
      </c>
      <c r="E392">
        <v>23</v>
      </c>
      <c r="F392">
        <v>25</v>
      </c>
      <c r="G392">
        <v>0</v>
      </c>
      <c r="H392">
        <v>0</v>
      </c>
      <c r="I392">
        <v>0</v>
      </c>
      <c r="J392">
        <v>5070</v>
      </c>
      <c r="K392">
        <v>4485</v>
      </c>
      <c r="L392">
        <v>4500</v>
      </c>
      <c r="M392">
        <v>10140</v>
      </c>
      <c r="N392">
        <v>10140</v>
      </c>
      <c r="O392">
        <v>9360</v>
      </c>
      <c r="P392">
        <v>0.2</v>
      </c>
      <c r="Q392">
        <v>0.4</v>
      </c>
      <c r="R392">
        <v>0.64</v>
      </c>
      <c r="S392">
        <v>2811</v>
      </c>
      <c r="T392">
        <v>5622</v>
      </c>
      <c r="U392">
        <v>8995.2000000000007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</row>
    <row r="393" spans="1:35" x14ac:dyDescent="0.35">
      <c r="A393" t="s">
        <v>215</v>
      </c>
      <c r="B393" t="s">
        <v>67</v>
      </c>
      <c r="C393">
        <v>3329</v>
      </c>
      <c r="D393">
        <v>46</v>
      </c>
      <c r="E393">
        <v>43</v>
      </c>
      <c r="F393">
        <v>42</v>
      </c>
      <c r="G393">
        <v>0</v>
      </c>
      <c r="H393">
        <v>0</v>
      </c>
      <c r="I393">
        <v>0</v>
      </c>
      <c r="J393">
        <v>8970</v>
      </c>
      <c r="K393">
        <v>8385</v>
      </c>
      <c r="L393">
        <v>7560</v>
      </c>
      <c r="M393">
        <v>23400</v>
      </c>
      <c r="N393">
        <v>23400</v>
      </c>
      <c r="O393">
        <v>21600</v>
      </c>
      <c r="P393">
        <v>2.2222222222222223E-2</v>
      </c>
      <c r="Q393">
        <v>0.28888888888888886</v>
      </c>
      <c r="R393">
        <v>0.71111111111111114</v>
      </c>
      <c r="S393">
        <v>553.66666666666674</v>
      </c>
      <c r="T393">
        <v>7197.6666666666661</v>
      </c>
      <c r="U393">
        <v>17717.333333333336</v>
      </c>
      <c r="V393">
        <v>7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8</v>
      </c>
      <c r="AC393">
        <v>4</v>
      </c>
      <c r="AD393">
        <v>7</v>
      </c>
      <c r="AE393">
        <v>0</v>
      </c>
      <c r="AF393">
        <v>0</v>
      </c>
      <c r="AG393">
        <v>0</v>
      </c>
      <c r="AH393">
        <v>0</v>
      </c>
      <c r="AI393">
        <v>0</v>
      </c>
    </row>
    <row r="394" spans="1:35" x14ac:dyDescent="0.35">
      <c r="A394" t="s">
        <v>216</v>
      </c>
      <c r="B394" t="s">
        <v>64</v>
      </c>
      <c r="C394">
        <v>3330</v>
      </c>
      <c r="D394">
        <v>36</v>
      </c>
      <c r="E394">
        <v>36</v>
      </c>
      <c r="F394">
        <v>38</v>
      </c>
      <c r="G394">
        <v>0</v>
      </c>
      <c r="H394">
        <v>0</v>
      </c>
      <c r="I394">
        <v>0</v>
      </c>
      <c r="J394">
        <v>7020</v>
      </c>
      <c r="K394">
        <v>7020</v>
      </c>
      <c r="L394">
        <v>6840</v>
      </c>
      <c r="M394">
        <v>10140</v>
      </c>
      <c r="N394">
        <v>10140</v>
      </c>
      <c r="O394">
        <v>9360</v>
      </c>
      <c r="P394">
        <v>0.26470588235294118</v>
      </c>
      <c r="Q394">
        <v>0.5</v>
      </c>
      <c r="R394">
        <v>0.73529411764705888</v>
      </c>
      <c r="S394">
        <v>5527.0588235294117</v>
      </c>
      <c r="T394">
        <v>10440</v>
      </c>
      <c r="U394">
        <v>15352.941176470589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7</v>
      </c>
      <c r="AC394">
        <v>10</v>
      </c>
      <c r="AD394">
        <v>13</v>
      </c>
      <c r="AE394">
        <v>0</v>
      </c>
      <c r="AF394">
        <v>10</v>
      </c>
      <c r="AG394">
        <v>12</v>
      </c>
      <c r="AH394">
        <v>14</v>
      </c>
      <c r="AI394">
        <v>0</v>
      </c>
    </row>
    <row r="395" spans="1:35" x14ac:dyDescent="0.35">
      <c r="A395" t="s">
        <v>217</v>
      </c>
      <c r="B395" t="s">
        <v>67</v>
      </c>
      <c r="C395">
        <v>3331</v>
      </c>
      <c r="D395">
        <v>34</v>
      </c>
      <c r="E395">
        <v>22</v>
      </c>
      <c r="F395">
        <v>28</v>
      </c>
      <c r="G395">
        <v>0</v>
      </c>
      <c r="H395">
        <v>0</v>
      </c>
      <c r="I395">
        <v>0</v>
      </c>
      <c r="J395">
        <v>6630</v>
      </c>
      <c r="K395">
        <v>4290</v>
      </c>
      <c r="L395">
        <v>5040</v>
      </c>
      <c r="M395">
        <v>10140</v>
      </c>
      <c r="N395">
        <v>10140</v>
      </c>
      <c r="O395">
        <v>9360</v>
      </c>
      <c r="P395">
        <v>0.22222222222222221</v>
      </c>
      <c r="Q395">
        <v>0.5</v>
      </c>
      <c r="R395">
        <v>0.55555555555555558</v>
      </c>
      <c r="S395">
        <v>3546.6666666666665</v>
      </c>
      <c r="T395">
        <v>7980</v>
      </c>
      <c r="U395">
        <v>8866.6666666666679</v>
      </c>
      <c r="V395">
        <v>1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6</v>
      </c>
      <c r="AC395">
        <v>0</v>
      </c>
      <c r="AD395">
        <v>6</v>
      </c>
      <c r="AE395">
        <v>0</v>
      </c>
      <c r="AF395">
        <v>13</v>
      </c>
      <c r="AG395">
        <v>1</v>
      </c>
      <c r="AH395">
        <v>2</v>
      </c>
      <c r="AI395">
        <v>0</v>
      </c>
    </row>
    <row r="396" spans="1:35" x14ac:dyDescent="0.35">
      <c r="A396" t="s">
        <v>218</v>
      </c>
      <c r="B396" t="s">
        <v>67</v>
      </c>
      <c r="C396">
        <v>3347</v>
      </c>
      <c r="D396">
        <v>34</v>
      </c>
      <c r="E396">
        <v>33</v>
      </c>
      <c r="F396">
        <v>35</v>
      </c>
      <c r="G396">
        <v>0</v>
      </c>
      <c r="H396">
        <v>0</v>
      </c>
      <c r="I396">
        <v>0</v>
      </c>
      <c r="J396">
        <v>6630</v>
      </c>
      <c r="K396">
        <v>6435</v>
      </c>
      <c r="L396">
        <v>6300</v>
      </c>
      <c r="M396">
        <v>10140</v>
      </c>
      <c r="N396">
        <v>10140</v>
      </c>
      <c r="O396">
        <v>9360</v>
      </c>
      <c r="P396">
        <v>0.47368421052631576</v>
      </c>
      <c r="Q396">
        <v>0.63157894736842102</v>
      </c>
      <c r="R396">
        <v>0.94736842105263153</v>
      </c>
      <c r="S396">
        <v>9172.894736842105</v>
      </c>
      <c r="T396">
        <v>12230.526315789473</v>
      </c>
      <c r="U396">
        <v>18345.78947368421</v>
      </c>
      <c r="V396">
        <v>24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32</v>
      </c>
      <c r="AC396">
        <v>31</v>
      </c>
      <c r="AD396">
        <v>24</v>
      </c>
      <c r="AE396">
        <v>0</v>
      </c>
      <c r="AF396">
        <v>8</v>
      </c>
      <c r="AG396">
        <v>1</v>
      </c>
      <c r="AH396">
        <v>2</v>
      </c>
      <c r="AI396">
        <v>0</v>
      </c>
    </row>
    <row r="397" spans="1:35" x14ac:dyDescent="0.35">
      <c r="A397" t="s">
        <v>219</v>
      </c>
      <c r="B397" t="s">
        <v>67</v>
      </c>
      <c r="C397">
        <v>3350</v>
      </c>
      <c r="D397">
        <v>34</v>
      </c>
      <c r="E397">
        <v>26</v>
      </c>
      <c r="F397">
        <v>28</v>
      </c>
      <c r="G397">
        <v>0</v>
      </c>
      <c r="H397">
        <v>0</v>
      </c>
      <c r="I397">
        <v>0</v>
      </c>
      <c r="J397">
        <v>6630</v>
      </c>
      <c r="K397">
        <v>5070</v>
      </c>
      <c r="L397">
        <v>5040</v>
      </c>
      <c r="M397">
        <v>10140</v>
      </c>
      <c r="N397">
        <v>10140</v>
      </c>
      <c r="O397">
        <v>9360</v>
      </c>
      <c r="P397">
        <v>0.1111111111111111</v>
      </c>
      <c r="Q397">
        <v>0.1111111111111111</v>
      </c>
      <c r="R397">
        <v>0.33333333333333331</v>
      </c>
      <c r="S397">
        <v>1860</v>
      </c>
      <c r="T397">
        <v>1860</v>
      </c>
      <c r="U397">
        <v>5580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4</v>
      </c>
      <c r="AD397">
        <v>0</v>
      </c>
      <c r="AE397">
        <v>0</v>
      </c>
      <c r="AF397">
        <v>9</v>
      </c>
      <c r="AG397">
        <v>5</v>
      </c>
      <c r="AH397">
        <v>7</v>
      </c>
      <c r="AI397">
        <v>0</v>
      </c>
    </row>
    <row r="398" spans="1:35" x14ac:dyDescent="0.35">
      <c r="A398" t="s">
        <v>220</v>
      </c>
      <c r="B398" t="s">
        <v>67</v>
      </c>
      <c r="C398">
        <v>3351</v>
      </c>
      <c r="D398">
        <v>22</v>
      </c>
      <c r="E398">
        <v>24</v>
      </c>
      <c r="F398">
        <v>25</v>
      </c>
      <c r="G398">
        <v>0</v>
      </c>
      <c r="H398">
        <v>0</v>
      </c>
      <c r="I398">
        <v>0</v>
      </c>
      <c r="J398">
        <v>4290</v>
      </c>
      <c r="K398">
        <v>4680</v>
      </c>
      <c r="L398">
        <v>4500</v>
      </c>
      <c r="M398">
        <v>10140</v>
      </c>
      <c r="N398">
        <v>10140</v>
      </c>
      <c r="O398">
        <v>9360</v>
      </c>
      <c r="P398">
        <v>0.47058823529411764</v>
      </c>
      <c r="Q398">
        <v>0.76470588235294112</v>
      </c>
      <c r="R398">
        <v>1</v>
      </c>
      <c r="S398">
        <v>6338.8235294117649</v>
      </c>
      <c r="T398">
        <v>10300.588235294117</v>
      </c>
      <c r="U398">
        <v>13470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7</v>
      </c>
      <c r="AD398">
        <v>0</v>
      </c>
      <c r="AE398">
        <v>0</v>
      </c>
      <c r="AF398">
        <v>3.3333333333333335</v>
      </c>
      <c r="AG398">
        <v>6</v>
      </c>
      <c r="AH398">
        <v>6</v>
      </c>
      <c r="AI398">
        <v>0</v>
      </c>
    </row>
    <row r="399" spans="1:35" x14ac:dyDescent="0.35">
      <c r="A399" t="s">
        <v>221</v>
      </c>
      <c r="B399" t="s">
        <v>67</v>
      </c>
      <c r="C399">
        <v>3352</v>
      </c>
      <c r="D399">
        <v>33</v>
      </c>
      <c r="E399">
        <v>23</v>
      </c>
      <c r="F399">
        <v>24</v>
      </c>
      <c r="G399">
        <v>0</v>
      </c>
      <c r="H399">
        <v>0</v>
      </c>
      <c r="I399">
        <v>0</v>
      </c>
      <c r="J399">
        <v>6435</v>
      </c>
      <c r="K399">
        <v>4485</v>
      </c>
      <c r="L399">
        <v>4320</v>
      </c>
      <c r="M399">
        <v>15210</v>
      </c>
      <c r="N399">
        <v>15210</v>
      </c>
      <c r="O399">
        <v>14040</v>
      </c>
      <c r="P399">
        <v>0</v>
      </c>
      <c r="Q399">
        <v>6.8965517241379309E-2</v>
      </c>
      <c r="R399">
        <v>0.34482758620689657</v>
      </c>
      <c r="S399">
        <v>0</v>
      </c>
      <c r="T399">
        <v>1051.0344827586207</v>
      </c>
      <c r="U399">
        <v>5255.1724137931042</v>
      </c>
      <c r="V399">
        <v>3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7</v>
      </c>
      <c r="AC399">
        <v>6</v>
      </c>
      <c r="AD399">
        <v>6</v>
      </c>
      <c r="AE399">
        <v>0</v>
      </c>
      <c r="AF399">
        <v>4</v>
      </c>
      <c r="AG399">
        <v>2</v>
      </c>
      <c r="AH399">
        <v>5.333333333333333</v>
      </c>
      <c r="AI399">
        <v>0</v>
      </c>
    </row>
    <row r="400" spans="1:35" x14ac:dyDescent="0.35">
      <c r="A400" t="s">
        <v>222</v>
      </c>
      <c r="B400" t="s">
        <v>67</v>
      </c>
      <c r="C400">
        <v>3359</v>
      </c>
      <c r="D400">
        <v>30</v>
      </c>
      <c r="E400">
        <v>22</v>
      </c>
      <c r="F400">
        <v>27</v>
      </c>
      <c r="G400">
        <v>0</v>
      </c>
      <c r="H400">
        <v>0</v>
      </c>
      <c r="I400">
        <v>0</v>
      </c>
      <c r="J400">
        <v>5850</v>
      </c>
      <c r="K400">
        <v>4290</v>
      </c>
      <c r="L400">
        <v>4860</v>
      </c>
      <c r="M400">
        <v>10140</v>
      </c>
      <c r="N400">
        <v>10140</v>
      </c>
      <c r="O400">
        <v>9360</v>
      </c>
      <c r="P400">
        <v>0.72413793103448276</v>
      </c>
      <c r="Q400">
        <v>0.72413793103448276</v>
      </c>
      <c r="R400">
        <v>0.82758620689655171</v>
      </c>
      <c r="S400">
        <v>10862.068965517241</v>
      </c>
      <c r="T400">
        <v>10862.068965517241</v>
      </c>
      <c r="U400">
        <v>12413.793103448275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9</v>
      </c>
      <c r="AC400">
        <v>10</v>
      </c>
      <c r="AD400">
        <v>11</v>
      </c>
      <c r="AE400">
        <v>0</v>
      </c>
      <c r="AF400">
        <v>0</v>
      </c>
      <c r="AG400">
        <v>0</v>
      </c>
      <c r="AH400">
        <v>0</v>
      </c>
      <c r="AI400">
        <v>0</v>
      </c>
    </row>
    <row r="401" spans="1:35" x14ac:dyDescent="0.35">
      <c r="A401" t="s">
        <v>223</v>
      </c>
      <c r="B401" t="s">
        <v>67</v>
      </c>
      <c r="C401">
        <v>3361</v>
      </c>
      <c r="D401">
        <v>30</v>
      </c>
      <c r="E401">
        <v>26</v>
      </c>
      <c r="F401">
        <v>27</v>
      </c>
      <c r="G401">
        <v>0</v>
      </c>
      <c r="H401">
        <v>0</v>
      </c>
      <c r="I401">
        <v>0</v>
      </c>
      <c r="J401">
        <v>5850</v>
      </c>
      <c r="K401">
        <v>5070</v>
      </c>
      <c r="L401">
        <v>4860</v>
      </c>
      <c r="M401">
        <v>10140</v>
      </c>
      <c r="N401">
        <v>10140</v>
      </c>
      <c r="O401">
        <v>9360</v>
      </c>
      <c r="P401">
        <v>0.17857142857142858</v>
      </c>
      <c r="Q401">
        <v>0.25</v>
      </c>
      <c r="R401">
        <v>0.8928571428571429</v>
      </c>
      <c r="S401">
        <v>2817.8571428571431</v>
      </c>
      <c r="T401">
        <v>3945</v>
      </c>
      <c r="U401">
        <v>14089.285714285716</v>
      </c>
      <c r="V401">
        <v>8</v>
      </c>
      <c r="W401">
        <v>0</v>
      </c>
      <c r="X401">
        <v>1</v>
      </c>
      <c r="Y401">
        <v>0</v>
      </c>
      <c r="Z401">
        <v>0</v>
      </c>
      <c r="AA401">
        <v>0</v>
      </c>
      <c r="AB401">
        <v>8</v>
      </c>
      <c r="AC401">
        <v>8</v>
      </c>
      <c r="AD401">
        <v>8</v>
      </c>
      <c r="AE401">
        <v>0</v>
      </c>
      <c r="AF401">
        <v>11</v>
      </c>
      <c r="AG401">
        <v>11</v>
      </c>
      <c r="AH401">
        <v>10</v>
      </c>
      <c r="AI401">
        <v>0</v>
      </c>
    </row>
    <row r="402" spans="1:35" x14ac:dyDescent="0.35">
      <c r="A402" t="s">
        <v>224</v>
      </c>
      <c r="B402" t="s">
        <v>67</v>
      </c>
      <c r="C402">
        <v>3363</v>
      </c>
      <c r="D402">
        <v>25</v>
      </c>
      <c r="E402">
        <v>18</v>
      </c>
      <c r="F402">
        <v>19</v>
      </c>
      <c r="G402">
        <v>0</v>
      </c>
      <c r="H402">
        <v>0</v>
      </c>
      <c r="I402">
        <v>0</v>
      </c>
      <c r="J402">
        <v>4875</v>
      </c>
      <c r="K402">
        <v>3510</v>
      </c>
      <c r="L402">
        <v>3420</v>
      </c>
      <c r="M402">
        <v>10140</v>
      </c>
      <c r="N402">
        <v>10140</v>
      </c>
      <c r="O402">
        <v>9360</v>
      </c>
      <c r="P402">
        <v>4.1666666666666664E-2</v>
      </c>
      <c r="Q402">
        <v>8.3333333333333329E-2</v>
      </c>
      <c r="R402">
        <v>0.33333333333333331</v>
      </c>
      <c r="S402">
        <v>491.875</v>
      </c>
      <c r="T402">
        <v>983.75</v>
      </c>
      <c r="U402">
        <v>3935</v>
      </c>
      <c r="V402">
        <v>5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6</v>
      </c>
      <c r="AC402">
        <v>0</v>
      </c>
      <c r="AD402">
        <v>7</v>
      </c>
      <c r="AE402">
        <v>0</v>
      </c>
      <c r="AF402">
        <v>0</v>
      </c>
      <c r="AG402">
        <v>0</v>
      </c>
      <c r="AH402">
        <v>0</v>
      </c>
      <c r="AI402">
        <v>0</v>
      </c>
    </row>
    <row r="403" spans="1:35" x14ac:dyDescent="0.35">
      <c r="A403" t="s">
        <v>225</v>
      </c>
      <c r="B403" t="s">
        <v>64</v>
      </c>
      <c r="C403">
        <v>3366</v>
      </c>
      <c r="D403">
        <v>17</v>
      </c>
      <c r="E403">
        <v>18</v>
      </c>
      <c r="F403">
        <v>20</v>
      </c>
      <c r="G403">
        <v>0</v>
      </c>
      <c r="H403">
        <v>0</v>
      </c>
      <c r="I403">
        <v>0</v>
      </c>
      <c r="J403">
        <v>3315</v>
      </c>
      <c r="K403">
        <v>3510</v>
      </c>
      <c r="L403">
        <v>3600</v>
      </c>
      <c r="M403">
        <v>10140</v>
      </c>
      <c r="N403">
        <v>10140</v>
      </c>
      <c r="O403">
        <v>9360</v>
      </c>
      <c r="P403">
        <v>0.9375</v>
      </c>
      <c r="Q403">
        <v>1</v>
      </c>
      <c r="R403">
        <v>1</v>
      </c>
      <c r="S403">
        <v>9773.4375</v>
      </c>
      <c r="T403">
        <v>10425</v>
      </c>
      <c r="U403">
        <v>10425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</row>
    <row r="404" spans="1:35" x14ac:dyDescent="0.35">
      <c r="A404" t="s">
        <v>226</v>
      </c>
      <c r="B404" t="s">
        <v>67</v>
      </c>
      <c r="C404">
        <v>3367</v>
      </c>
      <c r="D404">
        <v>26</v>
      </c>
      <c r="E404">
        <v>26</v>
      </c>
      <c r="F404">
        <v>26</v>
      </c>
      <c r="G404">
        <v>0</v>
      </c>
      <c r="H404">
        <v>0</v>
      </c>
      <c r="I404">
        <v>0</v>
      </c>
      <c r="J404">
        <v>5070</v>
      </c>
      <c r="K404">
        <v>5070</v>
      </c>
      <c r="L404">
        <v>4680</v>
      </c>
      <c r="M404">
        <v>10140</v>
      </c>
      <c r="N404">
        <v>10140</v>
      </c>
      <c r="O404">
        <v>9360</v>
      </c>
      <c r="P404">
        <v>0.28000000000000003</v>
      </c>
      <c r="Q404">
        <v>0.68</v>
      </c>
      <c r="R404">
        <v>0.84</v>
      </c>
      <c r="S404">
        <v>4149.6000000000004</v>
      </c>
      <c r="T404">
        <v>10077.6</v>
      </c>
      <c r="U404">
        <v>12448.8</v>
      </c>
      <c r="V404">
        <v>5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2</v>
      </c>
      <c r="AC404">
        <v>4</v>
      </c>
      <c r="AD404">
        <v>5</v>
      </c>
      <c r="AE404">
        <v>0</v>
      </c>
      <c r="AF404">
        <v>16</v>
      </c>
      <c r="AG404">
        <v>16</v>
      </c>
      <c r="AH404">
        <v>15</v>
      </c>
      <c r="AI404">
        <v>0</v>
      </c>
    </row>
    <row r="405" spans="1:35" x14ac:dyDescent="0.35">
      <c r="A405" t="s">
        <v>227</v>
      </c>
      <c r="B405" t="s">
        <v>67</v>
      </c>
      <c r="C405">
        <v>3372</v>
      </c>
      <c r="D405">
        <v>52</v>
      </c>
      <c r="E405">
        <v>61</v>
      </c>
      <c r="F405">
        <v>63</v>
      </c>
      <c r="G405">
        <v>0</v>
      </c>
      <c r="H405">
        <v>0</v>
      </c>
      <c r="I405">
        <v>0</v>
      </c>
      <c r="J405">
        <v>10140</v>
      </c>
      <c r="K405">
        <v>11895</v>
      </c>
      <c r="L405">
        <v>11340</v>
      </c>
      <c r="M405">
        <v>25350</v>
      </c>
      <c r="N405">
        <v>25350</v>
      </c>
      <c r="O405">
        <v>23400</v>
      </c>
      <c r="P405">
        <v>8.3333333333333329E-2</v>
      </c>
      <c r="Q405">
        <v>0.29166666666666669</v>
      </c>
      <c r="R405">
        <v>0.72916666666666663</v>
      </c>
      <c r="S405">
        <v>2781.25</v>
      </c>
      <c r="T405">
        <v>9734.375</v>
      </c>
      <c r="U405">
        <v>24335.9375</v>
      </c>
      <c r="V405">
        <v>15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12</v>
      </c>
      <c r="AC405">
        <v>11</v>
      </c>
      <c r="AD405">
        <v>15</v>
      </c>
      <c r="AE405">
        <v>0</v>
      </c>
      <c r="AF405">
        <v>2</v>
      </c>
      <c r="AG405">
        <v>17</v>
      </c>
      <c r="AH405">
        <v>15</v>
      </c>
      <c r="AI405">
        <v>0</v>
      </c>
    </row>
    <row r="406" spans="1:35" x14ac:dyDescent="0.35">
      <c r="A406" t="s">
        <v>228</v>
      </c>
      <c r="B406" t="s">
        <v>67</v>
      </c>
      <c r="C406">
        <v>3377</v>
      </c>
      <c r="D406">
        <v>19</v>
      </c>
      <c r="E406">
        <v>13</v>
      </c>
      <c r="F406">
        <v>17</v>
      </c>
      <c r="G406">
        <v>0</v>
      </c>
      <c r="H406">
        <v>0</v>
      </c>
      <c r="I406">
        <v>0</v>
      </c>
      <c r="J406">
        <v>3705</v>
      </c>
      <c r="K406">
        <v>2535</v>
      </c>
      <c r="L406">
        <v>3060</v>
      </c>
      <c r="M406">
        <v>11700</v>
      </c>
      <c r="N406">
        <v>11700</v>
      </c>
      <c r="O406">
        <v>10800</v>
      </c>
      <c r="P406">
        <v>0.47368421052631576</v>
      </c>
      <c r="Q406">
        <v>0.57894736842105265</v>
      </c>
      <c r="R406">
        <v>0.57894736842105265</v>
      </c>
      <c r="S406">
        <v>4405.2631578947367</v>
      </c>
      <c r="T406">
        <v>5384.21052631579</v>
      </c>
      <c r="U406">
        <v>5384.21052631579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8</v>
      </c>
      <c r="AC406">
        <v>7</v>
      </c>
      <c r="AD406">
        <v>8</v>
      </c>
      <c r="AE406">
        <v>0</v>
      </c>
      <c r="AF406">
        <v>0</v>
      </c>
      <c r="AG406">
        <v>0</v>
      </c>
      <c r="AH406">
        <v>0</v>
      </c>
      <c r="AI406">
        <v>0</v>
      </c>
    </row>
    <row r="407" spans="1:35" x14ac:dyDescent="0.35">
      <c r="A407" t="s">
        <v>229</v>
      </c>
      <c r="B407" t="s">
        <v>67</v>
      </c>
      <c r="C407">
        <v>3386</v>
      </c>
      <c r="D407">
        <v>39</v>
      </c>
      <c r="E407">
        <v>23</v>
      </c>
      <c r="F407">
        <v>25</v>
      </c>
      <c r="G407">
        <v>0</v>
      </c>
      <c r="H407">
        <v>0</v>
      </c>
      <c r="I407">
        <v>0</v>
      </c>
      <c r="J407">
        <v>7605</v>
      </c>
      <c r="K407">
        <v>4485</v>
      </c>
      <c r="L407">
        <v>4500</v>
      </c>
      <c r="M407">
        <v>10140</v>
      </c>
      <c r="N407">
        <v>10140</v>
      </c>
      <c r="O407">
        <v>9360</v>
      </c>
      <c r="P407">
        <v>0.10256410256410256</v>
      </c>
      <c r="Q407">
        <v>0.38461538461538464</v>
      </c>
      <c r="R407">
        <v>0.84615384615384615</v>
      </c>
      <c r="S407">
        <v>1701.5384615384614</v>
      </c>
      <c r="T407">
        <v>6380.7692307692314</v>
      </c>
      <c r="U407">
        <v>14037.692307692307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15</v>
      </c>
      <c r="AC407">
        <v>4</v>
      </c>
      <c r="AD407">
        <v>5</v>
      </c>
      <c r="AE407">
        <v>0</v>
      </c>
      <c r="AF407">
        <v>3</v>
      </c>
      <c r="AG407">
        <v>6</v>
      </c>
      <c r="AH407">
        <v>4</v>
      </c>
      <c r="AI407">
        <v>0</v>
      </c>
    </row>
    <row r="408" spans="1:35" x14ac:dyDescent="0.35">
      <c r="A408" t="s">
        <v>230</v>
      </c>
      <c r="B408" t="s">
        <v>67</v>
      </c>
      <c r="C408">
        <v>3406</v>
      </c>
      <c r="D408">
        <v>26</v>
      </c>
      <c r="E408">
        <v>22</v>
      </c>
      <c r="F408">
        <v>22</v>
      </c>
      <c r="G408">
        <v>0</v>
      </c>
      <c r="H408">
        <v>0</v>
      </c>
      <c r="I408">
        <v>0</v>
      </c>
      <c r="J408">
        <v>5070</v>
      </c>
      <c r="K408">
        <v>4290</v>
      </c>
      <c r="L408">
        <v>3960</v>
      </c>
      <c r="M408">
        <v>10140</v>
      </c>
      <c r="N408">
        <v>10140</v>
      </c>
      <c r="O408">
        <v>9360</v>
      </c>
      <c r="P408">
        <v>0</v>
      </c>
      <c r="Q408">
        <v>0.05</v>
      </c>
      <c r="R408">
        <v>0.8</v>
      </c>
      <c r="S408">
        <v>0</v>
      </c>
      <c r="T408">
        <v>666</v>
      </c>
      <c r="U408">
        <v>10656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5</v>
      </c>
      <c r="AC408">
        <v>19</v>
      </c>
      <c r="AD408">
        <v>23</v>
      </c>
      <c r="AE408">
        <v>0</v>
      </c>
      <c r="AF408">
        <v>0</v>
      </c>
      <c r="AG408">
        <v>0</v>
      </c>
      <c r="AH408">
        <v>0</v>
      </c>
      <c r="AI408">
        <v>0</v>
      </c>
    </row>
    <row r="409" spans="1:35" x14ac:dyDescent="0.35">
      <c r="A409" t="s">
        <v>231</v>
      </c>
      <c r="B409" t="s">
        <v>67</v>
      </c>
      <c r="C409">
        <v>3411</v>
      </c>
      <c r="D409">
        <v>50</v>
      </c>
      <c r="E409">
        <v>31</v>
      </c>
      <c r="F409">
        <v>33</v>
      </c>
      <c r="G409">
        <v>0</v>
      </c>
      <c r="H409">
        <v>0</v>
      </c>
      <c r="I409">
        <v>0</v>
      </c>
      <c r="J409">
        <v>9750</v>
      </c>
      <c r="K409">
        <v>6045</v>
      </c>
      <c r="L409">
        <v>5940</v>
      </c>
      <c r="M409">
        <v>10140</v>
      </c>
      <c r="N409">
        <v>10140</v>
      </c>
      <c r="O409">
        <v>9360</v>
      </c>
      <c r="P409">
        <v>0.52500000000000002</v>
      </c>
      <c r="Q409">
        <v>0.95</v>
      </c>
      <c r="R409">
        <v>0.97499999999999998</v>
      </c>
      <c r="S409">
        <v>11410.875</v>
      </c>
      <c r="T409">
        <v>20648.25</v>
      </c>
      <c r="U409">
        <v>21191.625</v>
      </c>
      <c r="V409">
        <v>13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28</v>
      </c>
      <c r="AC409">
        <v>21</v>
      </c>
      <c r="AD409">
        <v>24</v>
      </c>
      <c r="AE409">
        <v>0</v>
      </c>
      <c r="AF409">
        <v>5</v>
      </c>
      <c r="AG409">
        <v>3</v>
      </c>
      <c r="AH409">
        <v>3</v>
      </c>
      <c r="AI409">
        <v>0</v>
      </c>
    </row>
    <row r="410" spans="1:35" x14ac:dyDescent="0.35">
      <c r="A410" t="s">
        <v>232</v>
      </c>
      <c r="B410" t="s">
        <v>64</v>
      </c>
      <c r="C410">
        <v>3412</v>
      </c>
      <c r="D410">
        <v>59</v>
      </c>
      <c r="E410">
        <v>60</v>
      </c>
      <c r="F410">
        <v>60</v>
      </c>
      <c r="G410">
        <v>0</v>
      </c>
      <c r="H410">
        <v>0</v>
      </c>
      <c r="I410">
        <v>0</v>
      </c>
      <c r="J410">
        <v>11505</v>
      </c>
      <c r="K410">
        <v>11700</v>
      </c>
      <c r="L410">
        <v>10800</v>
      </c>
      <c r="M410">
        <v>15210</v>
      </c>
      <c r="N410">
        <v>15210</v>
      </c>
      <c r="O410">
        <v>14040</v>
      </c>
      <c r="P410">
        <v>0.61016949152542377</v>
      </c>
      <c r="Q410">
        <v>0.71186440677966101</v>
      </c>
      <c r="R410">
        <v>0.81355932203389836</v>
      </c>
      <c r="S410">
        <v>20748.813559322036</v>
      </c>
      <c r="T410">
        <v>24206.949152542373</v>
      </c>
      <c r="U410">
        <v>27665.084745762713</v>
      </c>
      <c r="V410">
        <v>21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18</v>
      </c>
      <c r="AC410">
        <v>52</v>
      </c>
      <c r="AD410">
        <v>21</v>
      </c>
      <c r="AE410">
        <v>0</v>
      </c>
      <c r="AF410">
        <v>0</v>
      </c>
      <c r="AG410">
        <v>0</v>
      </c>
      <c r="AH410">
        <v>0</v>
      </c>
      <c r="AI410">
        <v>0</v>
      </c>
    </row>
    <row r="411" spans="1:35" x14ac:dyDescent="0.35">
      <c r="A411" t="s">
        <v>233</v>
      </c>
      <c r="B411" t="s">
        <v>67</v>
      </c>
      <c r="C411">
        <v>3413</v>
      </c>
      <c r="D411">
        <v>20</v>
      </c>
      <c r="E411">
        <v>16</v>
      </c>
      <c r="F411">
        <v>16</v>
      </c>
      <c r="G411">
        <v>0</v>
      </c>
      <c r="H411">
        <v>0</v>
      </c>
      <c r="I411">
        <v>0</v>
      </c>
      <c r="J411">
        <v>3900</v>
      </c>
      <c r="K411">
        <v>3120</v>
      </c>
      <c r="L411">
        <v>2880</v>
      </c>
      <c r="M411">
        <v>10140</v>
      </c>
      <c r="N411">
        <v>10140</v>
      </c>
      <c r="O411">
        <v>9360</v>
      </c>
      <c r="P411">
        <v>4.7619047619047616E-2</v>
      </c>
      <c r="Q411">
        <v>9.5238095238095233E-2</v>
      </c>
      <c r="R411">
        <v>0.2857142857142857</v>
      </c>
      <c r="S411">
        <v>471.42857142857139</v>
      </c>
      <c r="T411">
        <v>942.85714285714278</v>
      </c>
      <c r="U411">
        <v>2828.5714285714284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10</v>
      </c>
      <c r="AC411">
        <v>5</v>
      </c>
      <c r="AD411">
        <v>6</v>
      </c>
      <c r="AE411">
        <v>0</v>
      </c>
      <c r="AF411">
        <v>0</v>
      </c>
      <c r="AG411">
        <v>0</v>
      </c>
      <c r="AH411">
        <v>0</v>
      </c>
      <c r="AI411">
        <v>0</v>
      </c>
    </row>
    <row r="412" spans="1:35" x14ac:dyDescent="0.35">
      <c r="A412" t="s">
        <v>234</v>
      </c>
      <c r="B412" t="s">
        <v>67</v>
      </c>
      <c r="C412">
        <v>3428</v>
      </c>
      <c r="D412">
        <v>28</v>
      </c>
      <c r="E412">
        <v>35</v>
      </c>
      <c r="F412">
        <v>36</v>
      </c>
      <c r="G412">
        <v>0</v>
      </c>
      <c r="H412">
        <v>0</v>
      </c>
      <c r="I412">
        <v>0</v>
      </c>
      <c r="J412">
        <v>5460</v>
      </c>
      <c r="K412">
        <v>6825</v>
      </c>
      <c r="L412">
        <v>6480</v>
      </c>
      <c r="M412">
        <v>10140</v>
      </c>
      <c r="N412">
        <v>10140</v>
      </c>
      <c r="O412">
        <v>9360</v>
      </c>
      <c r="P412">
        <v>0.14814814814814814</v>
      </c>
      <c r="Q412">
        <v>0.22222222222222221</v>
      </c>
      <c r="R412">
        <v>0.33333333333333331</v>
      </c>
      <c r="S412">
        <v>2780</v>
      </c>
      <c r="T412">
        <v>4170</v>
      </c>
      <c r="U412">
        <v>6255</v>
      </c>
      <c r="V412">
        <v>5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16</v>
      </c>
      <c r="AC412">
        <v>13</v>
      </c>
      <c r="AD412">
        <v>9</v>
      </c>
      <c r="AE412">
        <v>0</v>
      </c>
      <c r="AF412">
        <v>0</v>
      </c>
      <c r="AG412">
        <v>9</v>
      </c>
      <c r="AH412">
        <v>10.333333333333334</v>
      </c>
      <c r="AI412">
        <v>0</v>
      </c>
    </row>
    <row r="413" spans="1:35" x14ac:dyDescent="0.35">
      <c r="A413" t="s">
        <v>235</v>
      </c>
      <c r="B413" t="s">
        <v>67</v>
      </c>
      <c r="C413">
        <v>3431</v>
      </c>
      <c r="D413">
        <v>46</v>
      </c>
      <c r="E413">
        <v>41</v>
      </c>
      <c r="F413">
        <v>41</v>
      </c>
      <c r="G413">
        <v>0</v>
      </c>
      <c r="H413">
        <v>0</v>
      </c>
      <c r="I413">
        <v>0</v>
      </c>
      <c r="J413">
        <v>8970</v>
      </c>
      <c r="K413">
        <v>7995</v>
      </c>
      <c r="L413">
        <v>7380</v>
      </c>
      <c r="M413">
        <v>10140</v>
      </c>
      <c r="N413">
        <v>10140</v>
      </c>
      <c r="O413">
        <v>9360</v>
      </c>
      <c r="P413">
        <v>0.17241379310344829</v>
      </c>
      <c r="Q413">
        <v>0.2413793103448276</v>
      </c>
      <c r="R413">
        <v>0.2413793103448276</v>
      </c>
      <c r="S413">
        <v>4197.4137931034484</v>
      </c>
      <c r="T413">
        <v>5876.3793103448279</v>
      </c>
      <c r="U413">
        <v>5876.3793103448279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48</v>
      </c>
      <c r="AC413">
        <v>4</v>
      </c>
      <c r="AD413">
        <v>41</v>
      </c>
      <c r="AE413">
        <v>0</v>
      </c>
      <c r="AF413">
        <v>0</v>
      </c>
      <c r="AG413">
        <v>12</v>
      </c>
      <c r="AH413">
        <v>12</v>
      </c>
      <c r="AI413">
        <v>0</v>
      </c>
    </row>
    <row r="414" spans="1:35" x14ac:dyDescent="0.35">
      <c r="A414" t="s">
        <v>236</v>
      </c>
      <c r="B414" t="s">
        <v>67</v>
      </c>
      <c r="C414">
        <v>3432</v>
      </c>
      <c r="D414">
        <v>113</v>
      </c>
      <c r="E414">
        <v>49</v>
      </c>
      <c r="F414">
        <v>70</v>
      </c>
      <c r="G414">
        <v>0</v>
      </c>
      <c r="H414">
        <v>0</v>
      </c>
      <c r="I414">
        <v>0</v>
      </c>
      <c r="J414">
        <v>22035</v>
      </c>
      <c r="K414">
        <v>9555</v>
      </c>
      <c r="L414">
        <v>12600</v>
      </c>
      <c r="M414">
        <v>23400</v>
      </c>
      <c r="N414">
        <v>23400</v>
      </c>
      <c r="O414">
        <v>21600</v>
      </c>
      <c r="P414">
        <v>0.18072289156626506</v>
      </c>
      <c r="Q414">
        <v>0.80722891566265065</v>
      </c>
      <c r="R414">
        <v>0.93975903614457834</v>
      </c>
      <c r="S414">
        <v>7986.1445783132531</v>
      </c>
      <c r="T414">
        <v>35671.445783132534</v>
      </c>
      <c r="U414">
        <v>41527.951807228914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24</v>
      </c>
      <c r="AC414">
        <v>7</v>
      </c>
      <c r="AD414">
        <v>11</v>
      </c>
      <c r="AE414">
        <v>0</v>
      </c>
      <c r="AF414">
        <v>0</v>
      </c>
      <c r="AG414">
        <v>0</v>
      </c>
      <c r="AH414">
        <v>4</v>
      </c>
      <c r="AI414">
        <v>0</v>
      </c>
    </row>
    <row r="415" spans="1:35" x14ac:dyDescent="0.35">
      <c r="A415" t="s">
        <v>237</v>
      </c>
      <c r="B415" t="s">
        <v>64</v>
      </c>
      <c r="C415">
        <v>3433</v>
      </c>
      <c r="D415">
        <v>63</v>
      </c>
      <c r="E415">
        <v>43</v>
      </c>
      <c r="F415">
        <v>41</v>
      </c>
      <c r="G415">
        <v>0</v>
      </c>
      <c r="H415">
        <v>0</v>
      </c>
      <c r="I415">
        <v>0</v>
      </c>
      <c r="J415">
        <v>12285</v>
      </c>
      <c r="K415">
        <v>8385</v>
      </c>
      <c r="L415">
        <v>7380</v>
      </c>
      <c r="M415">
        <v>39130.000000000007</v>
      </c>
      <c r="N415">
        <v>39130.000000000007</v>
      </c>
      <c r="O415">
        <v>36120.000000000007</v>
      </c>
      <c r="P415">
        <v>0.41509433962264153</v>
      </c>
      <c r="Q415">
        <v>0.49056603773584906</v>
      </c>
      <c r="R415">
        <v>0.75471698113207553</v>
      </c>
      <c r="S415">
        <v>11643.396226415094</v>
      </c>
      <c r="T415">
        <v>13760.377358490567</v>
      </c>
      <c r="U415">
        <v>21169.811320754718</v>
      </c>
      <c r="V415">
        <v>0</v>
      </c>
      <c r="W415">
        <v>9</v>
      </c>
      <c r="X415">
        <v>0</v>
      </c>
      <c r="Y415">
        <v>0</v>
      </c>
      <c r="Z415">
        <v>0</v>
      </c>
      <c r="AA415">
        <v>0</v>
      </c>
      <c r="AB415">
        <v>18</v>
      </c>
      <c r="AC415">
        <v>25</v>
      </c>
      <c r="AD415">
        <v>26</v>
      </c>
      <c r="AE415">
        <v>0</v>
      </c>
      <c r="AF415">
        <v>0</v>
      </c>
      <c r="AG415">
        <v>0</v>
      </c>
      <c r="AH415">
        <v>0</v>
      </c>
      <c r="AI415">
        <v>0</v>
      </c>
    </row>
    <row r="416" spans="1:35" x14ac:dyDescent="0.35">
      <c r="A416" t="s">
        <v>238</v>
      </c>
      <c r="B416" t="s">
        <v>67</v>
      </c>
      <c r="C416">
        <v>3436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11700</v>
      </c>
      <c r="N416">
        <v>11700</v>
      </c>
      <c r="O416">
        <v>10800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</row>
    <row r="417" spans="1:35" x14ac:dyDescent="0.35">
      <c r="A417" t="s">
        <v>239</v>
      </c>
      <c r="B417" t="s">
        <v>64</v>
      </c>
      <c r="C417">
        <v>5201</v>
      </c>
      <c r="D417">
        <v>51</v>
      </c>
      <c r="E417">
        <v>50</v>
      </c>
      <c r="F417">
        <v>49</v>
      </c>
      <c r="G417">
        <v>0</v>
      </c>
      <c r="H417">
        <v>0</v>
      </c>
      <c r="I417">
        <v>0</v>
      </c>
      <c r="J417">
        <v>9945</v>
      </c>
      <c r="K417">
        <v>9750</v>
      </c>
      <c r="L417">
        <v>8820</v>
      </c>
      <c r="M417">
        <v>10140</v>
      </c>
      <c r="N417">
        <v>10140</v>
      </c>
      <c r="O417">
        <v>9360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</row>
    <row r="418" spans="1:35" x14ac:dyDescent="0.35">
      <c r="A418" t="s">
        <v>240</v>
      </c>
      <c r="B418" t="s">
        <v>67</v>
      </c>
      <c r="C418">
        <v>5203</v>
      </c>
      <c r="D418">
        <v>52</v>
      </c>
      <c r="E418">
        <v>52</v>
      </c>
      <c r="F418">
        <v>51</v>
      </c>
      <c r="G418">
        <v>0</v>
      </c>
      <c r="H418">
        <v>0</v>
      </c>
      <c r="I418">
        <v>0</v>
      </c>
      <c r="J418">
        <v>10140</v>
      </c>
      <c r="K418">
        <v>10140</v>
      </c>
      <c r="L418">
        <v>9180</v>
      </c>
      <c r="M418">
        <v>20280</v>
      </c>
      <c r="N418">
        <v>20280</v>
      </c>
      <c r="O418">
        <v>18720</v>
      </c>
      <c r="P418">
        <v>0</v>
      </c>
      <c r="Q418">
        <v>2.0833333333333332E-2</v>
      </c>
      <c r="R418">
        <v>6.25E-2</v>
      </c>
      <c r="S418">
        <v>0</v>
      </c>
      <c r="T418">
        <v>613.75</v>
      </c>
      <c r="U418">
        <v>1841.25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1</v>
      </c>
      <c r="AD418">
        <v>1</v>
      </c>
      <c r="AE418">
        <v>0</v>
      </c>
      <c r="AF418">
        <v>40</v>
      </c>
      <c r="AG418">
        <v>42</v>
      </c>
      <c r="AH418">
        <v>45</v>
      </c>
      <c r="AI418">
        <v>0</v>
      </c>
    </row>
    <row r="419" spans="1:35" x14ac:dyDescent="0.35">
      <c r="A419" t="s">
        <v>241</v>
      </c>
      <c r="B419" t="s">
        <v>64</v>
      </c>
      <c r="C419">
        <v>2162</v>
      </c>
      <c r="D419">
        <v>35</v>
      </c>
      <c r="E419">
        <v>32</v>
      </c>
      <c r="F419">
        <v>39</v>
      </c>
      <c r="G419">
        <v>0</v>
      </c>
      <c r="H419">
        <v>0</v>
      </c>
      <c r="I419">
        <v>0</v>
      </c>
      <c r="J419">
        <v>6825</v>
      </c>
      <c r="K419">
        <v>6240</v>
      </c>
      <c r="L419">
        <v>7020</v>
      </c>
      <c r="M419">
        <v>25350</v>
      </c>
      <c r="N419">
        <v>25350</v>
      </c>
      <c r="O419">
        <v>23400</v>
      </c>
      <c r="P419">
        <v>0.26315789473684209</v>
      </c>
      <c r="Q419">
        <v>0.42105263157894735</v>
      </c>
      <c r="R419">
        <v>0.94736842105263153</v>
      </c>
      <c r="S419">
        <v>5285.5263157894733</v>
      </c>
      <c r="T419">
        <v>8456.8421052631566</v>
      </c>
      <c r="U419">
        <v>19027.894736842103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9</v>
      </c>
      <c r="AC419">
        <v>15</v>
      </c>
      <c r="AD419">
        <v>8</v>
      </c>
      <c r="AE419">
        <v>0</v>
      </c>
      <c r="AF419">
        <v>0</v>
      </c>
      <c r="AG419">
        <v>5</v>
      </c>
      <c r="AH419">
        <v>4</v>
      </c>
      <c r="AI419">
        <v>0</v>
      </c>
    </row>
    <row r="420" spans="1:35" x14ac:dyDescent="0.35">
      <c r="A420" t="s">
        <v>242</v>
      </c>
      <c r="B420" t="s">
        <v>64</v>
      </c>
      <c r="C420">
        <v>5205</v>
      </c>
      <c r="D420">
        <v>29</v>
      </c>
      <c r="E420">
        <v>30</v>
      </c>
      <c r="F420">
        <v>31</v>
      </c>
      <c r="G420">
        <v>0</v>
      </c>
      <c r="H420">
        <v>0</v>
      </c>
      <c r="I420">
        <v>0</v>
      </c>
      <c r="J420">
        <v>5655</v>
      </c>
      <c r="K420">
        <v>5850</v>
      </c>
      <c r="L420">
        <v>5580</v>
      </c>
      <c r="M420">
        <v>10140</v>
      </c>
      <c r="N420">
        <v>10140</v>
      </c>
      <c r="O420">
        <v>9360</v>
      </c>
      <c r="P420">
        <v>0</v>
      </c>
      <c r="Q420">
        <v>3.4482758620689655E-2</v>
      </c>
      <c r="R420">
        <v>0.10344827586206896</v>
      </c>
      <c r="S420">
        <v>0</v>
      </c>
      <c r="T420">
        <v>589.13793103448279</v>
      </c>
      <c r="U420">
        <v>1767.4137931034481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14</v>
      </c>
      <c r="AG420">
        <v>15</v>
      </c>
      <c r="AH420">
        <v>15</v>
      </c>
      <c r="AI420">
        <v>0</v>
      </c>
    </row>
    <row r="421" spans="1:35" x14ac:dyDescent="0.35">
      <c r="A421" t="s">
        <v>243</v>
      </c>
      <c r="B421" t="s">
        <v>67</v>
      </c>
      <c r="C421">
        <v>4019</v>
      </c>
      <c r="D421">
        <v>100</v>
      </c>
      <c r="E421">
        <v>66</v>
      </c>
      <c r="F421">
        <v>96</v>
      </c>
      <c r="G421">
        <v>0</v>
      </c>
      <c r="H421">
        <v>0</v>
      </c>
      <c r="I421">
        <v>0</v>
      </c>
      <c r="J421">
        <v>19500</v>
      </c>
      <c r="K421">
        <v>12870</v>
      </c>
      <c r="L421">
        <v>17280</v>
      </c>
      <c r="M421">
        <v>20280</v>
      </c>
      <c r="N421">
        <v>20280</v>
      </c>
      <c r="O421">
        <v>18720</v>
      </c>
      <c r="P421">
        <v>0</v>
      </c>
      <c r="Q421">
        <v>2.3809523809523808E-2</v>
      </c>
      <c r="R421">
        <v>0.61904761904761907</v>
      </c>
      <c r="S421">
        <v>0</v>
      </c>
      <c r="T421">
        <v>1182.1428571428571</v>
      </c>
      <c r="U421">
        <v>30735.714285714286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13</v>
      </c>
      <c r="AC421">
        <v>20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</row>
    <row r="422" spans="1:35" x14ac:dyDescent="0.35">
      <c r="A422" t="s">
        <v>245</v>
      </c>
      <c r="B422" t="s">
        <v>64</v>
      </c>
      <c r="C422">
        <v>2075</v>
      </c>
      <c r="D422">
        <v>52</v>
      </c>
      <c r="E422">
        <v>31</v>
      </c>
      <c r="F422">
        <v>44</v>
      </c>
      <c r="G422">
        <v>0</v>
      </c>
      <c r="H422">
        <v>0</v>
      </c>
      <c r="I422">
        <v>0</v>
      </c>
      <c r="J422">
        <v>10140</v>
      </c>
      <c r="K422">
        <v>6045</v>
      </c>
      <c r="L422">
        <v>7920</v>
      </c>
      <c r="M422">
        <v>19500</v>
      </c>
      <c r="N422">
        <v>19500</v>
      </c>
      <c r="O422">
        <v>18000</v>
      </c>
      <c r="P422">
        <v>3.7037037037037035E-2</v>
      </c>
      <c r="Q422">
        <v>0.24074074074074073</v>
      </c>
      <c r="R422">
        <v>0.83333333333333337</v>
      </c>
      <c r="S422">
        <v>892.77777777777771</v>
      </c>
      <c r="T422">
        <v>5803.0555555555557</v>
      </c>
      <c r="U422">
        <v>20087.5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</row>
    <row r="423" spans="1:35" x14ac:dyDescent="0.35">
      <c r="A423" t="s">
        <v>246</v>
      </c>
      <c r="B423" t="s">
        <v>67</v>
      </c>
      <c r="C423">
        <v>2191</v>
      </c>
      <c r="D423">
        <v>22</v>
      </c>
      <c r="E423">
        <v>17</v>
      </c>
      <c r="F423">
        <v>26</v>
      </c>
      <c r="G423">
        <v>0</v>
      </c>
      <c r="H423">
        <v>0</v>
      </c>
      <c r="I423">
        <v>0</v>
      </c>
      <c r="J423">
        <v>4290</v>
      </c>
      <c r="K423">
        <v>3315</v>
      </c>
      <c r="L423">
        <v>4680</v>
      </c>
      <c r="M423">
        <v>11700</v>
      </c>
      <c r="N423">
        <v>11700</v>
      </c>
      <c r="O423">
        <v>10800</v>
      </c>
      <c r="P423">
        <v>0.14285714285714285</v>
      </c>
      <c r="Q423">
        <v>0.14285714285714285</v>
      </c>
      <c r="R423">
        <v>0.9285714285714286</v>
      </c>
      <c r="S423">
        <v>1755</v>
      </c>
      <c r="T423">
        <v>1755</v>
      </c>
      <c r="U423">
        <v>11407.5</v>
      </c>
      <c r="V423">
        <v>10</v>
      </c>
      <c r="W423">
        <v>0</v>
      </c>
      <c r="X423">
        <v>8</v>
      </c>
      <c r="Y423">
        <v>8</v>
      </c>
      <c r="Z423">
        <v>0</v>
      </c>
      <c r="AA423">
        <v>0</v>
      </c>
      <c r="AB423">
        <v>9</v>
      </c>
      <c r="AC423">
        <v>7</v>
      </c>
      <c r="AD423">
        <v>21</v>
      </c>
      <c r="AE423">
        <v>0</v>
      </c>
      <c r="AF423">
        <v>5</v>
      </c>
      <c r="AG423">
        <v>1</v>
      </c>
      <c r="AH423">
        <v>4</v>
      </c>
      <c r="AI423">
        <v>0</v>
      </c>
    </row>
    <row r="424" spans="1:35" x14ac:dyDescent="0.35">
      <c r="A424" t="s">
        <v>247</v>
      </c>
      <c r="B424" t="s">
        <v>64</v>
      </c>
      <c r="C424">
        <v>2078</v>
      </c>
      <c r="D424">
        <v>0</v>
      </c>
      <c r="E424">
        <v>13</v>
      </c>
      <c r="F424">
        <v>22</v>
      </c>
      <c r="G424">
        <v>0</v>
      </c>
      <c r="H424">
        <v>0</v>
      </c>
      <c r="I424">
        <v>0</v>
      </c>
      <c r="J424">
        <v>0</v>
      </c>
      <c r="K424">
        <v>2535</v>
      </c>
      <c r="L424">
        <v>3960</v>
      </c>
      <c r="M424">
        <v>0</v>
      </c>
      <c r="N424">
        <v>8190</v>
      </c>
      <c r="O424">
        <v>7560</v>
      </c>
      <c r="P424">
        <v>0</v>
      </c>
      <c r="Q424">
        <v>0</v>
      </c>
      <c r="R424">
        <v>0.23076923076923078</v>
      </c>
      <c r="S424">
        <v>0</v>
      </c>
      <c r="T424">
        <v>0</v>
      </c>
      <c r="U424">
        <v>1498.846153846154</v>
      </c>
      <c r="V424">
        <v>3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1</v>
      </c>
      <c r="AD424">
        <v>4</v>
      </c>
      <c r="AE424">
        <v>0</v>
      </c>
      <c r="AF424">
        <v>0</v>
      </c>
      <c r="AG424">
        <v>1</v>
      </c>
      <c r="AH424">
        <v>2</v>
      </c>
      <c r="AI424">
        <v>0</v>
      </c>
    </row>
    <row r="425" spans="1:35" x14ac:dyDescent="0.35">
      <c r="A425" t="s">
        <v>248</v>
      </c>
      <c r="B425" t="s">
        <v>67</v>
      </c>
      <c r="C425">
        <v>2185</v>
      </c>
      <c r="D425" t="e">
        <v>#N/A</v>
      </c>
      <c r="E425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  <c r="O425" t="e">
        <v>#N/A</v>
      </c>
      <c r="P425" t="e">
        <v>#N/A</v>
      </c>
      <c r="Q425" t="e">
        <v>#N/A</v>
      </c>
      <c r="R425" t="e">
        <v>#N/A</v>
      </c>
      <c r="S425" t="e">
        <v>#N/A</v>
      </c>
      <c r="T425" t="e">
        <v>#N/A</v>
      </c>
      <c r="U425" t="e">
        <v>#N/A</v>
      </c>
      <c r="V425" t="e">
        <v>#N/A</v>
      </c>
      <c r="W425" t="e">
        <v>#N/A</v>
      </c>
      <c r="X425" t="e">
        <v>#N/A</v>
      </c>
      <c r="Y425" t="e">
        <v>#N/A</v>
      </c>
      <c r="Z425" t="e">
        <v>#N/A</v>
      </c>
      <c r="AA425" t="e">
        <v>#N/A</v>
      </c>
      <c r="AB425" t="e">
        <v>#N/A</v>
      </c>
      <c r="AC425" t="e">
        <v>#N/A</v>
      </c>
      <c r="AD425" t="e">
        <v>#N/A</v>
      </c>
      <c r="AE425" t="e">
        <v>#N/A</v>
      </c>
      <c r="AF425" t="e">
        <v>#N/A</v>
      </c>
      <c r="AG425" t="e">
        <v>#N/A</v>
      </c>
      <c r="AH425" t="e">
        <v>#N/A</v>
      </c>
      <c r="AI425" t="e">
        <v>#N/A</v>
      </c>
    </row>
    <row r="426" spans="1:35" x14ac:dyDescent="0.35">
      <c r="A426" t="s">
        <v>0</v>
      </c>
      <c r="B426" t="s">
        <v>1</v>
      </c>
      <c r="C426" t="s">
        <v>2</v>
      </c>
      <c r="D426" t="s">
        <v>3</v>
      </c>
      <c r="E426" t="s">
        <v>4</v>
      </c>
      <c r="F426" t="s">
        <v>5</v>
      </c>
      <c r="G426" t="s">
        <v>6</v>
      </c>
      <c r="H426" t="s">
        <v>7</v>
      </c>
      <c r="I426" t="s">
        <v>8</v>
      </c>
      <c r="J426" t="s">
        <v>9</v>
      </c>
      <c r="K426" t="s">
        <v>10</v>
      </c>
      <c r="L426" t="s">
        <v>11</v>
      </c>
      <c r="M426" t="s">
        <v>12</v>
      </c>
      <c r="N426" t="s">
        <v>13</v>
      </c>
      <c r="O426" t="s">
        <v>14</v>
      </c>
      <c r="P426" t="s">
        <v>15</v>
      </c>
      <c r="Q426" t="s">
        <v>16</v>
      </c>
      <c r="R426" t="s">
        <v>17</v>
      </c>
      <c r="S426" t="s">
        <v>18</v>
      </c>
      <c r="T426" t="s">
        <v>19</v>
      </c>
      <c r="U426" t="s">
        <v>20</v>
      </c>
      <c r="V426" t="s">
        <v>21</v>
      </c>
      <c r="W426" t="s">
        <v>22</v>
      </c>
      <c r="X426" t="s">
        <v>23</v>
      </c>
      <c r="Y426" t="s">
        <v>24</v>
      </c>
      <c r="Z426" t="s">
        <v>25</v>
      </c>
      <c r="AA426" t="s">
        <v>26</v>
      </c>
      <c r="AB426" t="s">
        <v>27</v>
      </c>
      <c r="AC426" t="s">
        <v>28</v>
      </c>
      <c r="AD426" t="s">
        <v>29</v>
      </c>
      <c r="AE426" t="s">
        <v>30</v>
      </c>
      <c r="AF426" t="s">
        <v>252</v>
      </c>
      <c r="AG426" t="s">
        <v>253</v>
      </c>
    </row>
    <row r="427" spans="1:35" x14ac:dyDescent="0.35">
      <c r="A427" t="b">
        <v>1</v>
      </c>
    </row>
    <row r="428" spans="1:35" x14ac:dyDescent="0.35">
      <c r="A428" t="b">
        <v>1</v>
      </c>
      <c r="B428" t="b">
        <v>1</v>
      </c>
      <c r="C428" t="b">
        <v>1</v>
      </c>
      <c r="D428" t="b">
        <v>1</v>
      </c>
      <c r="E428" t="b">
        <v>1</v>
      </c>
      <c r="F428" t="b">
        <v>1</v>
      </c>
      <c r="G428" t="b">
        <v>1</v>
      </c>
      <c r="H428" t="b">
        <v>1</v>
      </c>
      <c r="I428" t="b">
        <v>1</v>
      </c>
      <c r="J428" t="b">
        <v>1</v>
      </c>
      <c r="K428" t="b">
        <v>1</v>
      </c>
      <c r="L428" t="b">
        <v>1</v>
      </c>
      <c r="M428" t="b">
        <v>1</v>
      </c>
      <c r="N428" t="b">
        <v>1</v>
      </c>
      <c r="O428" t="b">
        <v>1</v>
      </c>
      <c r="P428" t="b">
        <v>1</v>
      </c>
      <c r="Q428" t="b">
        <v>1</v>
      </c>
      <c r="R428" t="b">
        <v>1</v>
      </c>
      <c r="S428" t="b">
        <v>1</v>
      </c>
      <c r="T428" t="b">
        <v>1</v>
      </c>
      <c r="U428" t="b">
        <v>1</v>
      </c>
      <c r="V428" t="b">
        <v>1</v>
      </c>
      <c r="W428" t="b">
        <v>1</v>
      </c>
      <c r="X428" t="b">
        <v>1</v>
      </c>
      <c r="Y428" t="b">
        <v>1</v>
      </c>
      <c r="Z428" t="b">
        <v>1</v>
      </c>
      <c r="AA428" t="b">
        <v>1</v>
      </c>
      <c r="AB428" t="b">
        <v>1</v>
      </c>
      <c r="AC428" t="b">
        <v>1</v>
      </c>
      <c r="AD428" t="b">
        <v>1</v>
      </c>
      <c r="AE428" t="b">
        <v>1</v>
      </c>
    </row>
    <row r="430" spans="1:35" x14ac:dyDescent="0.35">
      <c r="A430" t="s">
        <v>0</v>
      </c>
      <c r="B430" t="s">
        <v>1</v>
      </c>
      <c r="C430" t="s">
        <v>2</v>
      </c>
      <c r="D430" t="s">
        <v>3</v>
      </c>
      <c r="E430" t="s">
        <v>4</v>
      </c>
      <c r="F430" t="s">
        <v>5</v>
      </c>
      <c r="G430" t="s">
        <v>6</v>
      </c>
      <c r="H430" t="s">
        <v>7</v>
      </c>
      <c r="I430" t="s">
        <v>8</v>
      </c>
      <c r="J430" t="s">
        <v>9</v>
      </c>
      <c r="K430" t="s">
        <v>10</v>
      </c>
      <c r="L430" t="s">
        <v>11</v>
      </c>
      <c r="M430" t="s">
        <v>12</v>
      </c>
      <c r="N430" t="s">
        <v>13</v>
      </c>
      <c r="O430" t="s">
        <v>14</v>
      </c>
      <c r="P430" t="s">
        <v>15</v>
      </c>
      <c r="Q430" t="s">
        <v>16</v>
      </c>
      <c r="R430" t="s">
        <v>17</v>
      </c>
      <c r="S430" t="s">
        <v>18</v>
      </c>
      <c r="T430" t="s">
        <v>19</v>
      </c>
      <c r="U430" t="s">
        <v>20</v>
      </c>
      <c r="V430" t="s">
        <v>21</v>
      </c>
      <c r="W430" t="s">
        <v>22</v>
      </c>
      <c r="X430" t="s">
        <v>23</v>
      </c>
      <c r="Y430" t="s">
        <v>24</v>
      </c>
      <c r="Z430" t="s">
        <v>25</v>
      </c>
      <c r="AA430" t="s">
        <v>26</v>
      </c>
      <c r="AB430" t="s">
        <v>27</v>
      </c>
      <c r="AC430" t="s">
        <v>28</v>
      </c>
      <c r="AD430" t="s">
        <v>29</v>
      </c>
      <c r="AE430" t="s">
        <v>30</v>
      </c>
    </row>
    <row r="431" spans="1:35" x14ac:dyDescent="0.35">
      <c r="A431" t="s">
        <v>0</v>
      </c>
      <c r="B431" t="s">
        <v>1</v>
      </c>
      <c r="C431" t="s">
        <v>2</v>
      </c>
      <c r="D431" t="s">
        <v>3</v>
      </c>
      <c r="E431" t="s">
        <v>4</v>
      </c>
      <c r="F431" t="s">
        <v>5</v>
      </c>
      <c r="G431" t="s">
        <v>6</v>
      </c>
      <c r="H431" t="s">
        <v>7</v>
      </c>
      <c r="I431" t="s">
        <v>8</v>
      </c>
      <c r="J431" t="s">
        <v>9</v>
      </c>
      <c r="K431" t="s">
        <v>10</v>
      </c>
      <c r="L431" t="s">
        <v>11</v>
      </c>
      <c r="M431" t="s">
        <v>12</v>
      </c>
      <c r="N431" t="s">
        <v>13</v>
      </c>
      <c r="O431" t="s">
        <v>14</v>
      </c>
      <c r="P431" t="s">
        <v>15</v>
      </c>
      <c r="Q431" t="s">
        <v>16</v>
      </c>
      <c r="R431" t="s">
        <v>17</v>
      </c>
      <c r="S431" t="s">
        <v>18</v>
      </c>
      <c r="T431" t="s">
        <v>19</v>
      </c>
      <c r="U431" t="s">
        <v>20</v>
      </c>
      <c r="V431" t="s">
        <v>21</v>
      </c>
      <c r="W431" t="s">
        <v>22</v>
      </c>
      <c r="X431" t="s">
        <v>23</v>
      </c>
      <c r="Y431" t="s">
        <v>24</v>
      </c>
      <c r="Z431" t="s">
        <v>25</v>
      </c>
      <c r="AA431" t="s">
        <v>26</v>
      </c>
      <c r="AB431" t="s">
        <v>27</v>
      </c>
      <c r="AC431" t="s">
        <v>28</v>
      </c>
      <c r="AD431" t="s">
        <v>29</v>
      </c>
    </row>
    <row r="432" spans="1:35" x14ac:dyDescent="0.35">
      <c r="A432" t="s">
        <v>35</v>
      </c>
      <c r="B432" t="s">
        <v>36</v>
      </c>
      <c r="C432">
        <v>1000</v>
      </c>
      <c r="D432">
        <v>-5</v>
      </c>
      <c r="E432">
        <v>2</v>
      </c>
      <c r="F432">
        <v>-4</v>
      </c>
      <c r="G432">
        <v>0</v>
      </c>
      <c r="H432">
        <v>0</v>
      </c>
      <c r="I432">
        <v>0</v>
      </c>
      <c r="J432">
        <v>-975</v>
      </c>
      <c r="K432">
        <v>390</v>
      </c>
      <c r="L432">
        <v>-720</v>
      </c>
      <c r="M432">
        <v>0</v>
      </c>
      <c r="N432">
        <v>0</v>
      </c>
      <c r="O432">
        <v>0</v>
      </c>
      <c r="P432">
        <v>2.6351658337119485E-2</v>
      </c>
      <c r="Q432">
        <v>0.12312585188550658</v>
      </c>
      <c r="R432">
        <v>0.15356656065424806</v>
      </c>
      <c r="S432">
        <v>988.38482507950903</v>
      </c>
      <c r="T432">
        <v>4955.6428895956378</v>
      </c>
      <c r="U432">
        <v>6074.8977737392097</v>
      </c>
      <c r="V432">
        <v>2</v>
      </c>
      <c r="W432">
        <v>0</v>
      </c>
      <c r="X432">
        <v>0</v>
      </c>
      <c r="Y432">
        <v>-1</v>
      </c>
      <c r="Z432">
        <v>-5142.0670399622177</v>
      </c>
      <c r="AA432">
        <v>0</v>
      </c>
      <c r="AB432">
        <v>-2</v>
      </c>
      <c r="AC432">
        <v>5</v>
      </c>
      <c r="AD432">
        <v>1</v>
      </c>
      <c r="AE432">
        <v>-4576</v>
      </c>
      <c r="AF432">
        <v>9.6666666666666679</v>
      </c>
      <c r="AG432">
        <v>-3.06666666666667</v>
      </c>
      <c r="AH432">
        <v>4.8000000000000007</v>
      </c>
      <c r="AI432">
        <v>0</v>
      </c>
    </row>
    <row r="433" spans="1:35" x14ac:dyDescent="0.35">
      <c r="A433" t="s">
        <v>37</v>
      </c>
      <c r="B433" t="s">
        <v>36</v>
      </c>
      <c r="C433">
        <v>1001</v>
      </c>
      <c r="D433">
        <v>-13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-2535</v>
      </c>
      <c r="K433">
        <v>0</v>
      </c>
      <c r="L433">
        <v>180</v>
      </c>
      <c r="M433">
        <v>0</v>
      </c>
      <c r="N433">
        <v>0</v>
      </c>
      <c r="O433">
        <v>0</v>
      </c>
      <c r="P433">
        <v>5.3748231966053744E-2</v>
      </c>
      <c r="Q433">
        <v>2.3936459580023939E-2</v>
      </c>
      <c r="R433">
        <v>0.10488521379610483</v>
      </c>
      <c r="S433">
        <v>2113.6845827439884</v>
      </c>
      <c r="T433">
        <v>521.80285061473296</v>
      </c>
      <c r="U433">
        <v>3228.4452181481865</v>
      </c>
      <c r="V433">
        <v>2</v>
      </c>
      <c r="W433">
        <v>13</v>
      </c>
      <c r="X433">
        <v>7</v>
      </c>
      <c r="Y433">
        <v>-21</v>
      </c>
      <c r="Z433">
        <v>-10115.685855430638</v>
      </c>
      <c r="AA433">
        <v>0</v>
      </c>
      <c r="AB433">
        <v>-9</v>
      </c>
      <c r="AC433">
        <v>-7</v>
      </c>
      <c r="AD433">
        <v>-6</v>
      </c>
      <c r="AE433">
        <v>-4749.25</v>
      </c>
      <c r="AF433">
        <v>3</v>
      </c>
      <c r="AG433">
        <v>-5</v>
      </c>
      <c r="AH433">
        <v>-5</v>
      </c>
      <c r="AI433">
        <v>0</v>
      </c>
    </row>
    <row r="434" spans="1:35" x14ac:dyDescent="0.35">
      <c r="A434" t="s">
        <v>38</v>
      </c>
      <c r="B434" t="s">
        <v>36</v>
      </c>
      <c r="C434">
        <v>1002</v>
      </c>
      <c r="D434">
        <v>-38</v>
      </c>
      <c r="E434">
        <v>-26</v>
      </c>
      <c r="F434">
        <v>-25</v>
      </c>
      <c r="G434">
        <v>0</v>
      </c>
      <c r="H434">
        <v>0</v>
      </c>
      <c r="I434">
        <v>0</v>
      </c>
      <c r="J434">
        <v>-7410</v>
      </c>
      <c r="K434">
        <v>-5070</v>
      </c>
      <c r="L434">
        <v>-4500</v>
      </c>
      <c r="M434">
        <v>0</v>
      </c>
      <c r="N434">
        <v>0</v>
      </c>
      <c r="O434">
        <v>0</v>
      </c>
      <c r="P434">
        <v>3.2249142604270364E-2</v>
      </c>
      <c r="Q434">
        <v>1.5156543865471828E-2</v>
      </c>
      <c r="R434">
        <v>-2.3232658479920287E-3</v>
      </c>
      <c r="S434">
        <v>-11028.771988051776</v>
      </c>
      <c r="T434">
        <v>-13746.14669764354</v>
      </c>
      <c r="U434">
        <v>-16360.225688682374</v>
      </c>
      <c r="V434">
        <v>-22</v>
      </c>
      <c r="W434">
        <v>4</v>
      </c>
      <c r="X434">
        <v>1</v>
      </c>
      <c r="Y434">
        <v>-55</v>
      </c>
      <c r="Z434">
        <v>-27811.241096000536</v>
      </c>
      <c r="AA434">
        <v>0</v>
      </c>
      <c r="AB434">
        <v>-29</v>
      </c>
      <c r="AC434">
        <v>-16</v>
      </c>
      <c r="AD434">
        <v>-22</v>
      </c>
      <c r="AE434">
        <v>-4645.75</v>
      </c>
      <c r="AF434">
        <v>-7</v>
      </c>
      <c r="AG434">
        <v>0</v>
      </c>
      <c r="AH434">
        <v>-9</v>
      </c>
      <c r="AI434">
        <v>0</v>
      </c>
    </row>
    <row r="435" spans="1:35" x14ac:dyDescent="0.35">
      <c r="A435" t="s">
        <v>39</v>
      </c>
      <c r="B435" t="s">
        <v>36</v>
      </c>
      <c r="C435">
        <v>1006</v>
      </c>
      <c r="D435">
        <v>3</v>
      </c>
      <c r="E435">
        <v>14</v>
      </c>
      <c r="F435">
        <v>5</v>
      </c>
      <c r="G435">
        <v>0</v>
      </c>
      <c r="H435">
        <v>0</v>
      </c>
      <c r="I435">
        <v>0</v>
      </c>
      <c r="J435">
        <v>585</v>
      </c>
      <c r="K435">
        <v>2730</v>
      </c>
      <c r="L435">
        <v>900</v>
      </c>
      <c r="M435">
        <v>0</v>
      </c>
      <c r="N435">
        <v>0</v>
      </c>
      <c r="O435">
        <v>0</v>
      </c>
      <c r="P435">
        <v>0.16102505259131766</v>
      </c>
      <c r="Q435">
        <v>0.15777395295467583</v>
      </c>
      <c r="R435">
        <v>-3.5953337158156407E-2</v>
      </c>
      <c r="S435">
        <v>7812.2891566265062</v>
      </c>
      <c r="T435">
        <v>7924.8795180722882</v>
      </c>
      <c r="U435">
        <v>-242.53012048192795</v>
      </c>
      <c r="V435">
        <v>1</v>
      </c>
      <c r="W435">
        <v>0</v>
      </c>
      <c r="X435">
        <v>0</v>
      </c>
      <c r="Y435">
        <v>0</v>
      </c>
      <c r="Z435">
        <v>-552.81698332435917</v>
      </c>
      <c r="AA435">
        <v>0</v>
      </c>
      <c r="AB435">
        <v>0</v>
      </c>
      <c r="AC435">
        <v>-1</v>
      </c>
      <c r="AD435">
        <v>0</v>
      </c>
      <c r="AE435">
        <v>-4627.75</v>
      </c>
      <c r="AF435">
        <v>-1</v>
      </c>
      <c r="AG435">
        <v>-2</v>
      </c>
      <c r="AH435">
        <v>-4</v>
      </c>
      <c r="AI435">
        <v>0</v>
      </c>
    </row>
    <row r="436" spans="1:35" x14ac:dyDescent="0.35">
      <c r="A436" t="s">
        <v>40</v>
      </c>
      <c r="B436" t="s">
        <v>36</v>
      </c>
      <c r="C436">
        <v>1008</v>
      </c>
      <c r="D436">
        <v>-6</v>
      </c>
      <c r="E436">
        <v>-5</v>
      </c>
      <c r="F436">
        <v>-6</v>
      </c>
      <c r="G436">
        <v>0</v>
      </c>
      <c r="H436">
        <v>0</v>
      </c>
      <c r="I436">
        <v>0</v>
      </c>
      <c r="J436">
        <v>-1170</v>
      </c>
      <c r="K436">
        <v>-975</v>
      </c>
      <c r="L436">
        <v>-1080</v>
      </c>
      <c r="M436">
        <v>0</v>
      </c>
      <c r="N436">
        <v>0</v>
      </c>
      <c r="O436">
        <v>0</v>
      </c>
      <c r="P436">
        <v>4.1095890410958902E-2</v>
      </c>
      <c r="Q436">
        <v>5.4794520547945202E-2</v>
      </c>
      <c r="R436">
        <v>6.8493150684931503E-2</v>
      </c>
      <c r="S436">
        <v>1771.6438356164383</v>
      </c>
      <c r="T436">
        <v>2362.1917808219177</v>
      </c>
      <c r="U436">
        <v>2952.739726027397</v>
      </c>
      <c r="V436">
        <v>0</v>
      </c>
      <c r="W436">
        <v>0</v>
      </c>
      <c r="X436">
        <v>0</v>
      </c>
      <c r="Y436">
        <v>0</v>
      </c>
      <c r="Z436">
        <v>-4291.6417660017905</v>
      </c>
      <c r="AA436">
        <v>0</v>
      </c>
      <c r="AB436">
        <v>11</v>
      </c>
      <c r="AC436">
        <v>0</v>
      </c>
      <c r="AD436">
        <v>-1</v>
      </c>
      <c r="AE436">
        <v>-4668.25</v>
      </c>
      <c r="AF436">
        <v>7</v>
      </c>
      <c r="AG436">
        <v>9</v>
      </c>
      <c r="AH436">
        <v>7</v>
      </c>
      <c r="AI436">
        <v>0</v>
      </c>
    </row>
    <row r="437" spans="1:35" x14ac:dyDescent="0.35">
      <c r="A437" t="s">
        <v>41</v>
      </c>
      <c r="B437" t="s">
        <v>36</v>
      </c>
      <c r="C437">
        <v>1009</v>
      </c>
      <c r="D437">
        <v>-35</v>
      </c>
      <c r="E437">
        <v>13</v>
      </c>
      <c r="F437">
        <v>-10</v>
      </c>
      <c r="G437">
        <v>0</v>
      </c>
      <c r="H437">
        <v>0</v>
      </c>
      <c r="I437">
        <v>0</v>
      </c>
      <c r="J437">
        <v>-6825</v>
      </c>
      <c r="K437">
        <v>2535</v>
      </c>
      <c r="L437">
        <v>-1800</v>
      </c>
      <c r="M437">
        <v>0</v>
      </c>
      <c r="N437">
        <v>0</v>
      </c>
      <c r="O437">
        <v>0</v>
      </c>
      <c r="P437">
        <v>0.10611129697780752</v>
      </c>
      <c r="Q437">
        <v>0.12339689974350393</v>
      </c>
      <c r="R437">
        <v>6.8306010928961713E-2</v>
      </c>
      <c r="S437">
        <v>4698.8558046169273</v>
      </c>
      <c r="T437">
        <v>5198.6851789896245</v>
      </c>
      <c r="U437">
        <v>698.19672131147672</v>
      </c>
      <c r="V437">
        <v>-11</v>
      </c>
      <c r="W437">
        <v>-1</v>
      </c>
      <c r="X437">
        <v>-6</v>
      </c>
      <c r="Y437">
        <v>-43</v>
      </c>
      <c r="Z437">
        <v>-15767.743761184771</v>
      </c>
      <c r="AA437">
        <v>0</v>
      </c>
      <c r="AB437">
        <v>-10</v>
      </c>
      <c r="AC437">
        <v>-6</v>
      </c>
      <c r="AD437">
        <v>-12</v>
      </c>
      <c r="AE437">
        <v>-5107</v>
      </c>
      <c r="AF437">
        <v>-1</v>
      </c>
      <c r="AG437">
        <v>7</v>
      </c>
      <c r="AH437">
        <v>7</v>
      </c>
      <c r="AI437">
        <v>0</v>
      </c>
    </row>
    <row r="438" spans="1:35" x14ac:dyDescent="0.35">
      <c r="A438" t="s">
        <v>42</v>
      </c>
      <c r="B438" t="s">
        <v>36</v>
      </c>
      <c r="C438">
        <v>1010</v>
      </c>
      <c r="D438">
        <v>-28</v>
      </c>
      <c r="E438">
        <v>24</v>
      </c>
      <c r="F438">
        <v>11</v>
      </c>
      <c r="G438">
        <v>0</v>
      </c>
      <c r="H438">
        <v>0</v>
      </c>
      <c r="I438">
        <v>0</v>
      </c>
      <c r="J438">
        <v>-5460</v>
      </c>
      <c r="K438">
        <v>4680</v>
      </c>
      <c r="L438">
        <v>1980</v>
      </c>
      <c r="M438">
        <v>0</v>
      </c>
      <c r="N438">
        <v>0</v>
      </c>
      <c r="O438">
        <v>0</v>
      </c>
      <c r="P438">
        <v>4.3417913684667103E-2</v>
      </c>
      <c r="Q438">
        <v>-0.11090869659509867</v>
      </c>
      <c r="R438">
        <v>-2.3335502060290558E-2</v>
      </c>
      <c r="S438">
        <v>2890.7911515940145</v>
      </c>
      <c r="T438">
        <v>-6965.9869876382545</v>
      </c>
      <c r="U438">
        <v>-374.07156798958749</v>
      </c>
      <c r="V438">
        <v>3</v>
      </c>
      <c r="W438">
        <v>18</v>
      </c>
      <c r="X438">
        <v>-11</v>
      </c>
      <c r="Y438">
        <v>-61</v>
      </c>
      <c r="Z438">
        <v>-864.54915457236348</v>
      </c>
      <c r="AA438">
        <v>0</v>
      </c>
      <c r="AB438">
        <v>11</v>
      </c>
      <c r="AC438">
        <v>11</v>
      </c>
      <c r="AD438">
        <v>14</v>
      </c>
      <c r="AE438">
        <v>-5174.5</v>
      </c>
      <c r="AF438">
        <v>-2</v>
      </c>
      <c r="AG438">
        <v>-1</v>
      </c>
      <c r="AH438">
        <v>-10</v>
      </c>
      <c r="AI438">
        <v>0</v>
      </c>
    </row>
    <row r="439" spans="1:35" x14ac:dyDescent="0.35">
      <c r="A439" t="s">
        <v>43</v>
      </c>
      <c r="B439" t="s">
        <v>36</v>
      </c>
      <c r="C439">
        <v>1012</v>
      </c>
      <c r="D439">
        <v>-9</v>
      </c>
      <c r="E439">
        <v>10</v>
      </c>
      <c r="F439">
        <v>8</v>
      </c>
      <c r="G439">
        <v>0</v>
      </c>
      <c r="H439">
        <v>0</v>
      </c>
      <c r="I439">
        <v>0</v>
      </c>
      <c r="J439">
        <v>-1755</v>
      </c>
      <c r="K439">
        <v>1950</v>
      </c>
      <c r="L439">
        <v>1440</v>
      </c>
      <c r="M439">
        <v>0</v>
      </c>
      <c r="N439">
        <v>0</v>
      </c>
      <c r="O439">
        <v>0</v>
      </c>
      <c r="P439">
        <v>-0.24996226415094341</v>
      </c>
      <c r="Q439">
        <v>-3.9698113207547181E-2</v>
      </c>
      <c r="R439">
        <v>-6.8377358490566031E-2</v>
      </c>
      <c r="S439">
        <v>-13365.846792452832</v>
      </c>
      <c r="T439">
        <v>-1464.1743396226448</v>
      </c>
      <c r="U439">
        <v>-2770.6120754716976</v>
      </c>
      <c r="V439">
        <v>0</v>
      </c>
      <c r="W439">
        <v>21</v>
      </c>
      <c r="X439">
        <v>10</v>
      </c>
      <c r="Y439">
        <v>-29</v>
      </c>
      <c r="Z439">
        <v>11082.909305483859</v>
      </c>
      <c r="AA439">
        <v>0</v>
      </c>
      <c r="AB439">
        <v>-28</v>
      </c>
      <c r="AC439">
        <v>1</v>
      </c>
      <c r="AD439">
        <v>0</v>
      </c>
      <c r="AE439">
        <v>-4918</v>
      </c>
      <c r="AF439">
        <v>14</v>
      </c>
      <c r="AG439">
        <v>9</v>
      </c>
      <c r="AH439">
        <v>10</v>
      </c>
      <c r="AI439">
        <v>0</v>
      </c>
    </row>
    <row r="440" spans="1:35" x14ac:dyDescent="0.35">
      <c r="A440" t="s">
        <v>44</v>
      </c>
      <c r="B440" t="s">
        <v>36</v>
      </c>
      <c r="C440">
        <v>1014</v>
      </c>
      <c r="D440">
        <v>1</v>
      </c>
      <c r="E440">
        <v>13</v>
      </c>
      <c r="F440">
        <v>5</v>
      </c>
      <c r="G440">
        <v>0</v>
      </c>
      <c r="H440">
        <v>0</v>
      </c>
      <c r="I440">
        <v>0</v>
      </c>
      <c r="J440">
        <v>195</v>
      </c>
      <c r="K440">
        <v>2535</v>
      </c>
      <c r="L440">
        <v>900</v>
      </c>
      <c r="M440">
        <v>0</v>
      </c>
      <c r="N440">
        <v>0</v>
      </c>
      <c r="O440">
        <v>0</v>
      </c>
      <c r="P440">
        <v>5.7030943987465721E-2</v>
      </c>
      <c r="Q440">
        <v>0.21292596944770859</v>
      </c>
      <c r="R440">
        <v>4.7003525264394774E-2</v>
      </c>
      <c r="S440">
        <v>4564.0047003525251</v>
      </c>
      <c r="T440">
        <v>13529.457109283194</v>
      </c>
      <c r="U440">
        <v>5038.0258519388881</v>
      </c>
      <c r="V440">
        <v>-5</v>
      </c>
      <c r="W440">
        <v>13</v>
      </c>
      <c r="X440">
        <v>-2</v>
      </c>
      <c r="Y440">
        <v>-25</v>
      </c>
      <c r="Z440">
        <v>-10989.953914208716</v>
      </c>
      <c r="AA440">
        <v>0</v>
      </c>
      <c r="AB440">
        <v>6</v>
      </c>
      <c r="AC440">
        <v>3</v>
      </c>
      <c r="AD440">
        <v>0</v>
      </c>
      <c r="AE440">
        <v>-4828</v>
      </c>
      <c r="AF440">
        <v>-12</v>
      </c>
      <c r="AG440">
        <v>-10</v>
      </c>
      <c r="AH440">
        <v>-7</v>
      </c>
      <c r="AI440">
        <v>0</v>
      </c>
    </row>
    <row r="441" spans="1:35" x14ac:dyDescent="0.35">
      <c r="A441" t="s">
        <v>45</v>
      </c>
      <c r="B441" t="s">
        <v>36</v>
      </c>
      <c r="C441">
        <v>1015</v>
      </c>
      <c r="D441">
        <v>-12</v>
      </c>
      <c r="E441">
        <v>1</v>
      </c>
      <c r="F441">
        <v>-2</v>
      </c>
      <c r="G441">
        <v>0</v>
      </c>
      <c r="H441">
        <v>0</v>
      </c>
      <c r="I441">
        <v>0</v>
      </c>
      <c r="J441">
        <v>-2340</v>
      </c>
      <c r="K441">
        <v>195</v>
      </c>
      <c r="L441">
        <v>-360</v>
      </c>
      <c r="M441">
        <v>0</v>
      </c>
      <c r="N441">
        <v>0</v>
      </c>
      <c r="O441">
        <v>0</v>
      </c>
      <c r="P441">
        <v>2.7659574468085091E-2</v>
      </c>
      <c r="Q441">
        <v>2.3404255319148914E-2</v>
      </c>
      <c r="R441">
        <v>-2.2458628841607597E-2</v>
      </c>
      <c r="S441">
        <v>919.91489361702043</v>
      </c>
      <c r="T441">
        <v>489.35106382978665</v>
      </c>
      <c r="U441">
        <v>-1646.1702127659591</v>
      </c>
      <c r="V441">
        <v>4</v>
      </c>
      <c r="W441">
        <v>4</v>
      </c>
      <c r="X441">
        <v>7</v>
      </c>
      <c r="Y441">
        <v>-18</v>
      </c>
      <c r="Z441">
        <v>2795.8985931384959</v>
      </c>
      <c r="AA441">
        <v>0</v>
      </c>
      <c r="AB441">
        <v>-7</v>
      </c>
      <c r="AC441">
        <v>-6</v>
      </c>
      <c r="AD441">
        <v>-8</v>
      </c>
      <c r="AE441">
        <v>-4645.75</v>
      </c>
      <c r="AF441">
        <v>16.133333333333333</v>
      </c>
      <c r="AG441">
        <v>16.533333333333331</v>
      </c>
      <c r="AH441">
        <v>12.133333333333333</v>
      </c>
      <c r="AI441">
        <v>0</v>
      </c>
    </row>
    <row r="442" spans="1:35" x14ac:dyDescent="0.35">
      <c r="A442" t="s">
        <v>46</v>
      </c>
      <c r="B442" t="s">
        <v>36</v>
      </c>
      <c r="C442">
        <v>1016</v>
      </c>
      <c r="D442">
        <v>-9</v>
      </c>
      <c r="E442">
        <v>-9</v>
      </c>
      <c r="F442">
        <v>1</v>
      </c>
      <c r="G442">
        <v>0</v>
      </c>
      <c r="H442">
        <v>0</v>
      </c>
      <c r="I442">
        <v>0</v>
      </c>
      <c r="J442">
        <v>-1755</v>
      </c>
      <c r="K442">
        <v>-1755</v>
      </c>
      <c r="L442">
        <v>180</v>
      </c>
      <c r="M442">
        <v>0</v>
      </c>
      <c r="N442">
        <v>0</v>
      </c>
      <c r="O442">
        <v>0</v>
      </c>
      <c r="P442">
        <v>8.1414473684210509E-2</v>
      </c>
      <c r="Q442">
        <v>8.7171052631578927E-2</v>
      </c>
      <c r="R442">
        <v>0.17680921052631576</v>
      </c>
      <c r="S442">
        <v>2505.8264802631566</v>
      </c>
      <c r="T442">
        <v>2582.0970394736833</v>
      </c>
      <c r="U442">
        <v>6148.3100328947367</v>
      </c>
      <c r="V442">
        <v>14</v>
      </c>
      <c r="W442">
        <v>3</v>
      </c>
      <c r="X442">
        <v>-9</v>
      </c>
      <c r="Y442">
        <v>-14</v>
      </c>
      <c r="Z442">
        <v>-6397.3931362381554</v>
      </c>
      <c r="AA442">
        <v>0</v>
      </c>
      <c r="AB442">
        <v>-6</v>
      </c>
      <c r="AC442">
        <v>-3</v>
      </c>
      <c r="AD442">
        <v>1</v>
      </c>
      <c r="AE442">
        <v>-4675</v>
      </c>
      <c r="AF442">
        <v>8.2000000000000028</v>
      </c>
      <c r="AG442">
        <v>10.666666666666668</v>
      </c>
      <c r="AH442">
        <v>7.8000000000000043</v>
      </c>
      <c r="AI442">
        <v>0</v>
      </c>
    </row>
    <row r="443" spans="1:35" x14ac:dyDescent="0.35">
      <c r="A443" t="s">
        <v>47</v>
      </c>
      <c r="B443" t="s">
        <v>36</v>
      </c>
      <c r="C443">
        <v>1017</v>
      </c>
      <c r="D443">
        <v>-22</v>
      </c>
      <c r="E443">
        <v>-3</v>
      </c>
      <c r="F443">
        <v>9</v>
      </c>
      <c r="G443">
        <v>0</v>
      </c>
      <c r="H443">
        <v>0</v>
      </c>
      <c r="I443">
        <v>0</v>
      </c>
      <c r="J443">
        <v>-4290</v>
      </c>
      <c r="K443">
        <v>-585</v>
      </c>
      <c r="L443">
        <v>1620</v>
      </c>
      <c r="M443">
        <v>0</v>
      </c>
      <c r="N443">
        <v>0</v>
      </c>
      <c r="O443">
        <v>0</v>
      </c>
      <c r="P443">
        <v>0.13349320543565149</v>
      </c>
      <c r="Q443">
        <v>0.16620037303490542</v>
      </c>
      <c r="R443">
        <v>0.10944577671196376</v>
      </c>
      <c r="S443">
        <v>9047.6019184652287</v>
      </c>
      <c r="T443">
        <v>10780.327737809755</v>
      </c>
      <c r="U443">
        <v>6056.6466826538744</v>
      </c>
      <c r="V443">
        <v>-5</v>
      </c>
      <c r="W443">
        <v>-9</v>
      </c>
      <c r="X443">
        <v>-4</v>
      </c>
      <c r="Y443">
        <v>-39</v>
      </c>
      <c r="Z443">
        <v>-9425.0981348878995</v>
      </c>
      <c r="AA443">
        <v>0</v>
      </c>
      <c r="AB443">
        <v>-5</v>
      </c>
      <c r="AC443">
        <v>-5</v>
      </c>
      <c r="AD443">
        <v>-2</v>
      </c>
      <c r="AE443">
        <v>-5228.28</v>
      </c>
      <c r="AF443">
        <v>7</v>
      </c>
      <c r="AG443">
        <v>10.333333333333336</v>
      </c>
      <c r="AH443">
        <v>4</v>
      </c>
      <c r="AI443">
        <v>0</v>
      </c>
    </row>
    <row r="444" spans="1:35" x14ac:dyDescent="0.35">
      <c r="A444" t="s">
        <v>48</v>
      </c>
      <c r="B444" t="s">
        <v>36</v>
      </c>
      <c r="C444">
        <v>1018</v>
      </c>
      <c r="D444">
        <v>-10</v>
      </c>
      <c r="E444">
        <v>18</v>
      </c>
      <c r="F444">
        <v>21</v>
      </c>
      <c r="G444">
        <v>0</v>
      </c>
      <c r="H444">
        <v>0</v>
      </c>
      <c r="I444">
        <v>0</v>
      </c>
      <c r="J444">
        <v>-1950</v>
      </c>
      <c r="K444">
        <v>3510</v>
      </c>
      <c r="L444">
        <v>3780</v>
      </c>
      <c r="M444">
        <v>4679.9999999999854</v>
      </c>
      <c r="N444">
        <v>4679.9999999999854</v>
      </c>
      <c r="O444">
        <v>0</v>
      </c>
      <c r="P444">
        <v>0.1014976725359239</v>
      </c>
      <c r="Q444">
        <v>4.7358834244080161E-2</v>
      </c>
      <c r="R444">
        <v>-7.2556162720097128E-2</v>
      </c>
      <c r="S444">
        <v>7850.9562841530042</v>
      </c>
      <c r="T444">
        <v>5452.1311475409821</v>
      </c>
      <c r="U444">
        <v>-959.09836065573472</v>
      </c>
      <c r="V444">
        <v>7</v>
      </c>
      <c r="W444">
        <v>-7</v>
      </c>
      <c r="X444">
        <v>-7</v>
      </c>
      <c r="Y444">
        <v>-41</v>
      </c>
      <c r="Z444">
        <v>595.6570789127727</v>
      </c>
      <c r="AA444">
        <v>0</v>
      </c>
      <c r="AB444">
        <v>-8</v>
      </c>
      <c r="AC444">
        <v>6</v>
      </c>
      <c r="AD444">
        <v>5</v>
      </c>
      <c r="AE444">
        <v>-5019.25</v>
      </c>
      <c r="AF444">
        <v>3</v>
      </c>
      <c r="AG444">
        <v>11</v>
      </c>
      <c r="AH444">
        <v>2</v>
      </c>
      <c r="AI444">
        <v>0</v>
      </c>
    </row>
    <row r="445" spans="1:35" x14ac:dyDescent="0.35">
      <c r="A445" t="s">
        <v>49</v>
      </c>
      <c r="B445" t="s">
        <v>36</v>
      </c>
      <c r="C445">
        <v>1019</v>
      </c>
      <c r="D445">
        <v>-59</v>
      </c>
      <c r="E445">
        <v>4</v>
      </c>
      <c r="F445">
        <v>-17</v>
      </c>
      <c r="G445">
        <v>0</v>
      </c>
      <c r="H445">
        <v>0</v>
      </c>
      <c r="I445">
        <v>0</v>
      </c>
      <c r="J445">
        <v>-11505</v>
      </c>
      <c r="K445">
        <v>780</v>
      </c>
      <c r="L445">
        <v>-3060</v>
      </c>
      <c r="M445">
        <v>0</v>
      </c>
      <c r="N445">
        <v>0</v>
      </c>
      <c r="O445">
        <v>0</v>
      </c>
      <c r="P445">
        <v>0.1232638888888889</v>
      </c>
      <c r="Q445">
        <v>0.11875000000000002</v>
      </c>
      <c r="R445">
        <v>0.10520833333333335</v>
      </c>
      <c r="S445">
        <v>9726.4583333333339</v>
      </c>
      <c r="T445">
        <v>5700.75</v>
      </c>
      <c r="U445">
        <v>-632.62499999999272</v>
      </c>
      <c r="V445">
        <v>3</v>
      </c>
      <c r="W445">
        <v>-7</v>
      </c>
      <c r="X445">
        <v>-15</v>
      </c>
      <c r="Y445">
        <v>-61</v>
      </c>
      <c r="Z445">
        <v>-49081.364611368044</v>
      </c>
      <c r="AA445">
        <v>0</v>
      </c>
      <c r="AB445">
        <v>23</v>
      </c>
      <c r="AC445">
        <v>18</v>
      </c>
      <c r="AD445">
        <v>21</v>
      </c>
      <c r="AE445">
        <v>-5593</v>
      </c>
      <c r="AF445">
        <v>-2.1999999999999993</v>
      </c>
      <c r="AG445">
        <v>4.6000000000000014</v>
      </c>
      <c r="AH445">
        <v>-5.1999999999999993</v>
      </c>
      <c r="AI445">
        <v>0</v>
      </c>
    </row>
    <row r="446" spans="1:35" x14ac:dyDescent="0.35">
      <c r="A446" t="s">
        <v>50</v>
      </c>
      <c r="B446" t="s">
        <v>36</v>
      </c>
      <c r="C446">
        <v>1020</v>
      </c>
      <c r="D446">
        <v>-62</v>
      </c>
      <c r="E446">
        <v>2</v>
      </c>
      <c r="F446">
        <v>5</v>
      </c>
      <c r="G446">
        <v>0</v>
      </c>
      <c r="H446">
        <v>0</v>
      </c>
      <c r="I446">
        <v>0</v>
      </c>
      <c r="J446">
        <v>-12090</v>
      </c>
      <c r="K446">
        <v>390</v>
      </c>
      <c r="L446">
        <v>900</v>
      </c>
      <c r="M446">
        <v>0</v>
      </c>
      <c r="N446">
        <v>0</v>
      </c>
      <c r="O446">
        <v>0</v>
      </c>
      <c r="P446">
        <v>-9.5878663138292686E-2</v>
      </c>
      <c r="Q446">
        <v>0.17796236401058513</v>
      </c>
      <c r="R446">
        <v>-9.2864843673429176E-3</v>
      </c>
      <c r="S446">
        <v>-10889.493531314321</v>
      </c>
      <c r="T446">
        <v>7656.8340194060584</v>
      </c>
      <c r="U446">
        <v>-10005.499117906496</v>
      </c>
      <c r="V446">
        <v>-9</v>
      </c>
      <c r="W446">
        <v>-16</v>
      </c>
      <c r="X446">
        <v>-8</v>
      </c>
      <c r="Y446">
        <v>-76</v>
      </c>
      <c r="Z446">
        <v>-85087.115504135465</v>
      </c>
      <c r="AA446">
        <v>0</v>
      </c>
      <c r="AB446">
        <v>-5</v>
      </c>
      <c r="AC446">
        <v>3</v>
      </c>
      <c r="AD446">
        <v>-4</v>
      </c>
      <c r="AE446">
        <v>-5725.75</v>
      </c>
      <c r="AF446">
        <v>-28.799999999999997</v>
      </c>
      <c r="AG446">
        <v>-9.8000000000000007</v>
      </c>
      <c r="AH446">
        <v>-10.799999999999997</v>
      </c>
      <c r="AI446">
        <v>0</v>
      </c>
    </row>
    <row r="447" spans="1:35" x14ac:dyDescent="0.35">
      <c r="A447" t="s">
        <v>51</v>
      </c>
      <c r="B447" t="s">
        <v>36</v>
      </c>
      <c r="C447">
        <v>1021</v>
      </c>
      <c r="D447">
        <v>-8</v>
      </c>
      <c r="E447">
        <v>13</v>
      </c>
      <c r="F447">
        <v>7</v>
      </c>
      <c r="G447">
        <v>0</v>
      </c>
      <c r="H447">
        <v>0</v>
      </c>
      <c r="I447">
        <v>0</v>
      </c>
      <c r="J447">
        <v>-1560</v>
      </c>
      <c r="K447">
        <v>2535</v>
      </c>
      <c r="L447">
        <v>1260</v>
      </c>
      <c r="M447">
        <v>0</v>
      </c>
      <c r="N447">
        <v>0</v>
      </c>
      <c r="O447">
        <v>0</v>
      </c>
      <c r="P447">
        <v>7.5471698113207544E-2</v>
      </c>
      <c r="Q447">
        <v>0.10754716981132076</v>
      </c>
      <c r="R447">
        <v>0.1215094339622641</v>
      </c>
      <c r="S447">
        <v>2190.566037735849</v>
      </c>
      <c r="T447">
        <v>3345.0566037735853</v>
      </c>
      <c r="U447">
        <v>4689.0113207547165</v>
      </c>
      <c r="V447">
        <v>-21</v>
      </c>
      <c r="W447">
        <v>-14</v>
      </c>
      <c r="X447">
        <v>-8</v>
      </c>
      <c r="Y447">
        <v>-12</v>
      </c>
      <c r="Z447">
        <v>-3646.0966292505909</v>
      </c>
      <c r="AA447">
        <v>0</v>
      </c>
      <c r="AB447">
        <v>-32</v>
      </c>
      <c r="AC447">
        <v>-5</v>
      </c>
      <c r="AD447">
        <v>-22</v>
      </c>
      <c r="AE447">
        <v>-4544.5</v>
      </c>
      <c r="AF447">
        <v>-2</v>
      </c>
      <c r="AG447">
        <v>4</v>
      </c>
      <c r="AH447">
        <v>0</v>
      </c>
      <c r="AI447">
        <v>0</v>
      </c>
    </row>
    <row r="448" spans="1:35" x14ac:dyDescent="0.35">
      <c r="A448" t="s">
        <v>52</v>
      </c>
      <c r="B448" t="s">
        <v>36</v>
      </c>
      <c r="C448">
        <v>1022</v>
      </c>
      <c r="D448">
        <v>18</v>
      </c>
      <c r="E448">
        <v>-2</v>
      </c>
      <c r="F448">
        <v>7</v>
      </c>
      <c r="G448">
        <v>0</v>
      </c>
      <c r="H448">
        <v>0</v>
      </c>
      <c r="I448">
        <v>0</v>
      </c>
      <c r="J448">
        <v>3510</v>
      </c>
      <c r="K448">
        <v>-390</v>
      </c>
      <c r="L448">
        <v>1260</v>
      </c>
      <c r="M448">
        <v>0</v>
      </c>
      <c r="N448">
        <v>0</v>
      </c>
      <c r="O448">
        <v>0</v>
      </c>
      <c r="P448">
        <v>0.12367021276595745</v>
      </c>
      <c r="Q448">
        <v>0.13351063829787235</v>
      </c>
      <c r="R448">
        <v>-2.7393617021276628E-2</v>
      </c>
      <c r="S448">
        <v>4726.1369680851067</v>
      </c>
      <c r="T448">
        <v>5639.0984042553191</v>
      </c>
      <c r="U448">
        <v>3022.2965425531911</v>
      </c>
      <c r="V448">
        <v>-6</v>
      </c>
      <c r="W448">
        <v>2</v>
      </c>
      <c r="X448">
        <v>8</v>
      </c>
      <c r="Y448">
        <v>-26</v>
      </c>
      <c r="Z448">
        <v>26710.907079095385</v>
      </c>
      <c r="AA448">
        <v>0</v>
      </c>
      <c r="AB448">
        <v>10</v>
      </c>
      <c r="AC448">
        <v>-1</v>
      </c>
      <c r="AD448">
        <v>3</v>
      </c>
      <c r="AE448">
        <v>-4405</v>
      </c>
      <c r="AF448">
        <v>4</v>
      </c>
      <c r="AG448">
        <v>-5</v>
      </c>
      <c r="AH448">
        <v>4</v>
      </c>
      <c r="AI448">
        <v>0</v>
      </c>
    </row>
    <row r="449" spans="1:35" x14ac:dyDescent="0.35">
      <c r="A449" t="s">
        <v>53</v>
      </c>
      <c r="B449" t="s">
        <v>36</v>
      </c>
      <c r="C449">
        <v>1023</v>
      </c>
      <c r="D449">
        <v>-10</v>
      </c>
      <c r="E449">
        <v>13</v>
      </c>
      <c r="F449">
        <v>17</v>
      </c>
      <c r="G449">
        <v>0</v>
      </c>
      <c r="H449">
        <v>0</v>
      </c>
      <c r="I449">
        <v>0</v>
      </c>
      <c r="J449">
        <v>-1950</v>
      </c>
      <c r="K449">
        <v>2535</v>
      </c>
      <c r="L449">
        <v>3060</v>
      </c>
      <c r="M449">
        <v>0</v>
      </c>
      <c r="N449">
        <v>0</v>
      </c>
      <c r="O449">
        <v>0</v>
      </c>
      <c r="P449">
        <v>6.4089257913855738E-2</v>
      </c>
      <c r="Q449">
        <v>-0.16165023352361185</v>
      </c>
      <c r="R449">
        <v>-2.3092890503373042E-2</v>
      </c>
      <c r="S449">
        <v>2870.2426050856257</v>
      </c>
      <c r="T449">
        <v>-5298.9621172807474</v>
      </c>
      <c r="U449">
        <v>2367.2911261027548</v>
      </c>
      <c r="V449">
        <v>-2</v>
      </c>
      <c r="W449">
        <v>1</v>
      </c>
      <c r="X449">
        <v>-3</v>
      </c>
      <c r="Y449">
        <v>-26</v>
      </c>
      <c r="Z449">
        <v>-28012.810511877062</v>
      </c>
      <c r="AA449">
        <v>0</v>
      </c>
      <c r="AB449">
        <v>-11</v>
      </c>
      <c r="AC449">
        <v>-9</v>
      </c>
      <c r="AD449">
        <v>-13</v>
      </c>
      <c r="AE449">
        <v>-4805.95</v>
      </c>
      <c r="AF449">
        <v>-2</v>
      </c>
      <c r="AG449">
        <v>-4</v>
      </c>
      <c r="AH449">
        <v>0</v>
      </c>
      <c r="AI449">
        <v>0</v>
      </c>
    </row>
    <row r="450" spans="1:35" x14ac:dyDescent="0.35">
      <c r="A450" t="s">
        <v>54</v>
      </c>
      <c r="B450" t="s">
        <v>36</v>
      </c>
      <c r="C450">
        <v>1024</v>
      </c>
      <c r="D450">
        <v>-15</v>
      </c>
      <c r="E450">
        <v>-6</v>
      </c>
      <c r="F450">
        <v>-6</v>
      </c>
      <c r="G450">
        <v>0</v>
      </c>
      <c r="H450">
        <v>0</v>
      </c>
      <c r="I450">
        <v>0</v>
      </c>
      <c r="J450">
        <v>-2925</v>
      </c>
      <c r="K450">
        <v>-1170</v>
      </c>
      <c r="L450">
        <v>-1080</v>
      </c>
      <c r="M450">
        <v>0</v>
      </c>
      <c r="N450">
        <v>0</v>
      </c>
      <c r="O450">
        <v>0</v>
      </c>
      <c r="P450">
        <v>9.6153846153846145E-2</v>
      </c>
      <c r="Q450">
        <v>-9.0266875981161676E-2</v>
      </c>
      <c r="R450">
        <v>0.14854788069073788</v>
      </c>
      <c r="S450">
        <v>2173.5576923076915</v>
      </c>
      <c r="T450">
        <v>-7585.1255886970139</v>
      </c>
      <c r="U450">
        <v>2655.6034144427031</v>
      </c>
      <c r="V450">
        <v>0</v>
      </c>
      <c r="W450">
        <v>-18</v>
      </c>
      <c r="X450">
        <v>-17</v>
      </c>
      <c r="Y450">
        <v>-42</v>
      </c>
      <c r="Z450">
        <v>-26798.989040211716</v>
      </c>
      <c r="AA450">
        <v>0</v>
      </c>
      <c r="AB450">
        <v>2</v>
      </c>
      <c r="AC450">
        <v>6</v>
      </c>
      <c r="AD450">
        <v>0</v>
      </c>
      <c r="AE450">
        <v>-4796.5</v>
      </c>
      <c r="AF450">
        <v>-4</v>
      </c>
      <c r="AG450">
        <v>-0.33333333333333393</v>
      </c>
      <c r="AH450">
        <v>-7.3333333333333321</v>
      </c>
      <c r="AI450">
        <v>0</v>
      </c>
    </row>
    <row r="451" spans="1:35" x14ac:dyDescent="0.35">
      <c r="A451" t="s">
        <v>55</v>
      </c>
      <c r="B451" t="s">
        <v>36</v>
      </c>
      <c r="C451">
        <v>1025</v>
      </c>
      <c r="D451">
        <v>-24</v>
      </c>
      <c r="E451">
        <v>-24</v>
      </c>
      <c r="F451">
        <v>-13</v>
      </c>
      <c r="G451">
        <v>0</v>
      </c>
      <c r="H451">
        <v>0</v>
      </c>
      <c r="I451">
        <v>0</v>
      </c>
      <c r="J451">
        <v>-4680</v>
      </c>
      <c r="K451">
        <v>-4680</v>
      </c>
      <c r="L451">
        <v>-2340</v>
      </c>
      <c r="M451">
        <v>0</v>
      </c>
      <c r="N451">
        <v>0</v>
      </c>
      <c r="O451">
        <v>0</v>
      </c>
      <c r="P451">
        <v>-5.3645833333333282E-2</v>
      </c>
      <c r="Q451">
        <v>-1.9270833333333348E-2</v>
      </c>
      <c r="R451">
        <v>-2.5000000000000022E-2</v>
      </c>
      <c r="S451">
        <v>-10736.710937499996</v>
      </c>
      <c r="T451">
        <v>-12177.5078125</v>
      </c>
      <c r="U451">
        <v>-12912.375</v>
      </c>
      <c r="V451">
        <v>-13</v>
      </c>
      <c r="W451">
        <v>9</v>
      </c>
      <c r="X451">
        <v>-13</v>
      </c>
      <c r="Y451">
        <v>-50</v>
      </c>
      <c r="Z451">
        <v>-24506.019372559123</v>
      </c>
      <c r="AA451">
        <v>0</v>
      </c>
      <c r="AB451">
        <v>16</v>
      </c>
      <c r="AC451">
        <v>-7</v>
      </c>
      <c r="AD451">
        <v>-7</v>
      </c>
      <c r="AE451">
        <v>-4567</v>
      </c>
      <c r="AF451">
        <v>-3</v>
      </c>
      <c r="AG451">
        <v>1</v>
      </c>
      <c r="AH451">
        <v>-3</v>
      </c>
      <c r="AI451">
        <v>0</v>
      </c>
    </row>
    <row r="452" spans="1:35" x14ac:dyDescent="0.35">
      <c r="A452" t="s">
        <v>56</v>
      </c>
      <c r="B452" t="s">
        <v>36</v>
      </c>
      <c r="C452">
        <v>1026</v>
      </c>
      <c r="D452">
        <v>-18</v>
      </c>
      <c r="E452">
        <v>-20</v>
      </c>
      <c r="F452">
        <v>-4</v>
      </c>
      <c r="G452">
        <v>0</v>
      </c>
      <c r="H452">
        <v>0</v>
      </c>
      <c r="I452">
        <v>0</v>
      </c>
      <c r="J452">
        <v>-3510</v>
      </c>
      <c r="K452">
        <v>-3900</v>
      </c>
      <c r="L452">
        <v>-720</v>
      </c>
      <c r="M452">
        <v>0</v>
      </c>
      <c r="N452">
        <v>0</v>
      </c>
      <c r="O452">
        <v>0</v>
      </c>
      <c r="P452">
        <v>8.8888888888888906E-3</v>
      </c>
      <c r="Q452">
        <v>0.1486868686868687</v>
      </c>
      <c r="R452">
        <v>-9.2121212121212104E-2</v>
      </c>
      <c r="S452">
        <v>-534.80000000000018</v>
      </c>
      <c r="T452">
        <v>5096.9818181818182</v>
      </c>
      <c r="U452">
        <v>-8253.8909090909074</v>
      </c>
      <c r="V452">
        <v>-14</v>
      </c>
      <c r="W452">
        <v>-9</v>
      </c>
      <c r="X452">
        <v>3</v>
      </c>
      <c r="Y452">
        <v>-27</v>
      </c>
      <c r="Z452">
        <v>-40786.851461076119</v>
      </c>
      <c r="AA452">
        <v>0</v>
      </c>
      <c r="AB452">
        <v>-15</v>
      </c>
      <c r="AC452">
        <v>-6</v>
      </c>
      <c r="AD452">
        <v>-8</v>
      </c>
      <c r="AE452">
        <v>-4762.75</v>
      </c>
      <c r="AF452">
        <v>-12</v>
      </c>
      <c r="AG452">
        <v>-7</v>
      </c>
      <c r="AH452">
        <v>-7</v>
      </c>
      <c r="AI452">
        <v>0</v>
      </c>
    </row>
    <row r="453" spans="1:35" x14ac:dyDescent="0.35">
      <c r="A453" t="s">
        <v>57</v>
      </c>
      <c r="B453" t="s">
        <v>36</v>
      </c>
      <c r="C453">
        <v>1027</v>
      </c>
      <c r="D453">
        <v>-33</v>
      </c>
      <c r="E453">
        <v>20</v>
      </c>
      <c r="F453">
        <v>21</v>
      </c>
      <c r="G453">
        <v>0</v>
      </c>
      <c r="H453">
        <v>0</v>
      </c>
      <c r="I453">
        <v>0</v>
      </c>
      <c r="J453">
        <v>-6435</v>
      </c>
      <c r="K453">
        <v>3900</v>
      </c>
      <c r="L453">
        <v>3780</v>
      </c>
      <c r="M453">
        <v>0</v>
      </c>
      <c r="N453">
        <v>0</v>
      </c>
      <c r="O453">
        <v>0</v>
      </c>
      <c r="P453">
        <v>2.9453015427769985E-2</v>
      </c>
      <c r="Q453">
        <v>8.8359046283309928E-2</v>
      </c>
      <c r="R453">
        <v>0.15883590462833097</v>
      </c>
      <c r="S453">
        <v>1739.6265778401123</v>
      </c>
      <c r="T453">
        <v>5841.3797335203344</v>
      </c>
      <c r="U453">
        <v>10215.26297335203</v>
      </c>
      <c r="V453">
        <v>11</v>
      </c>
      <c r="W453">
        <v>31</v>
      </c>
      <c r="X453">
        <v>-17</v>
      </c>
      <c r="Y453">
        <v>-47</v>
      </c>
      <c r="Z453">
        <v>-1063.6888443974603</v>
      </c>
      <c r="AA453">
        <v>0</v>
      </c>
      <c r="AB453">
        <v>7</v>
      </c>
      <c r="AC453">
        <v>0</v>
      </c>
      <c r="AD453">
        <v>7</v>
      </c>
      <c r="AE453">
        <v>-4897.75</v>
      </c>
      <c r="AF453">
        <v>2</v>
      </c>
      <c r="AG453">
        <v>12</v>
      </c>
      <c r="AH453">
        <v>8</v>
      </c>
      <c r="AI453">
        <v>0</v>
      </c>
    </row>
    <row r="454" spans="1:35" x14ac:dyDescent="0.35">
      <c r="A454" t="s">
        <v>58</v>
      </c>
      <c r="B454" t="s">
        <v>36</v>
      </c>
      <c r="C454">
        <v>1028</v>
      </c>
      <c r="D454">
        <v>1</v>
      </c>
      <c r="E454">
        <v>12</v>
      </c>
      <c r="F454">
        <v>2</v>
      </c>
      <c r="G454">
        <v>0</v>
      </c>
      <c r="H454">
        <v>0</v>
      </c>
      <c r="I454">
        <v>0</v>
      </c>
      <c r="J454">
        <v>195</v>
      </c>
      <c r="K454">
        <v>2340</v>
      </c>
      <c r="L454">
        <v>360</v>
      </c>
      <c r="M454">
        <v>0</v>
      </c>
      <c r="N454">
        <v>0</v>
      </c>
      <c r="O454">
        <v>0</v>
      </c>
      <c r="P454">
        <v>-9.3703885882931659E-2</v>
      </c>
      <c r="Q454">
        <v>5.9272011805213909E-2</v>
      </c>
      <c r="R454">
        <v>1.3157894736842146E-2</v>
      </c>
      <c r="S454">
        <v>-2030.3898180029537</v>
      </c>
      <c r="T454">
        <v>4794.7872602065872</v>
      </c>
      <c r="U454">
        <v>3430.8552631578932</v>
      </c>
      <c r="V454">
        <v>2</v>
      </c>
      <c r="W454">
        <v>0</v>
      </c>
      <c r="X454">
        <v>-56</v>
      </c>
      <c r="Y454">
        <v>-45</v>
      </c>
      <c r="Z454">
        <v>-11089.303510300932</v>
      </c>
      <c r="AA454">
        <v>0</v>
      </c>
      <c r="AB454">
        <v>-1</v>
      </c>
      <c r="AC454">
        <v>-29</v>
      </c>
      <c r="AD454">
        <v>4</v>
      </c>
      <c r="AE454">
        <v>-4641.25</v>
      </c>
      <c r="AF454">
        <v>2</v>
      </c>
      <c r="AG454">
        <v>1</v>
      </c>
      <c r="AH454">
        <v>0</v>
      </c>
      <c r="AI454">
        <v>0</v>
      </c>
    </row>
    <row r="455" spans="1:35" x14ac:dyDescent="0.35">
      <c r="A455" t="s">
        <v>59</v>
      </c>
      <c r="B455" t="s">
        <v>36</v>
      </c>
      <c r="C455">
        <v>1038</v>
      </c>
      <c r="D455">
        <v>-9</v>
      </c>
      <c r="E455">
        <v>-2</v>
      </c>
      <c r="F455">
        <v>11</v>
      </c>
      <c r="G455">
        <v>0</v>
      </c>
      <c r="H455">
        <v>0</v>
      </c>
      <c r="I455">
        <v>0</v>
      </c>
      <c r="J455">
        <v>-1755</v>
      </c>
      <c r="K455">
        <v>-390</v>
      </c>
      <c r="L455">
        <v>1980</v>
      </c>
      <c r="M455">
        <v>0</v>
      </c>
      <c r="N455">
        <v>0</v>
      </c>
      <c r="O455">
        <v>0</v>
      </c>
      <c r="P455">
        <v>0.20209600207012551</v>
      </c>
      <c r="Q455">
        <v>-7.232500970371325E-2</v>
      </c>
      <c r="R455">
        <v>-3.3251390865571162E-2</v>
      </c>
      <c r="S455">
        <v>12017.354120843576</v>
      </c>
      <c r="T455">
        <v>-4436.9724414542652</v>
      </c>
      <c r="U455">
        <v>-2116.0499417777173</v>
      </c>
      <c r="V455">
        <v>11</v>
      </c>
      <c r="W455">
        <v>6</v>
      </c>
      <c r="X455">
        <v>5</v>
      </c>
      <c r="Y455">
        <v>-35</v>
      </c>
      <c r="Z455">
        <v>24566.080810299871</v>
      </c>
      <c r="AA455">
        <v>0</v>
      </c>
      <c r="AB455">
        <v>-2</v>
      </c>
      <c r="AC455">
        <v>4</v>
      </c>
      <c r="AD455">
        <v>11</v>
      </c>
      <c r="AE455">
        <v>-4576</v>
      </c>
      <c r="AF455">
        <v>14.399999999999999</v>
      </c>
      <c r="AG455">
        <v>4</v>
      </c>
      <c r="AH455">
        <v>11</v>
      </c>
      <c r="AI455">
        <v>0</v>
      </c>
    </row>
    <row r="456" spans="1:35" x14ac:dyDescent="0.35">
      <c r="A456" t="s">
        <v>60</v>
      </c>
      <c r="B456" t="s">
        <v>36</v>
      </c>
      <c r="C456">
        <v>1048</v>
      </c>
      <c r="D456">
        <v>-10</v>
      </c>
      <c r="E456">
        <v>24</v>
      </c>
      <c r="F456">
        <v>25</v>
      </c>
      <c r="G456">
        <v>0</v>
      </c>
      <c r="H456">
        <v>0</v>
      </c>
      <c r="I456">
        <v>0</v>
      </c>
      <c r="J456">
        <v>-1950</v>
      </c>
      <c r="K456">
        <v>4680</v>
      </c>
      <c r="L456">
        <v>4500</v>
      </c>
      <c r="M456">
        <v>2340</v>
      </c>
      <c r="N456">
        <v>2340</v>
      </c>
      <c r="O456">
        <v>2160</v>
      </c>
      <c r="P456">
        <v>0.23413444792755134</v>
      </c>
      <c r="Q456">
        <v>-1.7415534656913922E-2</v>
      </c>
      <c r="R456">
        <v>-3.0512016718913237E-2</v>
      </c>
      <c r="S456">
        <v>16136.208986415877</v>
      </c>
      <c r="T456">
        <v>4134.5872518286342</v>
      </c>
      <c r="U456">
        <v>4640.9968652037642</v>
      </c>
      <c r="V456">
        <v>0</v>
      </c>
      <c r="W456">
        <v>14</v>
      </c>
      <c r="X456">
        <v>16</v>
      </c>
      <c r="Y456">
        <v>-57</v>
      </c>
      <c r="Z456">
        <v>33114.26790056593</v>
      </c>
      <c r="AA456">
        <v>0</v>
      </c>
      <c r="AB456">
        <v>2</v>
      </c>
      <c r="AC456">
        <v>9</v>
      </c>
      <c r="AD456">
        <v>1</v>
      </c>
      <c r="AE456">
        <v>-4852.75</v>
      </c>
      <c r="AF456">
        <v>26.666666666666664</v>
      </c>
      <c r="AG456">
        <v>17</v>
      </c>
      <c r="AH456">
        <v>28.666666666666668</v>
      </c>
      <c r="AI456">
        <v>0</v>
      </c>
    </row>
    <row r="457" spans="1:35" x14ac:dyDescent="0.35">
      <c r="A457" t="s">
        <v>61</v>
      </c>
      <c r="B457" t="s">
        <v>36</v>
      </c>
      <c r="C457">
        <v>1049</v>
      </c>
      <c r="D457">
        <v>-18</v>
      </c>
      <c r="E457">
        <v>6</v>
      </c>
      <c r="F457">
        <v>-8</v>
      </c>
      <c r="G457">
        <v>0</v>
      </c>
      <c r="H457">
        <v>0</v>
      </c>
      <c r="I457">
        <v>0</v>
      </c>
      <c r="J457">
        <v>-3510</v>
      </c>
      <c r="K457">
        <v>1170</v>
      </c>
      <c r="L457">
        <v>-1440</v>
      </c>
      <c r="M457">
        <v>0</v>
      </c>
      <c r="N457">
        <v>0</v>
      </c>
      <c r="O457">
        <v>0</v>
      </c>
      <c r="P457">
        <v>0.15483434753211628</v>
      </c>
      <c r="Q457">
        <v>0.18255578093306285</v>
      </c>
      <c r="R457">
        <v>-1.3522650439486084E-2</v>
      </c>
      <c r="S457">
        <v>5398.7626774847849</v>
      </c>
      <c r="T457">
        <v>6601.9472616632847</v>
      </c>
      <c r="U457">
        <v>-3475.6997971602395</v>
      </c>
      <c r="V457">
        <v>3</v>
      </c>
      <c r="W457">
        <v>13</v>
      </c>
      <c r="X457">
        <v>2</v>
      </c>
      <c r="Y457">
        <v>-22</v>
      </c>
      <c r="Z457">
        <v>2048.1336366030155</v>
      </c>
      <c r="AA457">
        <v>0</v>
      </c>
      <c r="AB457">
        <v>8</v>
      </c>
      <c r="AC457">
        <v>2</v>
      </c>
      <c r="AD457">
        <v>4</v>
      </c>
      <c r="AE457">
        <v>-4722.25</v>
      </c>
      <c r="AF457">
        <v>-1</v>
      </c>
      <c r="AG457">
        <v>4.1999999999999993</v>
      </c>
      <c r="AH457">
        <v>-0.33333333333333393</v>
      </c>
      <c r="AI457">
        <v>0</v>
      </c>
    </row>
    <row r="458" spans="1:35" x14ac:dyDescent="0.35">
      <c r="A458" t="s">
        <v>62</v>
      </c>
      <c r="B458" t="s">
        <v>36</v>
      </c>
      <c r="C458">
        <v>1802</v>
      </c>
      <c r="D458">
        <v>-7</v>
      </c>
      <c r="E458">
        <v>10</v>
      </c>
      <c r="F458">
        <v>-2</v>
      </c>
      <c r="G458">
        <v>0</v>
      </c>
      <c r="H458">
        <v>0</v>
      </c>
      <c r="I458">
        <v>0</v>
      </c>
      <c r="J458">
        <v>-1365</v>
      </c>
      <c r="K458">
        <v>1950</v>
      </c>
      <c r="L458">
        <v>-360</v>
      </c>
      <c r="M458">
        <v>2340.0000000000036</v>
      </c>
      <c r="N458">
        <v>2340.0000000000036</v>
      </c>
      <c r="O458">
        <v>0</v>
      </c>
      <c r="P458">
        <v>-6.5174456879525999E-2</v>
      </c>
      <c r="Q458">
        <v>0.15865701119157349</v>
      </c>
      <c r="R458">
        <v>5.8920342330480602E-2</v>
      </c>
      <c r="S458">
        <v>-1803.4660961158661</v>
      </c>
      <c r="T458">
        <v>4726.6194865042817</v>
      </c>
      <c r="U458">
        <v>1888.3607636603047</v>
      </c>
      <c r="V458">
        <v>-1</v>
      </c>
      <c r="W458">
        <v>5</v>
      </c>
      <c r="X458">
        <v>-6</v>
      </c>
      <c r="Y458">
        <v>-24</v>
      </c>
      <c r="Z458">
        <v>4658.5759228877432</v>
      </c>
      <c r="AA458">
        <v>0</v>
      </c>
      <c r="AB458">
        <v>-4</v>
      </c>
      <c r="AC458">
        <v>2</v>
      </c>
      <c r="AD458">
        <v>-5</v>
      </c>
      <c r="AE458">
        <v>-4472.5</v>
      </c>
      <c r="AF458">
        <v>2.9333333333333353</v>
      </c>
      <c r="AG458">
        <v>8.1999999999999993</v>
      </c>
      <c r="AH458">
        <v>5.0000000000000018</v>
      </c>
      <c r="AI458">
        <v>0</v>
      </c>
    </row>
    <row r="459" spans="1:35" x14ac:dyDescent="0.35">
      <c r="C459">
        <v>0</v>
      </c>
      <c r="D459" t="e">
        <v>#N/A</v>
      </c>
      <c r="E459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  <c r="O459" t="e">
        <v>#N/A</v>
      </c>
      <c r="P459" t="e">
        <v>#N/A</v>
      </c>
      <c r="Q459" t="e">
        <v>#N/A</v>
      </c>
      <c r="R459" t="e">
        <v>#N/A</v>
      </c>
      <c r="S459" t="e">
        <v>#N/A</v>
      </c>
      <c r="T459" t="e">
        <v>#N/A</v>
      </c>
      <c r="U459" t="e">
        <v>#N/A</v>
      </c>
      <c r="V459" t="e">
        <v>#N/A</v>
      </c>
      <c r="W459" t="e">
        <v>#N/A</v>
      </c>
      <c r="X459" t="e">
        <v>#N/A</v>
      </c>
      <c r="Y459" t="e">
        <v>#N/A</v>
      </c>
      <c r="Z459" t="e">
        <v>#N/A</v>
      </c>
      <c r="AA459" t="e">
        <v>#N/A</v>
      </c>
      <c r="AB459" t="e">
        <v>#N/A</v>
      </c>
      <c r="AC459" t="e">
        <v>#N/A</v>
      </c>
      <c r="AD459" t="e">
        <v>#N/A</v>
      </c>
      <c r="AE459" t="e">
        <v>#N/A</v>
      </c>
      <c r="AF459" t="e">
        <v>#N/A</v>
      </c>
      <c r="AG459" t="e">
        <v>#N/A</v>
      </c>
      <c r="AH459" t="e">
        <v>#N/A</v>
      </c>
      <c r="AI459" t="e">
        <v>#N/A</v>
      </c>
    </row>
    <row r="460" spans="1:35" x14ac:dyDescent="0.35">
      <c r="A460" t="s">
        <v>63</v>
      </c>
      <c r="B460" t="s">
        <v>67</v>
      </c>
      <c r="C460">
        <v>2171</v>
      </c>
      <c r="D460">
        <v>1</v>
      </c>
      <c r="E460">
        <v>-1</v>
      </c>
      <c r="F460">
        <v>-6</v>
      </c>
      <c r="G460">
        <v>0</v>
      </c>
      <c r="H460">
        <v>0</v>
      </c>
      <c r="I460">
        <v>0</v>
      </c>
      <c r="J460">
        <v>195</v>
      </c>
      <c r="K460">
        <v>-195</v>
      </c>
      <c r="L460">
        <v>-1080</v>
      </c>
      <c r="M460">
        <v>0</v>
      </c>
      <c r="N460">
        <v>0</v>
      </c>
      <c r="O460">
        <v>0</v>
      </c>
      <c r="P460">
        <v>0</v>
      </c>
      <c r="Q460">
        <v>-3.8461538461538464E-2</v>
      </c>
      <c r="R460">
        <v>0.42307692307692313</v>
      </c>
      <c r="S460">
        <v>0</v>
      </c>
      <c r="T460">
        <v>-611.53846153846155</v>
      </c>
      <c r="U460">
        <v>5646.923076923078</v>
      </c>
      <c r="V460">
        <v>-2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4</v>
      </c>
      <c r="AC460">
        <v>-4</v>
      </c>
      <c r="AD460">
        <v>-7</v>
      </c>
      <c r="AE460">
        <v>0</v>
      </c>
      <c r="AF460">
        <v>0</v>
      </c>
      <c r="AG460">
        <v>-3</v>
      </c>
      <c r="AH460">
        <v>-4</v>
      </c>
      <c r="AI460">
        <v>0</v>
      </c>
    </row>
    <row r="461" spans="1:35" x14ac:dyDescent="0.35">
      <c r="A461" t="s">
        <v>65</v>
      </c>
      <c r="B461" t="s">
        <v>64</v>
      </c>
      <c r="C461">
        <v>2003</v>
      </c>
      <c r="D461">
        <v>-4</v>
      </c>
      <c r="E461">
        <v>-5</v>
      </c>
      <c r="F461">
        <v>-13</v>
      </c>
      <c r="G461">
        <v>0</v>
      </c>
      <c r="H461">
        <v>0</v>
      </c>
      <c r="I461">
        <v>0</v>
      </c>
      <c r="J461">
        <v>-780</v>
      </c>
      <c r="K461">
        <v>-975</v>
      </c>
      <c r="L461">
        <v>-2340</v>
      </c>
      <c r="M461">
        <v>0</v>
      </c>
      <c r="N461">
        <v>0</v>
      </c>
      <c r="O461">
        <v>0</v>
      </c>
      <c r="P461">
        <v>-1.3333333333333334E-2</v>
      </c>
      <c r="Q461">
        <v>0.12</v>
      </c>
      <c r="R461">
        <v>6.6666666666666652E-2</v>
      </c>
      <c r="S461">
        <v>-639.6</v>
      </c>
      <c r="T461">
        <v>3900</v>
      </c>
      <c r="U461">
        <v>-842.40000000000146</v>
      </c>
      <c r="V461">
        <v>5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-7</v>
      </c>
      <c r="AD461">
        <v>-7</v>
      </c>
      <c r="AE461">
        <v>0</v>
      </c>
      <c r="AF461">
        <v>3</v>
      </c>
      <c r="AG461">
        <v>6</v>
      </c>
      <c r="AH461">
        <v>5</v>
      </c>
      <c r="AI461">
        <v>0</v>
      </c>
    </row>
    <row r="462" spans="1:35" x14ac:dyDescent="0.35">
      <c r="A462" t="s">
        <v>66</v>
      </c>
      <c r="B462" t="s">
        <v>67</v>
      </c>
      <c r="C462">
        <v>2004</v>
      </c>
      <c r="D462">
        <v>-4</v>
      </c>
      <c r="E462">
        <v>-4</v>
      </c>
      <c r="F462">
        <v>-1</v>
      </c>
      <c r="G462">
        <v>0</v>
      </c>
      <c r="H462">
        <v>0</v>
      </c>
      <c r="I462">
        <v>0</v>
      </c>
      <c r="J462">
        <v>-780</v>
      </c>
      <c r="K462">
        <v>-780</v>
      </c>
      <c r="L462">
        <v>-180</v>
      </c>
      <c r="M462">
        <v>0</v>
      </c>
      <c r="N462">
        <v>0</v>
      </c>
      <c r="O462">
        <v>0</v>
      </c>
      <c r="P462">
        <v>8.6666666666666656E-2</v>
      </c>
      <c r="Q462">
        <v>8.6666666666666656E-2</v>
      </c>
      <c r="R462">
        <v>0.16222222222222216</v>
      </c>
      <c r="S462">
        <v>815</v>
      </c>
      <c r="T462">
        <v>815</v>
      </c>
      <c r="U462">
        <v>811.66666666666606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3</v>
      </c>
      <c r="AC462">
        <v>6</v>
      </c>
      <c r="AD462">
        <v>5</v>
      </c>
      <c r="AE462">
        <v>0</v>
      </c>
      <c r="AF462">
        <v>0</v>
      </c>
      <c r="AG462">
        <v>0</v>
      </c>
      <c r="AH462">
        <v>0</v>
      </c>
      <c r="AI462">
        <v>0</v>
      </c>
    </row>
    <row r="463" spans="1:35" x14ac:dyDescent="0.35">
      <c r="A463" t="s">
        <v>68</v>
      </c>
      <c r="B463" t="s">
        <v>67</v>
      </c>
      <c r="C463">
        <v>2005</v>
      </c>
      <c r="D463">
        <v>-26</v>
      </c>
      <c r="E463">
        <v>-9</v>
      </c>
      <c r="F463">
        <v>-13</v>
      </c>
      <c r="G463">
        <v>0</v>
      </c>
      <c r="H463">
        <v>0</v>
      </c>
      <c r="I463">
        <v>0</v>
      </c>
      <c r="J463">
        <v>-5070</v>
      </c>
      <c r="K463">
        <v>-1755</v>
      </c>
      <c r="L463">
        <v>-2340</v>
      </c>
      <c r="M463">
        <v>0</v>
      </c>
      <c r="N463">
        <v>0</v>
      </c>
      <c r="O463">
        <v>0</v>
      </c>
      <c r="P463">
        <v>5.2631578947368418E-2</v>
      </c>
      <c r="Q463">
        <v>8.771929824561403E-2</v>
      </c>
      <c r="R463">
        <v>8.8402825244930497E-2</v>
      </c>
      <c r="S463">
        <v>1719.4736842105262</v>
      </c>
      <c r="T463">
        <v>2865.7894736842104</v>
      </c>
      <c r="U463">
        <v>2412.0164046479831</v>
      </c>
      <c r="V463">
        <v>3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-7</v>
      </c>
      <c r="AC463">
        <v>-7</v>
      </c>
      <c r="AD463">
        <v>-6</v>
      </c>
      <c r="AE463">
        <v>0</v>
      </c>
      <c r="AF463">
        <v>0</v>
      </c>
      <c r="AG463">
        <v>-15</v>
      </c>
      <c r="AH463">
        <v>-11</v>
      </c>
      <c r="AI463">
        <v>0</v>
      </c>
    </row>
    <row r="464" spans="1:35" x14ac:dyDescent="0.35">
      <c r="A464" t="s">
        <v>69</v>
      </c>
      <c r="B464" t="s">
        <v>67</v>
      </c>
      <c r="C464">
        <v>2008</v>
      </c>
      <c r="D464">
        <v>6</v>
      </c>
      <c r="E464">
        <v>1</v>
      </c>
      <c r="F464">
        <v>-2</v>
      </c>
      <c r="G464">
        <v>0</v>
      </c>
      <c r="H464">
        <v>0</v>
      </c>
      <c r="I464">
        <v>0</v>
      </c>
      <c r="J464">
        <v>1170</v>
      </c>
      <c r="K464">
        <v>195</v>
      </c>
      <c r="L464">
        <v>-360</v>
      </c>
      <c r="M464">
        <v>0</v>
      </c>
      <c r="N464">
        <v>0</v>
      </c>
      <c r="O464">
        <v>0</v>
      </c>
      <c r="P464">
        <v>0.2</v>
      </c>
      <c r="Q464">
        <v>-8.434782608695654E-2</v>
      </c>
      <c r="R464">
        <v>-0.25478260869565217</v>
      </c>
      <c r="S464">
        <v>6300</v>
      </c>
      <c r="T464">
        <v>-2351.0869565217399</v>
      </c>
      <c r="U464">
        <v>-7086.1956521739157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-7</v>
      </c>
      <c r="AC464">
        <v>-20</v>
      </c>
      <c r="AD464">
        <v>-9</v>
      </c>
      <c r="AE464">
        <v>0</v>
      </c>
      <c r="AF464">
        <v>0</v>
      </c>
      <c r="AG464">
        <v>0</v>
      </c>
      <c r="AH464">
        <v>0</v>
      </c>
      <c r="AI464">
        <v>0</v>
      </c>
    </row>
    <row r="465" spans="1:35" x14ac:dyDescent="0.35">
      <c r="A465" t="s">
        <v>70</v>
      </c>
      <c r="B465" t="s">
        <v>67</v>
      </c>
      <c r="C465">
        <v>2011</v>
      </c>
      <c r="D465">
        <v>-25</v>
      </c>
      <c r="E465">
        <v>5</v>
      </c>
      <c r="F465">
        <v>-8</v>
      </c>
      <c r="G465">
        <v>0</v>
      </c>
      <c r="H465">
        <v>0</v>
      </c>
      <c r="I465">
        <v>0</v>
      </c>
      <c r="J465">
        <v>-4875</v>
      </c>
      <c r="K465">
        <v>975</v>
      </c>
      <c r="L465">
        <v>-1440</v>
      </c>
      <c r="M465">
        <v>0</v>
      </c>
      <c r="N465">
        <v>0</v>
      </c>
      <c r="O465">
        <v>0</v>
      </c>
      <c r="P465">
        <v>0.11948717948717949</v>
      </c>
      <c r="Q465">
        <v>7.9487179487179482E-2</v>
      </c>
      <c r="R465">
        <v>-0.2405128205128205</v>
      </c>
      <c r="S465">
        <v>2335.8000000000002</v>
      </c>
      <c r="T465">
        <v>1233</v>
      </c>
      <c r="U465">
        <v>-7589.4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6</v>
      </c>
      <c r="AC465">
        <v>4</v>
      </c>
      <c r="AD465">
        <v>6</v>
      </c>
      <c r="AE465">
        <v>0</v>
      </c>
      <c r="AF465">
        <v>0</v>
      </c>
      <c r="AG465">
        <v>0</v>
      </c>
      <c r="AH465">
        <v>0</v>
      </c>
      <c r="AI465">
        <v>0</v>
      </c>
    </row>
    <row r="466" spans="1:35" x14ac:dyDescent="0.35">
      <c r="A466" t="s">
        <v>71</v>
      </c>
      <c r="B466" t="s">
        <v>67</v>
      </c>
      <c r="C466">
        <v>2014</v>
      </c>
      <c r="D466">
        <v>0</v>
      </c>
      <c r="E466">
        <v>1</v>
      </c>
      <c r="F466">
        <v>-1</v>
      </c>
      <c r="G466">
        <v>0</v>
      </c>
      <c r="H466">
        <v>0</v>
      </c>
      <c r="I466">
        <v>0</v>
      </c>
      <c r="J466">
        <v>0</v>
      </c>
      <c r="K466">
        <v>195</v>
      </c>
      <c r="L466">
        <v>-180</v>
      </c>
      <c r="M466">
        <v>0</v>
      </c>
      <c r="N466">
        <v>0</v>
      </c>
      <c r="O466">
        <v>0</v>
      </c>
      <c r="P466">
        <v>0.12127512127512124</v>
      </c>
      <c r="Q466">
        <v>0.53014553014553012</v>
      </c>
      <c r="R466">
        <v>9.4941094941094928E-2</v>
      </c>
      <c r="S466">
        <v>2652.4948024948017</v>
      </c>
      <c r="T466">
        <v>11588.762993762994</v>
      </c>
      <c r="U466">
        <v>2084.6673596673609</v>
      </c>
      <c r="V466">
        <v>-12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-1</v>
      </c>
      <c r="AC466">
        <v>0</v>
      </c>
      <c r="AD466">
        <v>-1</v>
      </c>
      <c r="AE466">
        <v>0</v>
      </c>
      <c r="AF466">
        <v>0</v>
      </c>
      <c r="AG466">
        <v>0</v>
      </c>
      <c r="AH466">
        <v>0</v>
      </c>
      <c r="AI466">
        <v>0</v>
      </c>
    </row>
    <row r="467" spans="1:35" x14ac:dyDescent="0.35">
      <c r="A467" t="s">
        <v>72</v>
      </c>
      <c r="B467" t="s">
        <v>67</v>
      </c>
      <c r="C467">
        <v>2015</v>
      </c>
      <c r="D467">
        <v>-1</v>
      </c>
      <c r="E467">
        <v>18</v>
      </c>
      <c r="F467">
        <v>10</v>
      </c>
      <c r="G467">
        <v>0</v>
      </c>
      <c r="H467">
        <v>0</v>
      </c>
      <c r="I467">
        <v>0</v>
      </c>
      <c r="J467">
        <v>-195</v>
      </c>
      <c r="K467">
        <v>3510</v>
      </c>
      <c r="L467">
        <v>1800</v>
      </c>
      <c r="M467">
        <v>0</v>
      </c>
      <c r="N467">
        <v>0</v>
      </c>
      <c r="O467">
        <v>0</v>
      </c>
      <c r="P467">
        <v>0.20567602040816327</v>
      </c>
      <c r="Q467">
        <v>1.4987244897959162E-2</v>
      </c>
      <c r="R467">
        <v>5.0382653061224469E-2</v>
      </c>
      <c r="S467">
        <v>9286.3153698979586</v>
      </c>
      <c r="T467">
        <v>3031.9563137755104</v>
      </c>
      <c r="U467">
        <v>6818.8105867346967</v>
      </c>
      <c r="V467">
        <v>-2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-17</v>
      </c>
      <c r="AC467">
        <v>1</v>
      </c>
      <c r="AD467">
        <v>-2</v>
      </c>
      <c r="AE467">
        <v>0</v>
      </c>
      <c r="AF467">
        <v>-1</v>
      </c>
      <c r="AG467">
        <v>0</v>
      </c>
      <c r="AH467">
        <v>1</v>
      </c>
      <c r="AI467">
        <v>0</v>
      </c>
    </row>
    <row r="468" spans="1:35" x14ac:dyDescent="0.35">
      <c r="A468" t="s">
        <v>73</v>
      </c>
      <c r="B468" t="s">
        <v>67</v>
      </c>
      <c r="C468">
        <v>2018</v>
      </c>
      <c r="D468">
        <v>-15</v>
      </c>
      <c r="E468">
        <v>5</v>
      </c>
      <c r="F468">
        <v>-2</v>
      </c>
      <c r="G468">
        <v>0</v>
      </c>
      <c r="H468">
        <v>0</v>
      </c>
      <c r="I468">
        <v>0</v>
      </c>
      <c r="J468">
        <v>-2925</v>
      </c>
      <c r="K468">
        <v>975</v>
      </c>
      <c r="L468">
        <v>-360</v>
      </c>
      <c r="M468">
        <v>0</v>
      </c>
      <c r="N468">
        <v>0</v>
      </c>
      <c r="O468">
        <v>0</v>
      </c>
      <c r="P468">
        <v>-4.4283413848631215E-2</v>
      </c>
      <c r="Q468">
        <v>3.1400966183574908E-2</v>
      </c>
      <c r="R468">
        <v>2.0933977455716568E-2</v>
      </c>
      <c r="S468">
        <v>-3009.1908212560375</v>
      </c>
      <c r="T468">
        <v>-1352.210144927536</v>
      </c>
      <c r="U468">
        <v>-1671.4734299516895</v>
      </c>
      <c r="V468">
        <v>2</v>
      </c>
      <c r="W468">
        <v>5</v>
      </c>
      <c r="X468">
        <v>-9</v>
      </c>
      <c r="Y468">
        <v>-23</v>
      </c>
      <c r="Z468">
        <v>0</v>
      </c>
      <c r="AA468">
        <v>0</v>
      </c>
      <c r="AB468">
        <v>-10</v>
      </c>
      <c r="AC468">
        <v>8</v>
      </c>
      <c r="AD468">
        <v>2</v>
      </c>
      <c r="AE468">
        <v>0</v>
      </c>
      <c r="AF468">
        <v>-2</v>
      </c>
      <c r="AG468">
        <v>3</v>
      </c>
      <c r="AH468">
        <v>2</v>
      </c>
      <c r="AI468">
        <v>0</v>
      </c>
    </row>
    <row r="469" spans="1:35" x14ac:dyDescent="0.35">
      <c r="A469" t="s">
        <v>74</v>
      </c>
      <c r="B469" t="s">
        <v>64</v>
      </c>
      <c r="C469">
        <v>2020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-9.0818858560794052E-2</v>
      </c>
      <c r="Q469">
        <v>-2.2580645161290325E-2</v>
      </c>
      <c r="R469">
        <v>0.32431761786600499</v>
      </c>
      <c r="S469">
        <v>-3311.7096774193551</v>
      </c>
      <c r="T469">
        <v>-823.4032258064517</v>
      </c>
      <c r="U469">
        <v>11826.241935483871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-2</v>
      </c>
      <c r="AC469">
        <v>0</v>
      </c>
      <c r="AD469">
        <v>3</v>
      </c>
      <c r="AE469">
        <v>0</v>
      </c>
      <c r="AF469">
        <v>0</v>
      </c>
      <c r="AG469">
        <v>0</v>
      </c>
      <c r="AH469">
        <v>0</v>
      </c>
      <c r="AI469">
        <v>0</v>
      </c>
    </row>
    <row r="470" spans="1:35" x14ac:dyDescent="0.35">
      <c r="A470" t="s">
        <v>75</v>
      </c>
      <c r="B470" t="s">
        <v>67</v>
      </c>
      <c r="C470">
        <v>2021</v>
      </c>
      <c r="D470">
        <v>-5</v>
      </c>
      <c r="E470">
        <v>-3</v>
      </c>
      <c r="F470">
        <v>-1</v>
      </c>
      <c r="G470">
        <v>0</v>
      </c>
      <c r="H470">
        <v>0</v>
      </c>
      <c r="I470">
        <v>0</v>
      </c>
      <c r="J470">
        <v>-975</v>
      </c>
      <c r="K470">
        <v>-585</v>
      </c>
      <c r="L470">
        <v>-180</v>
      </c>
      <c r="M470">
        <v>0</v>
      </c>
      <c r="N470">
        <v>0</v>
      </c>
      <c r="O470">
        <v>0</v>
      </c>
      <c r="P470">
        <v>-0.21739130434782608</v>
      </c>
      <c r="Q470">
        <v>0.26544622425629288</v>
      </c>
      <c r="R470">
        <v>-0.29977116704805495</v>
      </c>
      <c r="S470">
        <v>-2895.6521739130435</v>
      </c>
      <c r="T470">
        <v>2619.9542334096104</v>
      </c>
      <c r="U470">
        <v>-4908.7414187643035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-7</v>
      </c>
      <c r="AC470">
        <v>-5</v>
      </c>
      <c r="AD470">
        <v>-4</v>
      </c>
      <c r="AE470">
        <v>0</v>
      </c>
      <c r="AF470">
        <v>0</v>
      </c>
      <c r="AG470">
        <v>0</v>
      </c>
      <c r="AH470">
        <v>0</v>
      </c>
      <c r="AI470">
        <v>0</v>
      </c>
    </row>
    <row r="471" spans="1:35" x14ac:dyDescent="0.35">
      <c r="A471" t="s">
        <v>76</v>
      </c>
      <c r="B471" t="s">
        <v>67</v>
      </c>
      <c r="C471">
        <v>2025</v>
      </c>
      <c r="D471">
        <v>-32</v>
      </c>
      <c r="E471">
        <v>-11</v>
      </c>
      <c r="F471">
        <v>-16</v>
      </c>
      <c r="G471">
        <v>0</v>
      </c>
      <c r="H471">
        <v>0</v>
      </c>
      <c r="I471">
        <v>0</v>
      </c>
      <c r="J471">
        <v>-6240</v>
      </c>
      <c r="K471">
        <v>-2145</v>
      </c>
      <c r="L471">
        <v>-2880</v>
      </c>
      <c r="M471">
        <v>0</v>
      </c>
      <c r="N471">
        <v>0</v>
      </c>
      <c r="O471">
        <v>0</v>
      </c>
      <c r="P471">
        <v>0.04</v>
      </c>
      <c r="Q471">
        <v>0.44</v>
      </c>
      <c r="R471">
        <v>8.0000000000000071E-2</v>
      </c>
      <c r="S471">
        <v>194.39999999999986</v>
      </c>
      <c r="T471">
        <v>4842</v>
      </c>
      <c r="U471">
        <v>-5469</v>
      </c>
      <c r="V471">
        <v>-14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-10</v>
      </c>
      <c r="AC471">
        <v>-8</v>
      </c>
      <c r="AD471">
        <v>-10</v>
      </c>
      <c r="AE471">
        <v>0</v>
      </c>
      <c r="AF471">
        <v>-1</v>
      </c>
      <c r="AG471">
        <v>3</v>
      </c>
      <c r="AH471">
        <v>4</v>
      </c>
      <c r="AI471">
        <v>0</v>
      </c>
    </row>
    <row r="472" spans="1:35" x14ac:dyDescent="0.35">
      <c r="A472" t="s">
        <v>77</v>
      </c>
      <c r="B472" t="s">
        <v>67</v>
      </c>
      <c r="C472">
        <v>2204</v>
      </c>
      <c r="D472">
        <v>-8</v>
      </c>
      <c r="E472">
        <v>-1</v>
      </c>
      <c r="F472">
        <v>-2</v>
      </c>
      <c r="G472">
        <v>0</v>
      </c>
      <c r="H472">
        <v>0</v>
      </c>
      <c r="I472">
        <v>0</v>
      </c>
      <c r="J472">
        <v>-1560</v>
      </c>
      <c r="K472">
        <v>-195</v>
      </c>
      <c r="L472">
        <v>-360</v>
      </c>
      <c r="M472">
        <v>0</v>
      </c>
      <c r="N472">
        <v>0</v>
      </c>
      <c r="O472">
        <v>0</v>
      </c>
      <c r="P472">
        <v>9.0909090909090884E-2</v>
      </c>
      <c r="Q472">
        <v>-9.0909090909090939E-2</v>
      </c>
      <c r="R472">
        <v>-4.545454545454547E-2</v>
      </c>
      <c r="S472">
        <v>789.54545454545405</v>
      </c>
      <c r="T472">
        <v>-1943.1818181818189</v>
      </c>
      <c r="U472">
        <v>-1356.136363636364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-2</v>
      </c>
      <c r="AC472">
        <v>8</v>
      </c>
      <c r="AD472">
        <v>0</v>
      </c>
      <c r="AE472">
        <v>0</v>
      </c>
      <c r="AF472">
        <v>-2</v>
      </c>
      <c r="AG472">
        <v>4</v>
      </c>
      <c r="AH472">
        <v>-1</v>
      </c>
      <c r="AI472">
        <v>0</v>
      </c>
    </row>
    <row r="473" spans="1:35" x14ac:dyDescent="0.35">
      <c r="A473" t="s">
        <v>78</v>
      </c>
      <c r="B473" t="s">
        <v>67</v>
      </c>
      <c r="C473">
        <v>2030</v>
      </c>
      <c r="D473">
        <v>-2</v>
      </c>
      <c r="E473">
        <v>0</v>
      </c>
      <c r="F473">
        <v>3</v>
      </c>
      <c r="G473">
        <v>0</v>
      </c>
      <c r="H473">
        <v>0</v>
      </c>
      <c r="I473">
        <v>0</v>
      </c>
      <c r="J473">
        <v>-390</v>
      </c>
      <c r="K473">
        <v>0</v>
      </c>
      <c r="L473">
        <v>540</v>
      </c>
      <c r="M473">
        <v>0</v>
      </c>
      <c r="N473">
        <v>0</v>
      </c>
      <c r="O473">
        <v>0</v>
      </c>
      <c r="P473">
        <v>-1.8518518518518517E-2</v>
      </c>
      <c r="Q473">
        <v>2.0697167755991286E-2</v>
      </c>
      <c r="R473">
        <v>0.28758169934640521</v>
      </c>
      <c r="S473">
        <v>-542.5</v>
      </c>
      <c r="T473">
        <v>612.20588235294122</v>
      </c>
      <c r="U473">
        <v>8551.1764705882342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3</v>
      </c>
      <c r="AC473">
        <v>8</v>
      </c>
      <c r="AD473">
        <v>3</v>
      </c>
      <c r="AE473">
        <v>0</v>
      </c>
      <c r="AF473">
        <v>0</v>
      </c>
      <c r="AG473">
        <v>0</v>
      </c>
      <c r="AH473">
        <v>0</v>
      </c>
      <c r="AI473">
        <v>0</v>
      </c>
    </row>
    <row r="474" spans="1:35" x14ac:dyDescent="0.35">
      <c r="A474" t="s">
        <v>79</v>
      </c>
      <c r="B474" t="s">
        <v>67</v>
      </c>
      <c r="C474">
        <v>2196</v>
      </c>
      <c r="D474">
        <v>-11</v>
      </c>
      <c r="E474">
        <v>4</v>
      </c>
      <c r="F474">
        <v>4</v>
      </c>
      <c r="G474">
        <v>0</v>
      </c>
      <c r="H474">
        <v>0</v>
      </c>
      <c r="I474">
        <v>0</v>
      </c>
      <c r="J474">
        <v>-2145</v>
      </c>
      <c r="K474">
        <v>780</v>
      </c>
      <c r="L474">
        <v>720</v>
      </c>
      <c r="M474">
        <v>0</v>
      </c>
      <c r="N474">
        <v>0</v>
      </c>
      <c r="O474">
        <v>0</v>
      </c>
      <c r="P474">
        <v>-0.34254992319508454</v>
      </c>
      <c r="Q474">
        <v>0.24423963133640547</v>
      </c>
      <c r="R474">
        <v>-1.5360983102918668E-2</v>
      </c>
      <c r="S474">
        <v>-4603.294930875576</v>
      </c>
      <c r="T474">
        <v>2619.8156682027638</v>
      </c>
      <c r="U474">
        <v>-813.82488479262793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-19</v>
      </c>
      <c r="AC474">
        <v>-5</v>
      </c>
      <c r="AD474">
        <v>-18</v>
      </c>
      <c r="AE474">
        <v>0</v>
      </c>
      <c r="AF474">
        <v>-1</v>
      </c>
      <c r="AG474">
        <v>0</v>
      </c>
      <c r="AH474">
        <v>0</v>
      </c>
      <c r="AI474">
        <v>0</v>
      </c>
    </row>
    <row r="475" spans="1:35" x14ac:dyDescent="0.35">
      <c r="A475" t="s">
        <v>80</v>
      </c>
      <c r="B475" t="s">
        <v>64</v>
      </c>
      <c r="C475">
        <v>2036</v>
      </c>
      <c r="D475">
        <v>-8</v>
      </c>
      <c r="E475">
        <v>5</v>
      </c>
      <c r="F475">
        <v>13</v>
      </c>
      <c r="G475">
        <v>0</v>
      </c>
      <c r="H475">
        <v>0</v>
      </c>
      <c r="I475">
        <v>0</v>
      </c>
      <c r="J475">
        <v>-1560</v>
      </c>
      <c r="K475">
        <v>975</v>
      </c>
      <c r="L475">
        <v>2340</v>
      </c>
      <c r="M475">
        <v>0</v>
      </c>
      <c r="N475">
        <v>0</v>
      </c>
      <c r="O475">
        <v>0</v>
      </c>
      <c r="P475">
        <v>0</v>
      </c>
      <c r="Q475">
        <v>0.32516129032258062</v>
      </c>
      <c r="R475">
        <v>6.4516129032257119E-3</v>
      </c>
      <c r="S475">
        <v>0</v>
      </c>
      <c r="T475">
        <v>7038.8129032258066</v>
      </c>
      <c r="U475">
        <v>1532.5161290322576</v>
      </c>
      <c r="V475">
        <v>-7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-11</v>
      </c>
      <c r="AC475">
        <v>-3</v>
      </c>
      <c r="AD475">
        <v>1</v>
      </c>
      <c r="AE475">
        <v>0</v>
      </c>
      <c r="AF475">
        <v>0</v>
      </c>
      <c r="AG475">
        <v>0</v>
      </c>
      <c r="AH475">
        <v>0</v>
      </c>
      <c r="AI475">
        <v>0</v>
      </c>
    </row>
    <row r="476" spans="1:35" x14ac:dyDescent="0.35">
      <c r="A476" t="s">
        <v>81</v>
      </c>
      <c r="B476" t="s">
        <v>64</v>
      </c>
      <c r="C476">
        <v>2037</v>
      </c>
      <c r="D476">
        <v>2</v>
      </c>
      <c r="E476">
        <v>6</v>
      </c>
      <c r="F476">
        <v>4</v>
      </c>
      <c r="G476">
        <v>0</v>
      </c>
      <c r="H476">
        <v>0</v>
      </c>
      <c r="I476">
        <v>0</v>
      </c>
      <c r="J476">
        <v>390</v>
      </c>
      <c r="K476">
        <v>1170</v>
      </c>
      <c r="L476">
        <v>720</v>
      </c>
      <c r="M476">
        <v>0</v>
      </c>
      <c r="N476">
        <v>0</v>
      </c>
      <c r="O476">
        <v>0</v>
      </c>
      <c r="P476">
        <v>3.5469107551487411E-2</v>
      </c>
      <c r="Q476">
        <v>3.92829900839054E-2</v>
      </c>
      <c r="R476">
        <v>-0.1220442410373761</v>
      </c>
      <c r="S476">
        <v>933.8958810068649</v>
      </c>
      <c r="T476">
        <v>1254.959954233409</v>
      </c>
      <c r="U476">
        <v>-1154.0503432494297</v>
      </c>
      <c r="V476">
        <v>-2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-5</v>
      </c>
      <c r="AC476">
        <v>3</v>
      </c>
      <c r="AD476">
        <v>-7</v>
      </c>
      <c r="AE476">
        <v>0</v>
      </c>
      <c r="AF476">
        <v>8</v>
      </c>
      <c r="AG476">
        <v>3</v>
      </c>
      <c r="AH476">
        <v>2</v>
      </c>
      <c r="AI476">
        <v>0</v>
      </c>
    </row>
    <row r="477" spans="1:35" x14ac:dyDescent="0.35">
      <c r="A477" t="s">
        <v>82</v>
      </c>
      <c r="B477" t="s">
        <v>64</v>
      </c>
      <c r="C477">
        <v>2038</v>
      </c>
      <c r="D477">
        <v>-2</v>
      </c>
      <c r="E477">
        <v>8</v>
      </c>
      <c r="F477">
        <v>14</v>
      </c>
      <c r="G477">
        <v>0</v>
      </c>
      <c r="H477">
        <v>0</v>
      </c>
      <c r="I477">
        <v>0</v>
      </c>
      <c r="J477">
        <v>-390</v>
      </c>
      <c r="K477">
        <v>1560</v>
      </c>
      <c r="L477">
        <v>2520</v>
      </c>
      <c r="M477">
        <v>0</v>
      </c>
      <c r="N477">
        <v>0</v>
      </c>
      <c r="O477">
        <v>0</v>
      </c>
      <c r="P477">
        <v>0.43636363636363634</v>
      </c>
      <c r="Q477">
        <v>-2.3715415019762875E-2</v>
      </c>
      <c r="R477">
        <v>6.5085638998682471E-2</v>
      </c>
      <c r="S477">
        <v>14825.454545454544</v>
      </c>
      <c r="T477">
        <v>959.05138339920813</v>
      </c>
      <c r="U477">
        <v>5526.9367588932837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6</v>
      </c>
      <c r="AC477">
        <v>0</v>
      </c>
      <c r="AD477">
        <v>6</v>
      </c>
      <c r="AE477">
        <v>0</v>
      </c>
      <c r="AF477">
        <v>-6</v>
      </c>
      <c r="AG477">
        <v>-8</v>
      </c>
      <c r="AH477">
        <v>-8</v>
      </c>
      <c r="AI477">
        <v>0</v>
      </c>
    </row>
    <row r="478" spans="1:35" x14ac:dyDescent="0.35">
      <c r="A478" t="s">
        <v>83</v>
      </c>
      <c r="B478" t="s">
        <v>67</v>
      </c>
      <c r="C478">
        <v>2039</v>
      </c>
      <c r="D478">
        <v>-3</v>
      </c>
      <c r="E478">
        <v>-13</v>
      </c>
      <c r="F478">
        <v>-10</v>
      </c>
      <c r="G478">
        <v>0</v>
      </c>
      <c r="H478">
        <v>0</v>
      </c>
      <c r="I478">
        <v>0</v>
      </c>
      <c r="J478">
        <v>-585</v>
      </c>
      <c r="K478">
        <v>-2535</v>
      </c>
      <c r="L478">
        <v>-1800</v>
      </c>
      <c r="M478">
        <v>0</v>
      </c>
      <c r="N478">
        <v>0</v>
      </c>
      <c r="O478">
        <v>0</v>
      </c>
      <c r="P478">
        <v>0</v>
      </c>
      <c r="Q478">
        <v>8.3146786056923563E-2</v>
      </c>
      <c r="R478">
        <v>-6.4918452190597997E-2</v>
      </c>
      <c r="S478">
        <v>0</v>
      </c>
      <c r="T478">
        <v>2303.0252638311481</v>
      </c>
      <c r="U478">
        <v>-4977.208186760472</v>
      </c>
      <c r="V478">
        <v>7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3</v>
      </c>
      <c r="AC478">
        <v>5</v>
      </c>
      <c r="AD478">
        <v>12</v>
      </c>
      <c r="AE478">
        <v>0</v>
      </c>
      <c r="AF478">
        <v>0</v>
      </c>
      <c r="AG478">
        <v>0</v>
      </c>
      <c r="AH478">
        <v>0</v>
      </c>
      <c r="AI478">
        <v>0</v>
      </c>
    </row>
    <row r="479" spans="1:35" x14ac:dyDescent="0.35">
      <c r="A479" t="s">
        <v>84</v>
      </c>
      <c r="B479" t="s">
        <v>67</v>
      </c>
      <c r="C479">
        <v>2040</v>
      </c>
      <c r="D479">
        <v>10</v>
      </c>
      <c r="E479">
        <v>2</v>
      </c>
      <c r="F479">
        <v>6</v>
      </c>
      <c r="G479">
        <v>0</v>
      </c>
      <c r="H479">
        <v>0</v>
      </c>
      <c r="I479">
        <v>0</v>
      </c>
      <c r="J479">
        <v>1950</v>
      </c>
      <c r="K479">
        <v>390</v>
      </c>
      <c r="L479">
        <v>1080</v>
      </c>
      <c r="M479">
        <v>0</v>
      </c>
      <c r="N479">
        <v>0</v>
      </c>
      <c r="O479">
        <v>0</v>
      </c>
      <c r="P479">
        <v>0</v>
      </c>
      <c r="Q479">
        <v>4.3410852713178294E-2</v>
      </c>
      <c r="R479">
        <v>-7.3901808785529724E-2</v>
      </c>
      <c r="S479">
        <v>0</v>
      </c>
      <c r="T479">
        <v>1306.9767441860465</v>
      </c>
      <c r="U479">
        <v>-1532.8294573643411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-5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</row>
    <row r="480" spans="1:35" x14ac:dyDescent="0.35">
      <c r="A480" t="s">
        <v>251</v>
      </c>
      <c r="B480" t="s">
        <v>64</v>
      </c>
      <c r="C480">
        <v>4001</v>
      </c>
      <c r="D480" t="e">
        <v>#N/A</v>
      </c>
      <c r="E480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  <c r="O480" t="e">
        <v>#N/A</v>
      </c>
      <c r="P480" t="e">
        <v>#N/A</v>
      </c>
      <c r="Q480" t="e">
        <v>#N/A</v>
      </c>
      <c r="R480" t="e">
        <v>#N/A</v>
      </c>
      <c r="S480" t="e">
        <v>#N/A</v>
      </c>
      <c r="T480" t="e">
        <v>#N/A</v>
      </c>
      <c r="U480" t="e">
        <v>#N/A</v>
      </c>
      <c r="V480" t="e">
        <v>#N/A</v>
      </c>
      <c r="W480" t="e">
        <v>#N/A</v>
      </c>
      <c r="X480" t="e">
        <v>#N/A</v>
      </c>
      <c r="Y480" t="e">
        <v>#N/A</v>
      </c>
      <c r="Z480" t="e">
        <v>#N/A</v>
      </c>
      <c r="AA480" t="e">
        <v>#N/A</v>
      </c>
      <c r="AB480" t="e">
        <v>#N/A</v>
      </c>
      <c r="AC480" t="e">
        <v>#N/A</v>
      </c>
      <c r="AD480" t="e">
        <v>#N/A</v>
      </c>
      <c r="AE480" t="e">
        <v>#N/A</v>
      </c>
      <c r="AF480" t="e">
        <v>#N/A</v>
      </c>
      <c r="AG480" t="e">
        <v>#N/A</v>
      </c>
      <c r="AH480" t="e">
        <v>#N/A</v>
      </c>
      <c r="AI480" t="e">
        <v>#N/A</v>
      </c>
    </row>
    <row r="481" spans="1:35" x14ac:dyDescent="0.35">
      <c r="A481" t="s">
        <v>88</v>
      </c>
      <c r="B481" t="s">
        <v>64</v>
      </c>
      <c r="C481">
        <v>2048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-0.5</v>
      </c>
      <c r="Q481">
        <v>-1</v>
      </c>
      <c r="R481">
        <v>-1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</row>
    <row r="482" spans="1:35" x14ac:dyDescent="0.35">
      <c r="A482" t="s">
        <v>90</v>
      </c>
      <c r="B482" t="s">
        <v>67</v>
      </c>
      <c r="C482">
        <v>2054</v>
      </c>
      <c r="D482">
        <v>-3</v>
      </c>
      <c r="E482">
        <v>0</v>
      </c>
      <c r="F482">
        <v>-2</v>
      </c>
      <c r="G482">
        <v>0</v>
      </c>
      <c r="H482">
        <v>0</v>
      </c>
      <c r="I482">
        <v>0</v>
      </c>
      <c r="J482">
        <v>-585</v>
      </c>
      <c r="K482">
        <v>0</v>
      </c>
      <c r="L482">
        <v>-360</v>
      </c>
      <c r="M482">
        <v>0</v>
      </c>
      <c r="N482">
        <v>0</v>
      </c>
      <c r="O482">
        <v>0</v>
      </c>
      <c r="P482">
        <v>0.13725490196078433</v>
      </c>
      <c r="Q482">
        <v>0.15686274509803921</v>
      </c>
      <c r="R482">
        <v>-2.5098039215686319E-2</v>
      </c>
      <c r="S482">
        <v>3860.294117647059</v>
      </c>
      <c r="T482">
        <v>4411.7647058823532</v>
      </c>
      <c r="U482">
        <v>-970.48235294117694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33</v>
      </c>
      <c r="AD482">
        <v>-13</v>
      </c>
      <c r="AE482">
        <v>0</v>
      </c>
      <c r="AF482">
        <v>2</v>
      </c>
      <c r="AG482">
        <v>1</v>
      </c>
      <c r="AH482">
        <v>1</v>
      </c>
      <c r="AI482">
        <v>0</v>
      </c>
    </row>
    <row r="483" spans="1:35" x14ac:dyDescent="0.35">
      <c r="A483" t="s">
        <v>91</v>
      </c>
      <c r="B483" t="s">
        <v>67</v>
      </c>
      <c r="C483">
        <v>2055</v>
      </c>
      <c r="D483">
        <v>-10</v>
      </c>
      <c r="E483">
        <v>-6</v>
      </c>
      <c r="F483">
        <v>-4</v>
      </c>
      <c r="G483">
        <v>0</v>
      </c>
      <c r="H483">
        <v>0</v>
      </c>
      <c r="I483">
        <v>0</v>
      </c>
      <c r="J483">
        <v>-1950</v>
      </c>
      <c r="K483">
        <v>-1170</v>
      </c>
      <c r="L483">
        <v>-720</v>
      </c>
      <c r="M483">
        <v>0</v>
      </c>
      <c r="N483">
        <v>0</v>
      </c>
      <c r="O483">
        <v>0</v>
      </c>
      <c r="P483">
        <v>-5.2631578947368418E-2</v>
      </c>
      <c r="Q483">
        <v>-0.15789473684210525</v>
      </c>
      <c r="R483">
        <v>-0.2157894736842105</v>
      </c>
      <c r="S483">
        <v>-561.31578947368416</v>
      </c>
      <c r="T483">
        <v>-1683.9473684210525</v>
      </c>
      <c r="U483">
        <v>-2685.394736842105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-6</v>
      </c>
      <c r="AC483">
        <v>2</v>
      </c>
      <c r="AD483">
        <v>-3</v>
      </c>
      <c r="AE483">
        <v>0</v>
      </c>
      <c r="AF483">
        <v>0</v>
      </c>
      <c r="AG483">
        <v>0</v>
      </c>
      <c r="AH483">
        <v>0</v>
      </c>
      <c r="AI483">
        <v>0</v>
      </c>
    </row>
    <row r="484" spans="1:35" x14ac:dyDescent="0.35">
      <c r="A484" t="s">
        <v>92</v>
      </c>
      <c r="B484" t="s">
        <v>64</v>
      </c>
      <c r="C484">
        <v>2056</v>
      </c>
      <c r="D484">
        <v>-1</v>
      </c>
      <c r="E484">
        <v>1</v>
      </c>
      <c r="F484">
        <v>-9</v>
      </c>
      <c r="G484">
        <v>0</v>
      </c>
      <c r="H484">
        <v>0</v>
      </c>
      <c r="I484">
        <v>0</v>
      </c>
      <c r="J484">
        <v>-195</v>
      </c>
      <c r="K484">
        <v>195</v>
      </c>
      <c r="L484">
        <v>-1620</v>
      </c>
      <c r="M484">
        <v>0</v>
      </c>
      <c r="N484">
        <v>0</v>
      </c>
      <c r="O484">
        <v>0</v>
      </c>
      <c r="P484">
        <v>0.32275132275132273</v>
      </c>
      <c r="Q484">
        <v>6.8783068783068724E-2</v>
      </c>
      <c r="R484">
        <v>-6.3492063492063489E-2</v>
      </c>
      <c r="S484">
        <v>4647.936507936507</v>
      </c>
      <c r="T484">
        <v>158.41269841269786</v>
      </c>
      <c r="U484">
        <v>-2472.3809523809523</v>
      </c>
      <c r="V484">
        <v>-11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2</v>
      </c>
      <c r="AC484">
        <v>11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</row>
    <row r="485" spans="1:35" x14ac:dyDescent="0.35">
      <c r="A485" t="s">
        <v>93</v>
      </c>
      <c r="B485" t="s">
        <v>64</v>
      </c>
      <c r="C485">
        <v>2057</v>
      </c>
      <c r="D485">
        <v>-9</v>
      </c>
      <c r="E485">
        <v>-7</v>
      </c>
      <c r="F485">
        <v>-10</v>
      </c>
      <c r="G485">
        <v>0</v>
      </c>
      <c r="H485">
        <v>0</v>
      </c>
      <c r="I485">
        <v>0</v>
      </c>
      <c r="J485">
        <v>-1755</v>
      </c>
      <c r="K485">
        <v>-1365</v>
      </c>
      <c r="L485">
        <v>-1800</v>
      </c>
      <c r="M485">
        <v>0</v>
      </c>
      <c r="N485">
        <v>0</v>
      </c>
      <c r="O485">
        <v>0</v>
      </c>
      <c r="P485">
        <v>-0.15000000000000002</v>
      </c>
      <c r="Q485">
        <v>0.16666666666666674</v>
      </c>
      <c r="R485">
        <v>3.3333333333333326E-2</v>
      </c>
      <c r="S485">
        <v>-2750.25</v>
      </c>
      <c r="T485">
        <v>-1645.5</v>
      </c>
      <c r="U485">
        <v>-4363.5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4</v>
      </c>
      <c r="AC485">
        <v>1</v>
      </c>
      <c r="AD485">
        <v>3</v>
      </c>
      <c r="AE485">
        <v>0</v>
      </c>
      <c r="AF485">
        <v>-2</v>
      </c>
      <c r="AG485">
        <v>0</v>
      </c>
      <c r="AH485">
        <v>0</v>
      </c>
      <c r="AI485">
        <v>0</v>
      </c>
    </row>
    <row r="486" spans="1:35" x14ac:dyDescent="0.35">
      <c r="A486" t="s">
        <v>94</v>
      </c>
      <c r="B486" t="s">
        <v>64</v>
      </c>
      <c r="C486">
        <v>2058</v>
      </c>
      <c r="D486">
        <v>4</v>
      </c>
      <c r="E486">
        <v>2</v>
      </c>
      <c r="F486">
        <v>3</v>
      </c>
      <c r="G486">
        <v>0</v>
      </c>
      <c r="H486">
        <v>0</v>
      </c>
      <c r="I486">
        <v>0</v>
      </c>
      <c r="J486">
        <v>780</v>
      </c>
      <c r="K486">
        <v>390</v>
      </c>
      <c r="L486">
        <v>540</v>
      </c>
      <c r="M486">
        <v>0</v>
      </c>
      <c r="N486">
        <v>0</v>
      </c>
      <c r="O486">
        <v>0</v>
      </c>
      <c r="P486">
        <v>-0.12121212121212122</v>
      </c>
      <c r="Q486">
        <v>0.2212121212121213</v>
      </c>
      <c r="R486">
        <v>1.2121212121212088E-2</v>
      </c>
      <c r="S486">
        <v>-1295.454545454545</v>
      </c>
      <c r="T486">
        <v>4715.454545454546</v>
      </c>
      <c r="U486">
        <v>1839.545454545454</v>
      </c>
      <c r="V486">
        <v>5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4</v>
      </c>
      <c r="AC486">
        <v>2</v>
      </c>
      <c r="AD486">
        <v>2</v>
      </c>
      <c r="AE486">
        <v>0</v>
      </c>
      <c r="AF486">
        <v>6</v>
      </c>
      <c r="AG486">
        <v>3</v>
      </c>
      <c r="AH486">
        <v>1</v>
      </c>
      <c r="AI486">
        <v>0</v>
      </c>
    </row>
    <row r="487" spans="1:35" x14ac:dyDescent="0.35">
      <c r="A487" t="s">
        <v>95</v>
      </c>
      <c r="B487" t="s">
        <v>64</v>
      </c>
      <c r="C487">
        <v>2059</v>
      </c>
      <c r="D487">
        <v>6</v>
      </c>
      <c r="E487">
        <v>6</v>
      </c>
      <c r="F487">
        <v>9</v>
      </c>
      <c r="G487">
        <v>0</v>
      </c>
      <c r="H487">
        <v>0</v>
      </c>
      <c r="I487">
        <v>0</v>
      </c>
      <c r="J487">
        <v>1170</v>
      </c>
      <c r="K487">
        <v>1170</v>
      </c>
      <c r="L487">
        <v>1620</v>
      </c>
      <c r="M487">
        <v>0</v>
      </c>
      <c r="N487">
        <v>0</v>
      </c>
      <c r="O487">
        <v>0</v>
      </c>
      <c r="P487">
        <v>-0.58636363636363631</v>
      </c>
      <c r="Q487">
        <v>-0.15000000000000002</v>
      </c>
      <c r="R487">
        <v>-9.9999999999999978E-2</v>
      </c>
      <c r="S487">
        <v>-5263.977272727273</v>
      </c>
      <c r="T487">
        <v>1968.75</v>
      </c>
      <c r="U487">
        <v>2632.5</v>
      </c>
      <c r="V487">
        <v>-8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-18</v>
      </c>
      <c r="AE487">
        <v>0</v>
      </c>
      <c r="AF487">
        <v>0</v>
      </c>
      <c r="AG487">
        <v>0</v>
      </c>
      <c r="AH487">
        <v>0</v>
      </c>
      <c r="AI487">
        <v>0</v>
      </c>
    </row>
    <row r="488" spans="1:35" x14ac:dyDescent="0.35">
      <c r="A488" t="s">
        <v>96</v>
      </c>
      <c r="B488" t="s">
        <v>67</v>
      </c>
      <c r="C488">
        <v>2060</v>
      </c>
      <c r="D488">
        <v>4</v>
      </c>
      <c r="E488">
        <v>-6</v>
      </c>
      <c r="F488">
        <v>5</v>
      </c>
      <c r="G488">
        <v>0</v>
      </c>
      <c r="H488">
        <v>0</v>
      </c>
      <c r="I488">
        <v>0</v>
      </c>
      <c r="J488">
        <v>780</v>
      </c>
      <c r="K488">
        <v>-1170</v>
      </c>
      <c r="L488">
        <v>900</v>
      </c>
      <c r="M488">
        <v>0</v>
      </c>
      <c r="N488">
        <v>0</v>
      </c>
      <c r="O488">
        <v>0</v>
      </c>
      <c r="P488">
        <v>1.7142857142857126E-2</v>
      </c>
      <c r="Q488">
        <v>0</v>
      </c>
      <c r="R488">
        <v>0</v>
      </c>
      <c r="S488">
        <v>684.77142857142826</v>
      </c>
      <c r="T488">
        <v>510</v>
      </c>
      <c r="U488">
        <v>510</v>
      </c>
      <c r="V488">
        <v>-3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8</v>
      </c>
      <c r="AC488">
        <v>-3</v>
      </c>
      <c r="AD488">
        <v>0</v>
      </c>
      <c r="AE488">
        <v>0</v>
      </c>
      <c r="AF488">
        <v>-4</v>
      </c>
      <c r="AG488">
        <v>0</v>
      </c>
      <c r="AH488">
        <v>-2</v>
      </c>
      <c r="AI488">
        <v>0</v>
      </c>
    </row>
    <row r="489" spans="1:35" x14ac:dyDescent="0.35">
      <c r="A489" t="s">
        <v>97</v>
      </c>
      <c r="B489" t="s">
        <v>67</v>
      </c>
      <c r="C489">
        <v>2062</v>
      </c>
      <c r="D489">
        <v>-39</v>
      </c>
      <c r="E489">
        <v>-25</v>
      </c>
      <c r="F489">
        <v>-29</v>
      </c>
      <c r="G489">
        <v>0</v>
      </c>
      <c r="H489">
        <v>0</v>
      </c>
      <c r="I489">
        <v>0</v>
      </c>
      <c r="J489">
        <v>-7605</v>
      </c>
      <c r="K489">
        <v>-4875</v>
      </c>
      <c r="L489">
        <v>-5220</v>
      </c>
      <c r="M489">
        <v>0</v>
      </c>
      <c r="N489">
        <v>0</v>
      </c>
      <c r="O489">
        <v>0</v>
      </c>
      <c r="P489">
        <v>0.17142857142857143</v>
      </c>
      <c r="Q489">
        <v>0.23333333333333336</v>
      </c>
      <c r="R489">
        <v>0.16560846560846559</v>
      </c>
      <c r="S489">
        <v>3741.4285714285716</v>
      </c>
      <c r="T489">
        <v>2142.5</v>
      </c>
      <c r="U489">
        <v>-4580.039682539682</v>
      </c>
      <c r="V489">
        <v>0</v>
      </c>
      <c r="W489">
        <v>2</v>
      </c>
      <c r="X489">
        <v>0</v>
      </c>
      <c r="Y489">
        <v>0</v>
      </c>
      <c r="Z489">
        <v>0</v>
      </c>
      <c r="AA489">
        <v>0</v>
      </c>
      <c r="AB489">
        <v>-4</v>
      </c>
      <c r="AC489">
        <v>-1</v>
      </c>
      <c r="AD489">
        <v>-5</v>
      </c>
      <c r="AE489">
        <v>0</v>
      </c>
      <c r="AF489">
        <v>0</v>
      </c>
      <c r="AG489">
        <v>0</v>
      </c>
      <c r="AH489">
        <v>0</v>
      </c>
      <c r="AI489">
        <v>0</v>
      </c>
    </row>
    <row r="490" spans="1:35" x14ac:dyDescent="0.35">
      <c r="A490" t="s">
        <v>98</v>
      </c>
      <c r="B490" t="s">
        <v>67</v>
      </c>
      <c r="C490">
        <v>2063</v>
      </c>
      <c r="D490">
        <v>-13</v>
      </c>
      <c r="E490">
        <v>-6</v>
      </c>
      <c r="F490">
        <v>-7</v>
      </c>
      <c r="G490">
        <v>0</v>
      </c>
      <c r="H490">
        <v>0</v>
      </c>
      <c r="I490">
        <v>0</v>
      </c>
      <c r="J490">
        <v>-2535</v>
      </c>
      <c r="K490">
        <v>-1170</v>
      </c>
      <c r="L490">
        <v>-1260</v>
      </c>
      <c r="M490">
        <v>0</v>
      </c>
      <c r="N490">
        <v>0</v>
      </c>
      <c r="O490">
        <v>0</v>
      </c>
      <c r="P490">
        <v>0.53</v>
      </c>
      <c r="Q490">
        <v>0.18</v>
      </c>
      <c r="R490">
        <v>0</v>
      </c>
      <c r="S490">
        <v>11587.200000000003</v>
      </c>
      <c r="T490">
        <v>1883.7000000000007</v>
      </c>
      <c r="U490">
        <v>-4965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-3</v>
      </c>
      <c r="AC490">
        <v>4</v>
      </c>
      <c r="AD490">
        <v>1</v>
      </c>
      <c r="AE490">
        <v>0</v>
      </c>
      <c r="AF490">
        <v>0</v>
      </c>
      <c r="AG490">
        <v>0</v>
      </c>
      <c r="AH490">
        <v>0</v>
      </c>
      <c r="AI490">
        <v>0</v>
      </c>
    </row>
    <row r="491" spans="1:35" x14ac:dyDescent="0.35">
      <c r="A491" t="s">
        <v>99</v>
      </c>
      <c r="B491" t="s">
        <v>64</v>
      </c>
      <c r="C491">
        <v>2064</v>
      </c>
      <c r="D491">
        <v>9</v>
      </c>
      <c r="E491">
        <v>6</v>
      </c>
      <c r="F491">
        <v>7</v>
      </c>
      <c r="G491">
        <v>0</v>
      </c>
      <c r="H491">
        <v>0</v>
      </c>
      <c r="I491">
        <v>0</v>
      </c>
      <c r="J491">
        <v>1755</v>
      </c>
      <c r="K491">
        <v>1170</v>
      </c>
      <c r="L491">
        <v>1260</v>
      </c>
      <c r="M491">
        <v>0</v>
      </c>
      <c r="N491">
        <v>0</v>
      </c>
      <c r="O491">
        <v>0</v>
      </c>
      <c r="P491">
        <v>-0.21739130434782608</v>
      </c>
      <c r="Q491">
        <v>-0.12298136645962737</v>
      </c>
      <c r="R491">
        <v>-3.8509316770186319E-2</v>
      </c>
      <c r="S491">
        <v>-3303.2608695652175</v>
      </c>
      <c r="T491">
        <v>164.012422360247</v>
      </c>
      <c r="U491">
        <v>2164.9937888198747</v>
      </c>
      <c r="V491">
        <v>16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5</v>
      </c>
      <c r="AC491">
        <v>1</v>
      </c>
      <c r="AD491">
        <v>4</v>
      </c>
      <c r="AE491">
        <v>0</v>
      </c>
      <c r="AF491">
        <v>0</v>
      </c>
      <c r="AG491">
        <v>0</v>
      </c>
      <c r="AH491">
        <v>0</v>
      </c>
      <c r="AI491">
        <v>0</v>
      </c>
    </row>
    <row r="492" spans="1:35" x14ac:dyDescent="0.35">
      <c r="A492" t="s">
        <v>100</v>
      </c>
      <c r="B492" t="s">
        <v>64</v>
      </c>
      <c r="C492">
        <v>2065</v>
      </c>
      <c r="D492">
        <v>-1</v>
      </c>
      <c r="E492">
        <v>2</v>
      </c>
      <c r="F492">
        <v>2</v>
      </c>
      <c r="G492">
        <v>0</v>
      </c>
      <c r="H492">
        <v>0</v>
      </c>
      <c r="I492">
        <v>0</v>
      </c>
      <c r="J492">
        <v>-195</v>
      </c>
      <c r="K492">
        <v>390</v>
      </c>
      <c r="L492">
        <v>360</v>
      </c>
      <c r="M492">
        <v>0</v>
      </c>
      <c r="N492">
        <v>0</v>
      </c>
      <c r="O492">
        <v>0</v>
      </c>
      <c r="P492">
        <v>0</v>
      </c>
      <c r="Q492">
        <v>2.2222222222222223E-2</v>
      </c>
      <c r="R492">
        <v>4.2276422764227641E-2</v>
      </c>
      <c r="S492">
        <v>0</v>
      </c>
      <c r="T492">
        <v>561.66666666666674</v>
      </c>
      <c r="U492">
        <v>1082.0731707317073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-1</v>
      </c>
      <c r="AC492">
        <v>-9</v>
      </c>
      <c r="AD492">
        <v>-8</v>
      </c>
      <c r="AE492">
        <v>0</v>
      </c>
      <c r="AF492">
        <v>0</v>
      </c>
      <c r="AG492">
        <v>0</v>
      </c>
      <c r="AH492">
        <v>-0.4</v>
      </c>
      <c r="AI492">
        <v>0</v>
      </c>
    </row>
    <row r="493" spans="1:35" x14ac:dyDescent="0.35">
      <c r="A493" t="s">
        <v>101</v>
      </c>
      <c r="B493" t="s">
        <v>67</v>
      </c>
      <c r="C493">
        <v>2067</v>
      </c>
      <c r="D493">
        <v>7</v>
      </c>
      <c r="E493">
        <v>9</v>
      </c>
      <c r="F493">
        <v>-1</v>
      </c>
      <c r="G493">
        <v>0</v>
      </c>
      <c r="H493">
        <v>0</v>
      </c>
      <c r="I493">
        <v>0</v>
      </c>
      <c r="J493">
        <v>1365</v>
      </c>
      <c r="K493">
        <v>1755</v>
      </c>
      <c r="L493">
        <v>-180</v>
      </c>
      <c r="M493">
        <v>0</v>
      </c>
      <c r="N493">
        <v>0</v>
      </c>
      <c r="O493">
        <v>0</v>
      </c>
      <c r="P493">
        <v>-3.2738095238095233E-2</v>
      </c>
      <c r="Q493">
        <v>5.0595238095238138E-2</v>
      </c>
      <c r="R493">
        <v>-0.42261904761904767</v>
      </c>
      <c r="S493">
        <v>352.00892857142935</v>
      </c>
      <c r="T493">
        <v>2663.2589285714294</v>
      </c>
      <c r="U493">
        <v>-8886.3392857142881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5</v>
      </c>
      <c r="AC493">
        <v>7</v>
      </c>
      <c r="AD493">
        <v>-4</v>
      </c>
      <c r="AE493">
        <v>0</v>
      </c>
      <c r="AF493">
        <v>1</v>
      </c>
      <c r="AG493">
        <v>0</v>
      </c>
      <c r="AH493">
        <v>1</v>
      </c>
      <c r="AI493">
        <v>0</v>
      </c>
    </row>
    <row r="494" spans="1:35" x14ac:dyDescent="0.35">
      <c r="A494" t="s">
        <v>102</v>
      </c>
      <c r="B494" t="s">
        <v>64</v>
      </c>
      <c r="C494">
        <v>2068</v>
      </c>
      <c r="D494">
        <v>-3</v>
      </c>
      <c r="E494">
        <v>3</v>
      </c>
      <c r="F494">
        <v>5</v>
      </c>
      <c r="G494">
        <v>0</v>
      </c>
      <c r="H494">
        <v>0</v>
      </c>
      <c r="I494">
        <v>0</v>
      </c>
      <c r="J494">
        <v>-585</v>
      </c>
      <c r="K494">
        <v>585</v>
      </c>
      <c r="L494">
        <v>900</v>
      </c>
      <c r="M494">
        <v>0</v>
      </c>
      <c r="N494">
        <v>0</v>
      </c>
      <c r="O494">
        <v>0</v>
      </c>
      <c r="P494">
        <v>0</v>
      </c>
      <c r="Q494">
        <v>-3.9999999999999925E-2</v>
      </c>
      <c r="R494">
        <v>-0.15999999999999992</v>
      </c>
      <c r="S494">
        <v>216</v>
      </c>
      <c r="T494">
        <v>66</v>
      </c>
      <c r="U494">
        <v>-1896</v>
      </c>
      <c r="V494">
        <v>8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3</v>
      </c>
      <c r="AC494">
        <v>3</v>
      </c>
      <c r="AD494">
        <v>2</v>
      </c>
      <c r="AE494">
        <v>0</v>
      </c>
      <c r="AF494">
        <v>-2</v>
      </c>
      <c r="AG494">
        <v>-1</v>
      </c>
      <c r="AH494">
        <v>-3</v>
      </c>
      <c r="AI494">
        <v>0</v>
      </c>
    </row>
    <row r="495" spans="1:35" x14ac:dyDescent="0.35">
      <c r="A495" t="s">
        <v>103</v>
      </c>
      <c r="B495" t="s">
        <v>64</v>
      </c>
      <c r="C495">
        <v>2070</v>
      </c>
      <c r="D495">
        <v>-18</v>
      </c>
      <c r="E495">
        <v>1</v>
      </c>
      <c r="F495">
        <v>-2</v>
      </c>
      <c r="G495">
        <v>0</v>
      </c>
      <c r="H495">
        <v>0</v>
      </c>
      <c r="I495">
        <v>0</v>
      </c>
      <c r="J495">
        <v>-3510</v>
      </c>
      <c r="K495">
        <v>195</v>
      </c>
      <c r="L495">
        <v>-360</v>
      </c>
      <c r="M495">
        <v>0</v>
      </c>
      <c r="N495">
        <v>0</v>
      </c>
      <c r="O495">
        <v>0</v>
      </c>
      <c r="P495">
        <v>0.19047619047619047</v>
      </c>
      <c r="Q495">
        <v>0.24436090225563908</v>
      </c>
      <c r="R495">
        <v>2.6315789473684181E-2</v>
      </c>
      <c r="S495">
        <v>2208.5714285714284</v>
      </c>
      <c r="T495">
        <v>2156.3909774436088</v>
      </c>
      <c r="U495">
        <v>-3273.1578947368434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-6</v>
      </c>
      <c r="AC495">
        <v>2</v>
      </c>
      <c r="AD495">
        <v>1</v>
      </c>
      <c r="AE495">
        <v>0</v>
      </c>
      <c r="AF495">
        <v>-4</v>
      </c>
      <c r="AG495">
        <v>0</v>
      </c>
      <c r="AH495">
        <v>0</v>
      </c>
      <c r="AI495">
        <v>0</v>
      </c>
    </row>
    <row r="496" spans="1:35" x14ac:dyDescent="0.35">
      <c r="A496" t="s">
        <v>104</v>
      </c>
      <c r="B496" t="s">
        <v>64</v>
      </c>
      <c r="C496">
        <v>2072</v>
      </c>
      <c r="D496">
        <v>9</v>
      </c>
      <c r="E496">
        <v>3</v>
      </c>
      <c r="F496">
        <v>8</v>
      </c>
      <c r="G496">
        <v>0</v>
      </c>
      <c r="H496">
        <v>0</v>
      </c>
      <c r="I496">
        <v>0</v>
      </c>
      <c r="J496">
        <v>1755</v>
      </c>
      <c r="K496">
        <v>585</v>
      </c>
      <c r="L496">
        <v>1440</v>
      </c>
      <c r="M496">
        <v>0</v>
      </c>
      <c r="N496">
        <v>0</v>
      </c>
      <c r="O496">
        <v>0</v>
      </c>
      <c r="P496">
        <v>2.2396416573348399E-3</v>
      </c>
      <c r="Q496">
        <v>7.3348264277715569E-2</v>
      </c>
      <c r="R496">
        <v>0.11310190369540873</v>
      </c>
      <c r="S496">
        <v>856.62933930571126</v>
      </c>
      <c r="T496">
        <v>3484.6108622620395</v>
      </c>
      <c r="U496">
        <v>5459.7816349384102</v>
      </c>
      <c r="V496">
        <v>4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12</v>
      </c>
      <c r="AC496">
        <v>6</v>
      </c>
      <c r="AD496">
        <v>9</v>
      </c>
      <c r="AE496">
        <v>0</v>
      </c>
      <c r="AF496">
        <v>-1</v>
      </c>
      <c r="AG496">
        <v>-7</v>
      </c>
      <c r="AH496">
        <v>-7</v>
      </c>
      <c r="AI496">
        <v>0</v>
      </c>
    </row>
    <row r="497" spans="1:35" x14ac:dyDescent="0.35">
      <c r="A497" t="s">
        <v>105</v>
      </c>
      <c r="B497" t="s">
        <v>64</v>
      </c>
      <c r="C497">
        <v>2073</v>
      </c>
      <c r="D497">
        <v>-10</v>
      </c>
      <c r="E497">
        <v>7</v>
      </c>
      <c r="F497">
        <v>1</v>
      </c>
      <c r="G497">
        <v>0</v>
      </c>
      <c r="H497">
        <v>0</v>
      </c>
      <c r="I497">
        <v>0</v>
      </c>
      <c r="J497">
        <v>-1950</v>
      </c>
      <c r="K497">
        <v>1365</v>
      </c>
      <c r="L497">
        <v>180</v>
      </c>
      <c r="M497">
        <v>0</v>
      </c>
      <c r="N497">
        <v>0</v>
      </c>
      <c r="O497">
        <v>0</v>
      </c>
      <c r="P497">
        <v>0.10974610974610977</v>
      </c>
      <c r="Q497">
        <v>-3.1122031122031046E-2</v>
      </c>
      <c r="R497">
        <v>-9.5004095004095013E-2</v>
      </c>
      <c r="S497">
        <v>2406.2653562653577</v>
      </c>
      <c r="T497">
        <v>-1057.1498771498773</v>
      </c>
      <c r="U497">
        <v>-2608.9312039312026</v>
      </c>
      <c r="V497">
        <v>4</v>
      </c>
      <c r="W497">
        <v>-11</v>
      </c>
      <c r="X497">
        <v>0</v>
      </c>
      <c r="Y497">
        <v>-3</v>
      </c>
      <c r="Z497">
        <v>0</v>
      </c>
      <c r="AA497">
        <v>0</v>
      </c>
      <c r="AB497">
        <v>-13</v>
      </c>
      <c r="AC497">
        <v>-1</v>
      </c>
      <c r="AD497">
        <v>3</v>
      </c>
      <c r="AE497">
        <v>0</v>
      </c>
      <c r="AF497">
        <v>11</v>
      </c>
      <c r="AG497">
        <v>1</v>
      </c>
      <c r="AH497">
        <v>-2</v>
      </c>
      <c r="AI497">
        <v>0</v>
      </c>
    </row>
    <row r="498" spans="1:35" x14ac:dyDescent="0.35">
      <c r="A498" t="s">
        <v>106</v>
      </c>
      <c r="B498" t="s">
        <v>67</v>
      </c>
      <c r="C498">
        <v>2081</v>
      </c>
      <c r="D498">
        <v>-19</v>
      </c>
      <c r="E498">
        <v>-15</v>
      </c>
      <c r="F498">
        <v>-20</v>
      </c>
      <c r="G498">
        <v>0</v>
      </c>
      <c r="H498">
        <v>0</v>
      </c>
      <c r="I498">
        <v>0</v>
      </c>
      <c r="J498">
        <v>-3705</v>
      </c>
      <c r="K498">
        <v>-2925</v>
      </c>
      <c r="L498">
        <v>-3600</v>
      </c>
      <c r="M498">
        <v>0</v>
      </c>
      <c r="N498">
        <v>0</v>
      </c>
      <c r="O498">
        <v>0</v>
      </c>
      <c r="P498">
        <v>4.1666666666666664E-2</v>
      </c>
      <c r="Q498">
        <v>4.1666666666666664E-2</v>
      </c>
      <c r="R498">
        <v>-3.5256410256410263E-2</v>
      </c>
      <c r="S498">
        <v>570</v>
      </c>
      <c r="T498">
        <v>570</v>
      </c>
      <c r="U498">
        <v>-1269.2307692307693</v>
      </c>
      <c r="V498">
        <v>11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-7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</row>
    <row r="499" spans="1:35" x14ac:dyDescent="0.35">
      <c r="A499" t="s">
        <v>107</v>
      </c>
      <c r="B499" t="s">
        <v>67</v>
      </c>
      <c r="C499">
        <v>2082</v>
      </c>
      <c r="D499">
        <v>-25</v>
      </c>
      <c r="E499">
        <v>-1</v>
      </c>
      <c r="F499">
        <v>0</v>
      </c>
      <c r="G499">
        <v>0</v>
      </c>
      <c r="H499">
        <v>0</v>
      </c>
      <c r="I499">
        <v>0</v>
      </c>
      <c r="J499">
        <v>-4875</v>
      </c>
      <c r="K499">
        <v>-195</v>
      </c>
      <c r="L499">
        <v>0</v>
      </c>
      <c r="M499">
        <v>0</v>
      </c>
      <c r="N499">
        <v>0</v>
      </c>
      <c r="O499">
        <v>0</v>
      </c>
      <c r="P499">
        <v>0.4041811846689895</v>
      </c>
      <c r="Q499">
        <v>0.43292682926829268</v>
      </c>
      <c r="R499">
        <v>0</v>
      </c>
      <c r="S499">
        <v>6017.8745644599303</v>
      </c>
      <c r="T499">
        <v>4970.7621951219508</v>
      </c>
      <c r="U499">
        <v>-5070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-6</v>
      </c>
      <c r="AC499">
        <v>-11</v>
      </c>
      <c r="AD499">
        <v>-19</v>
      </c>
      <c r="AE499">
        <v>0</v>
      </c>
      <c r="AF499">
        <v>0</v>
      </c>
      <c r="AG499">
        <v>0</v>
      </c>
      <c r="AH499">
        <v>0</v>
      </c>
      <c r="AI499">
        <v>0</v>
      </c>
    </row>
    <row r="500" spans="1:35" x14ac:dyDescent="0.35">
      <c r="A500" t="s">
        <v>108</v>
      </c>
      <c r="B500" t="s">
        <v>67</v>
      </c>
      <c r="C500">
        <v>2086</v>
      </c>
      <c r="D500">
        <v>-13</v>
      </c>
      <c r="E500">
        <v>-14</v>
      </c>
      <c r="F500">
        <v>-13</v>
      </c>
      <c r="G500">
        <v>0</v>
      </c>
      <c r="H500">
        <v>0</v>
      </c>
      <c r="I500">
        <v>0</v>
      </c>
      <c r="J500">
        <v>-2535</v>
      </c>
      <c r="K500">
        <v>-2730</v>
      </c>
      <c r="L500">
        <v>-2340</v>
      </c>
      <c r="M500">
        <v>0</v>
      </c>
      <c r="N500">
        <v>0</v>
      </c>
      <c r="O500">
        <v>0</v>
      </c>
      <c r="P500">
        <v>-1.2987012987012988E-2</v>
      </c>
      <c r="Q500">
        <v>0.15776027251437086</v>
      </c>
      <c r="R500">
        <v>0.39237811368958908</v>
      </c>
      <c r="S500">
        <v>-569.80519480519479</v>
      </c>
      <c r="T500">
        <v>5425.6663827975299</v>
      </c>
      <c r="U500">
        <v>9984.6061315733423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</row>
    <row r="501" spans="1:35" x14ac:dyDescent="0.35">
      <c r="A501" t="s">
        <v>109</v>
      </c>
      <c r="B501" t="s">
        <v>67</v>
      </c>
      <c r="C501">
        <v>2087</v>
      </c>
      <c r="D501">
        <v>-25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-4875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-8.3333333333333329E-2</v>
      </c>
      <c r="Q501">
        <v>-0.29166666666666669</v>
      </c>
      <c r="R501">
        <v>-0.625</v>
      </c>
      <c r="S501">
        <v>-406.25</v>
      </c>
      <c r="T501">
        <v>-1421.875</v>
      </c>
      <c r="U501">
        <v>-3046.875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-10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</row>
    <row r="502" spans="1:35" x14ac:dyDescent="0.35">
      <c r="A502" t="s">
        <v>110</v>
      </c>
      <c r="B502" t="s">
        <v>67</v>
      </c>
      <c r="C502">
        <v>2091</v>
      </c>
      <c r="D502">
        <v>-30</v>
      </c>
      <c r="E502">
        <v>-16</v>
      </c>
      <c r="F502">
        <v>-21</v>
      </c>
      <c r="G502">
        <v>0</v>
      </c>
      <c r="H502">
        <v>0</v>
      </c>
      <c r="I502">
        <v>0</v>
      </c>
      <c r="J502">
        <v>-5850</v>
      </c>
      <c r="K502">
        <v>-3120</v>
      </c>
      <c r="L502">
        <v>-3780</v>
      </c>
      <c r="M502">
        <v>0</v>
      </c>
      <c r="N502">
        <v>0</v>
      </c>
      <c r="O502">
        <v>0</v>
      </c>
      <c r="P502">
        <v>0</v>
      </c>
      <c r="Q502">
        <v>-0.1</v>
      </c>
      <c r="R502">
        <v>-0.15</v>
      </c>
      <c r="S502">
        <v>0</v>
      </c>
      <c r="T502">
        <v>-1275</v>
      </c>
      <c r="U502">
        <v>-1912.5</v>
      </c>
      <c r="V502">
        <v>12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-3</v>
      </c>
      <c r="AC502">
        <v>-3</v>
      </c>
      <c r="AD502">
        <v>-2</v>
      </c>
      <c r="AE502">
        <v>0</v>
      </c>
      <c r="AF502">
        <v>-7</v>
      </c>
      <c r="AG502">
        <v>-4</v>
      </c>
      <c r="AH502">
        <v>-8.1999999999999993</v>
      </c>
      <c r="AI502">
        <v>0</v>
      </c>
    </row>
    <row r="503" spans="1:35" x14ac:dyDescent="0.35">
      <c r="A503" t="s">
        <v>111</v>
      </c>
      <c r="B503" t="s">
        <v>67</v>
      </c>
      <c r="C503">
        <v>2093</v>
      </c>
      <c r="D503">
        <v>0</v>
      </c>
      <c r="E503">
        <v>2</v>
      </c>
      <c r="F503">
        <v>-1</v>
      </c>
      <c r="G503">
        <v>0</v>
      </c>
      <c r="H503">
        <v>0</v>
      </c>
      <c r="I503">
        <v>0</v>
      </c>
      <c r="J503">
        <v>0</v>
      </c>
      <c r="K503">
        <v>390</v>
      </c>
      <c r="L503">
        <v>-180</v>
      </c>
      <c r="M503">
        <v>0</v>
      </c>
      <c r="N503">
        <v>0</v>
      </c>
      <c r="O503">
        <v>0</v>
      </c>
      <c r="P503">
        <v>3.8461538461538464E-2</v>
      </c>
      <c r="Q503">
        <v>5.7692307692307696E-2</v>
      </c>
      <c r="R503">
        <v>0.11349924585218703</v>
      </c>
      <c r="S503">
        <v>1125.5769230769231</v>
      </c>
      <c r="T503">
        <v>1688.3653846153848</v>
      </c>
      <c r="U503">
        <v>3342.1436651583713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-57</v>
      </c>
      <c r="AC503">
        <v>13</v>
      </c>
      <c r="AD503">
        <v>-60</v>
      </c>
      <c r="AE503">
        <v>0</v>
      </c>
      <c r="AF503">
        <v>1</v>
      </c>
      <c r="AG503">
        <v>0</v>
      </c>
      <c r="AH503">
        <v>1</v>
      </c>
      <c r="AI503">
        <v>0</v>
      </c>
    </row>
    <row r="504" spans="1:35" x14ac:dyDescent="0.35">
      <c r="A504" t="s">
        <v>112</v>
      </c>
      <c r="B504" t="s">
        <v>64</v>
      </c>
      <c r="C504">
        <v>2096</v>
      </c>
      <c r="D504">
        <v>0</v>
      </c>
      <c r="E504">
        <v>4</v>
      </c>
      <c r="F504">
        <v>7</v>
      </c>
      <c r="G504">
        <v>0</v>
      </c>
      <c r="H504">
        <v>0</v>
      </c>
      <c r="I504">
        <v>0</v>
      </c>
      <c r="J504">
        <v>0</v>
      </c>
      <c r="K504">
        <v>780</v>
      </c>
      <c r="L504">
        <v>1260</v>
      </c>
      <c r="M504">
        <v>0</v>
      </c>
      <c r="N504">
        <v>0</v>
      </c>
      <c r="O504">
        <v>0</v>
      </c>
      <c r="P504">
        <v>-2.9411764705882359E-2</v>
      </c>
      <c r="Q504">
        <v>0.17647058823529416</v>
      </c>
      <c r="R504">
        <v>5.8823529411764719E-2</v>
      </c>
      <c r="S504">
        <v>544.41176470588289</v>
      </c>
      <c r="T504">
        <v>4893.5294117647063</v>
      </c>
      <c r="U504">
        <v>2991.176470588236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-29</v>
      </c>
      <c r="AC504">
        <v>4</v>
      </c>
      <c r="AD504">
        <v>-10</v>
      </c>
      <c r="AE504">
        <v>0</v>
      </c>
      <c r="AF504">
        <v>0</v>
      </c>
      <c r="AG504">
        <v>0</v>
      </c>
      <c r="AH504">
        <v>0</v>
      </c>
      <c r="AI504">
        <v>0</v>
      </c>
    </row>
    <row r="505" spans="1:35" x14ac:dyDescent="0.35">
      <c r="A505" t="s">
        <v>113</v>
      </c>
      <c r="B505" t="s">
        <v>67</v>
      </c>
      <c r="C505">
        <v>2097</v>
      </c>
      <c r="D505">
        <v>-18</v>
      </c>
      <c r="E505">
        <v>0</v>
      </c>
      <c r="F505">
        <v>1</v>
      </c>
      <c r="G505">
        <v>0</v>
      </c>
      <c r="H505">
        <v>0</v>
      </c>
      <c r="I505">
        <v>0</v>
      </c>
      <c r="J505">
        <v>-3510</v>
      </c>
      <c r="K505">
        <v>0</v>
      </c>
      <c r="L505">
        <v>180</v>
      </c>
      <c r="M505">
        <v>0</v>
      </c>
      <c r="N505">
        <v>0</v>
      </c>
      <c r="O505">
        <v>0</v>
      </c>
      <c r="P505">
        <v>-0.1875</v>
      </c>
      <c r="Q505">
        <v>0.59375</v>
      </c>
      <c r="R505">
        <v>3.125E-2</v>
      </c>
      <c r="S505">
        <v>-3175.3125</v>
      </c>
      <c r="T505">
        <v>6482.34375</v>
      </c>
      <c r="U505">
        <v>-2627.34375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1</v>
      </c>
      <c r="AC505">
        <v>-7</v>
      </c>
      <c r="AD505">
        <v>2</v>
      </c>
      <c r="AE505">
        <v>0</v>
      </c>
      <c r="AF505">
        <v>-5</v>
      </c>
      <c r="AG505">
        <v>0</v>
      </c>
      <c r="AH505">
        <v>0</v>
      </c>
      <c r="AI505">
        <v>0</v>
      </c>
    </row>
    <row r="506" spans="1:35" x14ac:dyDescent="0.35">
      <c r="A506" t="s">
        <v>114</v>
      </c>
      <c r="B506" t="s">
        <v>64</v>
      </c>
      <c r="C506">
        <v>2098</v>
      </c>
      <c r="D506">
        <v>-5</v>
      </c>
      <c r="E506">
        <v>-4</v>
      </c>
      <c r="F506">
        <v>-5</v>
      </c>
      <c r="G506">
        <v>0</v>
      </c>
      <c r="H506">
        <v>0</v>
      </c>
      <c r="I506">
        <v>0</v>
      </c>
      <c r="J506">
        <v>-975</v>
      </c>
      <c r="K506">
        <v>-780</v>
      </c>
      <c r="L506">
        <v>-900</v>
      </c>
      <c r="M506">
        <v>0</v>
      </c>
      <c r="N506">
        <v>0</v>
      </c>
      <c r="O506">
        <v>0</v>
      </c>
      <c r="P506">
        <v>-0.42810457516339867</v>
      </c>
      <c r="Q506">
        <v>-0.13398692810457513</v>
      </c>
      <c r="R506">
        <v>0</v>
      </c>
      <c r="S506">
        <v>-6868.5294117647063</v>
      </c>
      <c r="T506">
        <v>-3467.0588235294117</v>
      </c>
      <c r="U506">
        <v>-2655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-3</v>
      </c>
      <c r="AC506">
        <v>-5</v>
      </c>
      <c r="AD506">
        <v>-4</v>
      </c>
      <c r="AE506">
        <v>0</v>
      </c>
      <c r="AF506">
        <v>0</v>
      </c>
      <c r="AG506">
        <v>0</v>
      </c>
      <c r="AH506">
        <v>0</v>
      </c>
      <c r="AI506">
        <v>0</v>
      </c>
    </row>
    <row r="507" spans="1:35" x14ac:dyDescent="0.35">
      <c r="A507" t="s">
        <v>115</v>
      </c>
      <c r="B507" t="s">
        <v>67</v>
      </c>
      <c r="C507">
        <v>2099</v>
      </c>
      <c r="D507">
        <v>-14</v>
      </c>
      <c r="E507">
        <v>2</v>
      </c>
      <c r="F507">
        <v>0</v>
      </c>
      <c r="G507">
        <v>0</v>
      </c>
      <c r="H507">
        <v>0</v>
      </c>
      <c r="I507">
        <v>0</v>
      </c>
      <c r="J507">
        <v>-2730</v>
      </c>
      <c r="K507">
        <v>390</v>
      </c>
      <c r="L507">
        <v>0</v>
      </c>
      <c r="M507">
        <v>0</v>
      </c>
      <c r="N507">
        <v>0</v>
      </c>
      <c r="O507">
        <v>0</v>
      </c>
      <c r="P507">
        <v>4.3956043956043911E-2</v>
      </c>
      <c r="Q507">
        <v>6.1538461538461542E-2</v>
      </c>
      <c r="R507">
        <v>-7.1794871794871762E-2</v>
      </c>
      <c r="S507">
        <v>-300</v>
      </c>
      <c r="T507">
        <v>-420</v>
      </c>
      <c r="U507">
        <v>-3020</v>
      </c>
      <c r="V507">
        <v>0</v>
      </c>
      <c r="W507">
        <v>2</v>
      </c>
      <c r="X507">
        <v>0</v>
      </c>
      <c r="Y507">
        <v>-11</v>
      </c>
      <c r="Z507">
        <v>0</v>
      </c>
      <c r="AA507">
        <v>0</v>
      </c>
      <c r="AB507">
        <v>-8</v>
      </c>
      <c r="AC507">
        <v>0</v>
      </c>
      <c r="AD507">
        <v>0</v>
      </c>
      <c r="AE507">
        <v>0</v>
      </c>
      <c r="AF507">
        <v>-5</v>
      </c>
      <c r="AG507">
        <v>0</v>
      </c>
      <c r="AH507">
        <v>-6</v>
      </c>
      <c r="AI507">
        <v>0</v>
      </c>
    </row>
    <row r="508" spans="1:35" x14ac:dyDescent="0.35">
      <c r="A508" t="s">
        <v>116</v>
      </c>
      <c r="B508" t="s">
        <v>64</v>
      </c>
      <c r="C508">
        <v>2100</v>
      </c>
      <c r="D508">
        <v>-2</v>
      </c>
      <c r="E508">
        <v>-4</v>
      </c>
      <c r="F508">
        <v>0</v>
      </c>
      <c r="G508">
        <v>0</v>
      </c>
      <c r="H508">
        <v>0</v>
      </c>
      <c r="I508">
        <v>0</v>
      </c>
      <c r="J508">
        <v>-390</v>
      </c>
      <c r="K508">
        <v>-780</v>
      </c>
      <c r="L508">
        <v>0</v>
      </c>
      <c r="M508">
        <v>0</v>
      </c>
      <c r="N508">
        <v>0</v>
      </c>
      <c r="O508">
        <v>0</v>
      </c>
      <c r="P508">
        <v>0.25541125541125542</v>
      </c>
      <c r="Q508">
        <v>-5.1948051948051965E-2</v>
      </c>
      <c r="R508">
        <v>-4.9783549783549819E-2</v>
      </c>
      <c r="S508">
        <v>2823.3766233766237</v>
      </c>
      <c r="T508">
        <v>-1724.415584415583</v>
      </c>
      <c r="U508">
        <v>-1750.0649350649346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</row>
    <row r="509" spans="1:35" x14ac:dyDescent="0.35">
      <c r="A509" t="s">
        <v>117</v>
      </c>
      <c r="B509" t="s">
        <v>64</v>
      </c>
      <c r="C509">
        <v>2102</v>
      </c>
      <c r="D509">
        <v>-8</v>
      </c>
      <c r="E509">
        <v>4</v>
      </c>
      <c r="F509">
        <v>1</v>
      </c>
      <c r="G509">
        <v>0</v>
      </c>
      <c r="H509">
        <v>0</v>
      </c>
      <c r="I509">
        <v>0</v>
      </c>
      <c r="J509">
        <v>-1560</v>
      </c>
      <c r="K509">
        <v>780</v>
      </c>
      <c r="L509">
        <v>180</v>
      </c>
      <c r="M509">
        <v>0</v>
      </c>
      <c r="N509">
        <v>0</v>
      </c>
      <c r="O509">
        <v>0</v>
      </c>
      <c r="P509">
        <v>0.29251700680272114</v>
      </c>
      <c r="Q509">
        <v>0.42176870748299322</v>
      </c>
      <c r="R509">
        <v>-9.5238095238095233E-2</v>
      </c>
      <c r="S509">
        <v>7903.8775510204105</v>
      </c>
      <c r="T509">
        <v>11446.122448979593</v>
      </c>
      <c r="U509">
        <v>-3237.1428571428587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4</v>
      </c>
      <c r="AC509">
        <v>-39</v>
      </c>
      <c r="AD509">
        <v>-2</v>
      </c>
      <c r="AE509">
        <v>0</v>
      </c>
      <c r="AF509">
        <v>0</v>
      </c>
      <c r="AG509">
        <v>0</v>
      </c>
      <c r="AH509">
        <v>0</v>
      </c>
      <c r="AI509">
        <v>0</v>
      </c>
    </row>
    <row r="510" spans="1:35" x14ac:dyDescent="0.35">
      <c r="A510" t="s">
        <v>118</v>
      </c>
      <c r="B510" t="s">
        <v>64</v>
      </c>
      <c r="C510">
        <v>2103</v>
      </c>
      <c r="D510">
        <v>-32</v>
      </c>
      <c r="E510">
        <v>-10</v>
      </c>
      <c r="F510">
        <v>-15</v>
      </c>
      <c r="G510">
        <v>0</v>
      </c>
      <c r="H510">
        <v>0</v>
      </c>
      <c r="I510">
        <v>0</v>
      </c>
      <c r="J510">
        <v>-6240</v>
      </c>
      <c r="K510">
        <v>-1950</v>
      </c>
      <c r="L510">
        <v>-2700</v>
      </c>
      <c r="M510">
        <v>0</v>
      </c>
      <c r="N510">
        <v>0</v>
      </c>
      <c r="O510">
        <v>0</v>
      </c>
      <c r="P510">
        <v>-6.6326530612244902E-2</v>
      </c>
      <c r="Q510">
        <v>0.27040816326530615</v>
      </c>
      <c r="R510">
        <v>0.10204081632653061</v>
      </c>
      <c r="S510">
        <v>-2269.2857142857147</v>
      </c>
      <c r="T510">
        <v>3387.8571428571422</v>
      </c>
      <c r="U510">
        <v>-4885.7142857142862</v>
      </c>
      <c r="V510">
        <v>-29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-18</v>
      </c>
      <c r="AC510">
        <v>-22</v>
      </c>
      <c r="AD510">
        <v>-24</v>
      </c>
      <c r="AE510">
        <v>0</v>
      </c>
      <c r="AF510">
        <v>-7</v>
      </c>
      <c r="AG510">
        <v>4</v>
      </c>
      <c r="AH510">
        <v>3</v>
      </c>
      <c r="AI510">
        <v>0</v>
      </c>
    </row>
    <row r="511" spans="1:35" x14ac:dyDescent="0.35">
      <c r="A511" t="s">
        <v>119</v>
      </c>
      <c r="B511" t="s">
        <v>67</v>
      </c>
      <c r="C511">
        <v>2108</v>
      </c>
      <c r="D511">
        <v>49</v>
      </c>
      <c r="E511">
        <v>15</v>
      </c>
      <c r="F511">
        <v>16</v>
      </c>
      <c r="G511">
        <v>0</v>
      </c>
      <c r="H511">
        <v>0</v>
      </c>
      <c r="I511">
        <v>0</v>
      </c>
      <c r="J511">
        <v>9555</v>
      </c>
      <c r="K511">
        <v>2925</v>
      </c>
      <c r="L511">
        <v>2880</v>
      </c>
      <c r="M511">
        <v>10140</v>
      </c>
      <c r="N511">
        <v>0</v>
      </c>
      <c r="O511">
        <v>0</v>
      </c>
      <c r="P511">
        <v>-0.02</v>
      </c>
      <c r="Q511">
        <v>0.36179104477611934</v>
      </c>
      <c r="R511">
        <v>4.567164179104477E-2</v>
      </c>
      <c r="S511">
        <v>-711.6</v>
      </c>
      <c r="T511">
        <v>22730.43582089552</v>
      </c>
      <c r="U511">
        <v>14921.713432835822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7</v>
      </c>
      <c r="AC511">
        <v>8</v>
      </c>
      <c r="AD511">
        <v>9</v>
      </c>
      <c r="AE511">
        <v>0</v>
      </c>
      <c r="AF511">
        <v>0</v>
      </c>
      <c r="AG511">
        <v>0</v>
      </c>
      <c r="AH511">
        <v>0</v>
      </c>
      <c r="AI511">
        <v>0</v>
      </c>
    </row>
    <row r="512" spans="1:35" x14ac:dyDescent="0.35">
      <c r="A512" t="s">
        <v>120</v>
      </c>
      <c r="B512" t="s">
        <v>64</v>
      </c>
      <c r="C512">
        <v>2109</v>
      </c>
      <c r="D512">
        <v>-13</v>
      </c>
      <c r="E512">
        <v>-6</v>
      </c>
      <c r="F512">
        <v>-6</v>
      </c>
      <c r="G512">
        <v>0</v>
      </c>
      <c r="H512">
        <v>0</v>
      </c>
      <c r="I512">
        <v>0</v>
      </c>
      <c r="J512">
        <v>-2535</v>
      </c>
      <c r="K512">
        <v>-1170</v>
      </c>
      <c r="L512">
        <v>-1080</v>
      </c>
      <c r="M512">
        <v>0</v>
      </c>
      <c r="N512">
        <v>0</v>
      </c>
      <c r="O512">
        <v>0</v>
      </c>
      <c r="P512">
        <v>0.24285714285714288</v>
      </c>
      <c r="Q512">
        <v>0.24761904761904763</v>
      </c>
      <c r="R512">
        <v>0.32857142857142863</v>
      </c>
      <c r="S512">
        <v>115.07142857142935</v>
      </c>
      <c r="T512">
        <v>-164.14285714285688</v>
      </c>
      <c r="U512">
        <v>-125.78571428571377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-4</v>
      </c>
      <c r="AC512">
        <v>-4</v>
      </c>
      <c r="AD512">
        <v>-2</v>
      </c>
      <c r="AE512">
        <v>0</v>
      </c>
      <c r="AF512">
        <v>0</v>
      </c>
      <c r="AG512">
        <v>0</v>
      </c>
      <c r="AH512">
        <v>0</v>
      </c>
      <c r="AI512">
        <v>0</v>
      </c>
    </row>
    <row r="513" spans="1:35" x14ac:dyDescent="0.35">
      <c r="A513" t="s">
        <v>121</v>
      </c>
      <c r="B513" t="s">
        <v>64</v>
      </c>
      <c r="C513">
        <v>2110</v>
      </c>
      <c r="D513">
        <v>-12</v>
      </c>
      <c r="E513">
        <v>-6</v>
      </c>
      <c r="F513">
        <v>-6</v>
      </c>
      <c r="G513">
        <v>0</v>
      </c>
      <c r="H513">
        <v>0</v>
      </c>
      <c r="I513">
        <v>0</v>
      </c>
      <c r="J513">
        <v>-2340</v>
      </c>
      <c r="K513">
        <v>-1170</v>
      </c>
      <c r="L513">
        <v>-1080</v>
      </c>
      <c r="M513">
        <v>0</v>
      </c>
      <c r="N513">
        <v>0</v>
      </c>
      <c r="O513">
        <v>0</v>
      </c>
      <c r="P513">
        <v>7.9365079365079361E-2</v>
      </c>
      <c r="Q513">
        <v>-0.17341862117981521</v>
      </c>
      <c r="R513">
        <v>-0.17389244254915892</v>
      </c>
      <c r="S513">
        <v>2633.333333333333</v>
      </c>
      <c r="T513">
        <v>-6987.1641791044767</v>
      </c>
      <c r="U513">
        <v>-9263.6318407960171</v>
      </c>
      <c r="V513">
        <v>0</v>
      </c>
      <c r="W513">
        <v>4</v>
      </c>
      <c r="X513">
        <v>0</v>
      </c>
      <c r="Y513">
        <v>0</v>
      </c>
      <c r="Z513">
        <v>0</v>
      </c>
      <c r="AA513">
        <v>0</v>
      </c>
      <c r="AB513">
        <v>17</v>
      </c>
      <c r="AC513">
        <v>-15</v>
      </c>
      <c r="AD513">
        <v>4</v>
      </c>
      <c r="AE513">
        <v>0</v>
      </c>
      <c r="AF513">
        <v>0</v>
      </c>
      <c r="AG513">
        <v>0</v>
      </c>
      <c r="AH513">
        <v>0</v>
      </c>
      <c r="AI513">
        <v>0</v>
      </c>
    </row>
    <row r="514" spans="1:35" x14ac:dyDescent="0.35">
      <c r="A514" t="s">
        <v>122</v>
      </c>
      <c r="B514" t="s">
        <v>64</v>
      </c>
      <c r="C514">
        <v>2111</v>
      </c>
      <c r="D514">
        <v>-9</v>
      </c>
      <c r="E514">
        <v>-16</v>
      </c>
      <c r="F514">
        <v>-16</v>
      </c>
      <c r="G514">
        <v>0</v>
      </c>
      <c r="H514">
        <v>0</v>
      </c>
      <c r="I514">
        <v>0</v>
      </c>
      <c r="J514">
        <v>-1755</v>
      </c>
      <c r="K514">
        <v>-3120</v>
      </c>
      <c r="L514">
        <v>-2880</v>
      </c>
      <c r="M514">
        <v>0</v>
      </c>
      <c r="N514">
        <v>-20280</v>
      </c>
      <c r="O514">
        <v>-18720</v>
      </c>
      <c r="P514">
        <v>-0.55555555555555558</v>
      </c>
      <c r="Q514">
        <v>-0.66666666666666663</v>
      </c>
      <c r="R514">
        <v>-1</v>
      </c>
      <c r="S514">
        <v>-4308.3333333333339</v>
      </c>
      <c r="T514">
        <v>-5170</v>
      </c>
      <c r="U514">
        <v>-7755</v>
      </c>
      <c r="V514">
        <v>-11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-11</v>
      </c>
      <c r="AE514">
        <v>0</v>
      </c>
      <c r="AF514">
        <v>0</v>
      </c>
      <c r="AG514">
        <v>0</v>
      </c>
      <c r="AH514">
        <v>0</v>
      </c>
      <c r="AI514">
        <v>0</v>
      </c>
    </row>
    <row r="515" spans="1:35" x14ac:dyDescent="0.35">
      <c r="A515" t="s">
        <v>123</v>
      </c>
      <c r="B515" t="s">
        <v>67</v>
      </c>
      <c r="C515">
        <v>2115</v>
      </c>
      <c r="D515">
        <v>-10</v>
      </c>
      <c r="E515">
        <v>8</v>
      </c>
      <c r="F515">
        <v>10</v>
      </c>
      <c r="G515">
        <v>0</v>
      </c>
      <c r="H515">
        <v>0</v>
      </c>
      <c r="I515">
        <v>0</v>
      </c>
      <c r="J515">
        <v>-1950</v>
      </c>
      <c r="K515">
        <v>1560</v>
      </c>
      <c r="L515">
        <v>1800</v>
      </c>
      <c r="M515">
        <v>0</v>
      </c>
      <c r="N515">
        <v>0</v>
      </c>
      <c r="O515">
        <v>0</v>
      </c>
      <c r="P515">
        <v>0.1111111111111111</v>
      </c>
      <c r="Q515">
        <v>0.19444444444444448</v>
      </c>
      <c r="R515">
        <v>-5.555555555555558E-2</v>
      </c>
      <c r="S515">
        <v>2769.9999999999995</v>
      </c>
      <c r="T515">
        <v>5043.3333333333339</v>
      </c>
      <c r="U515">
        <v>-445</v>
      </c>
      <c r="V515">
        <v>1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6</v>
      </c>
      <c r="AC515">
        <v>16</v>
      </c>
      <c r="AD515">
        <v>12</v>
      </c>
      <c r="AE515">
        <v>0</v>
      </c>
      <c r="AF515">
        <v>-5.3999999999999986</v>
      </c>
      <c r="AG515">
        <v>1</v>
      </c>
      <c r="AH515">
        <v>-2</v>
      </c>
      <c r="AI515">
        <v>0</v>
      </c>
    </row>
    <row r="516" spans="1:35" x14ac:dyDescent="0.35">
      <c r="A516" t="s">
        <v>124</v>
      </c>
      <c r="B516" t="s">
        <v>64</v>
      </c>
      <c r="C516">
        <v>2117</v>
      </c>
      <c r="D516">
        <v>-5</v>
      </c>
      <c r="E516">
        <v>0</v>
      </c>
      <c r="F516">
        <v>9</v>
      </c>
      <c r="G516">
        <v>0</v>
      </c>
      <c r="H516">
        <v>0</v>
      </c>
      <c r="I516">
        <v>0</v>
      </c>
      <c r="J516">
        <v>-975</v>
      </c>
      <c r="K516">
        <v>0</v>
      </c>
      <c r="L516">
        <v>1620</v>
      </c>
      <c r="M516">
        <v>0</v>
      </c>
      <c r="N516">
        <v>0</v>
      </c>
      <c r="O516">
        <v>0</v>
      </c>
      <c r="P516">
        <v>-4.1723666210670321E-2</v>
      </c>
      <c r="Q516">
        <v>-0.2441860465116279</v>
      </c>
      <c r="R516">
        <v>0</v>
      </c>
      <c r="S516">
        <v>-890.63269493844064</v>
      </c>
      <c r="T516">
        <v>-5222.9651162790697</v>
      </c>
      <c r="U516">
        <v>645</v>
      </c>
      <c r="V516">
        <v>0</v>
      </c>
      <c r="W516">
        <v>0</v>
      </c>
      <c r="X516">
        <v>4</v>
      </c>
      <c r="Y516">
        <v>0</v>
      </c>
      <c r="Z516">
        <v>0</v>
      </c>
      <c r="AA516">
        <v>0</v>
      </c>
      <c r="AB516">
        <v>-9</v>
      </c>
      <c r="AC516">
        <v>-1</v>
      </c>
      <c r="AD516">
        <v>-7</v>
      </c>
      <c r="AE516">
        <v>0</v>
      </c>
      <c r="AF516">
        <v>0</v>
      </c>
      <c r="AG516">
        <v>0</v>
      </c>
      <c r="AH516">
        <v>0</v>
      </c>
      <c r="AI516">
        <v>0</v>
      </c>
    </row>
    <row r="517" spans="1:35" x14ac:dyDescent="0.35">
      <c r="A517" t="s">
        <v>125</v>
      </c>
      <c r="B517" t="s">
        <v>67</v>
      </c>
      <c r="C517">
        <v>2119</v>
      </c>
      <c r="D517">
        <v>2</v>
      </c>
      <c r="E517">
        <v>1</v>
      </c>
      <c r="F517">
        <v>0</v>
      </c>
      <c r="G517">
        <v>0</v>
      </c>
      <c r="H517">
        <v>0</v>
      </c>
      <c r="I517">
        <v>0</v>
      </c>
      <c r="J517">
        <v>390</v>
      </c>
      <c r="K517">
        <v>195</v>
      </c>
      <c r="L517">
        <v>0</v>
      </c>
      <c r="M517">
        <v>0</v>
      </c>
      <c r="N517">
        <v>0</v>
      </c>
      <c r="O517">
        <v>0</v>
      </c>
      <c r="P517">
        <v>-0.15815815815815815</v>
      </c>
      <c r="Q517">
        <v>-0.35335335335335333</v>
      </c>
      <c r="R517">
        <v>4.2042042042042094E-2</v>
      </c>
      <c r="S517">
        <v>-3345.8408408408404</v>
      </c>
      <c r="T517">
        <v>-7478.9039039039026</v>
      </c>
      <c r="U517">
        <v>1178.198198198199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-6</v>
      </c>
      <c r="AD517">
        <v>-7</v>
      </c>
      <c r="AE517">
        <v>0</v>
      </c>
      <c r="AF517">
        <v>5</v>
      </c>
      <c r="AG517">
        <v>2</v>
      </c>
      <c r="AH517">
        <v>5</v>
      </c>
      <c r="AI517">
        <v>0</v>
      </c>
    </row>
    <row r="518" spans="1:35" x14ac:dyDescent="0.35">
      <c r="A518" t="s">
        <v>126</v>
      </c>
      <c r="B518" t="s">
        <v>64</v>
      </c>
      <c r="C518">
        <v>2121</v>
      </c>
      <c r="D518">
        <v>-7</v>
      </c>
      <c r="E518">
        <v>-16</v>
      </c>
      <c r="F518">
        <v>-14</v>
      </c>
      <c r="G518">
        <v>0</v>
      </c>
      <c r="H518">
        <v>0</v>
      </c>
      <c r="I518">
        <v>0</v>
      </c>
      <c r="J518">
        <v>-1365</v>
      </c>
      <c r="K518">
        <v>-3120</v>
      </c>
      <c r="L518">
        <v>-2520</v>
      </c>
      <c r="M518">
        <v>0</v>
      </c>
      <c r="N518">
        <v>0</v>
      </c>
      <c r="O518">
        <v>0</v>
      </c>
      <c r="P518">
        <v>0.33333333333333337</v>
      </c>
      <c r="Q518">
        <v>0.31818181818181823</v>
      </c>
      <c r="R518">
        <v>0.13636363636363635</v>
      </c>
      <c r="S518">
        <v>-347.5</v>
      </c>
      <c r="T518">
        <v>-1764.545454545454</v>
      </c>
      <c r="U518">
        <v>-4759.0909090909099</v>
      </c>
      <c r="V518">
        <v>-14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-16</v>
      </c>
      <c r="AC518">
        <v>-14</v>
      </c>
      <c r="AD518">
        <v>-16</v>
      </c>
      <c r="AE518">
        <v>0</v>
      </c>
      <c r="AF518">
        <v>0</v>
      </c>
      <c r="AG518">
        <v>0</v>
      </c>
      <c r="AH518">
        <v>0</v>
      </c>
      <c r="AI518">
        <v>0</v>
      </c>
    </row>
    <row r="519" spans="1:35" x14ac:dyDescent="0.35">
      <c r="A519" t="s">
        <v>127</v>
      </c>
      <c r="B519" t="s">
        <v>64</v>
      </c>
      <c r="C519">
        <v>2122</v>
      </c>
      <c r="D519">
        <v>18</v>
      </c>
      <c r="E519">
        <v>26</v>
      </c>
      <c r="F519">
        <v>17</v>
      </c>
      <c r="G519">
        <v>0</v>
      </c>
      <c r="H519">
        <v>0</v>
      </c>
      <c r="I519">
        <v>0</v>
      </c>
      <c r="J519">
        <v>3510</v>
      </c>
      <c r="K519">
        <v>5070</v>
      </c>
      <c r="L519">
        <v>3060</v>
      </c>
      <c r="M519">
        <v>0</v>
      </c>
      <c r="N519">
        <v>0</v>
      </c>
      <c r="O519">
        <v>0</v>
      </c>
      <c r="P519">
        <v>9.8948670377241831E-3</v>
      </c>
      <c r="Q519">
        <v>4.8237476808905361E-2</v>
      </c>
      <c r="R519">
        <v>0.26716141001855298</v>
      </c>
      <c r="S519">
        <v>622.70871985157703</v>
      </c>
      <c r="T519">
        <v>4490.7050092764366</v>
      </c>
      <c r="U519">
        <v>16813.135435992583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29</v>
      </c>
      <c r="AC519">
        <v>-19</v>
      </c>
      <c r="AD519">
        <v>3</v>
      </c>
      <c r="AE519">
        <v>0</v>
      </c>
      <c r="AF519">
        <v>5</v>
      </c>
      <c r="AG519">
        <v>0</v>
      </c>
      <c r="AH519">
        <v>-1</v>
      </c>
      <c r="AI519">
        <v>0</v>
      </c>
    </row>
    <row r="520" spans="1:35" x14ac:dyDescent="0.35">
      <c r="A520" t="s">
        <v>128</v>
      </c>
      <c r="B520" t="s">
        <v>64</v>
      </c>
      <c r="C520">
        <v>2126</v>
      </c>
      <c r="D520">
        <v>-7</v>
      </c>
      <c r="E520">
        <v>-5</v>
      </c>
      <c r="F520">
        <v>-5</v>
      </c>
      <c r="G520">
        <v>0</v>
      </c>
      <c r="H520">
        <v>0</v>
      </c>
      <c r="I520">
        <v>0</v>
      </c>
      <c r="J520">
        <v>-1365</v>
      </c>
      <c r="K520">
        <v>-975</v>
      </c>
      <c r="L520">
        <v>-900</v>
      </c>
      <c r="M520">
        <v>0</v>
      </c>
      <c r="N520">
        <v>0</v>
      </c>
      <c r="O520">
        <v>0</v>
      </c>
      <c r="P520">
        <v>2.8571428571428581E-2</v>
      </c>
      <c r="Q520">
        <v>0.22857142857142856</v>
      </c>
      <c r="R520">
        <v>0.11428571428571432</v>
      </c>
      <c r="S520">
        <v>-15</v>
      </c>
      <c r="T520">
        <v>1500</v>
      </c>
      <c r="U520">
        <v>-60</v>
      </c>
      <c r="V520">
        <v>-4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3</v>
      </c>
      <c r="AC520">
        <v>-3</v>
      </c>
      <c r="AD520">
        <v>-4</v>
      </c>
      <c r="AE520">
        <v>0</v>
      </c>
      <c r="AF520">
        <v>-8</v>
      </c>
      <c r="AG520">
        <v>-6</v>
      </c>
      <c r="AH520">
        <v>-6</v>
      </c>
      <c r="AI520">
        <v>0</v>
      </c>
    </row>
    <row r="521" spans="1:35" x14ac:dyDescent="0.35">
      <c r="A521" t="s">
        <v>129</v>
      </c>
      <c r="B521" t="s">
        <v>67</v>
      </c>
      <c r="C521">
        <v>2127</v>
      </c>
      <c r="D521">
        <v>-7</v>
      </c>
      <c r="E521">
        <v>-1</v>
      </c>
      <c r="F521">
        <v>-17</v>
      </c>
      <c r="G521">
        <v>0</v>
      </c>
      <c r="H521">
        <v>0</v>
      </c>
      <c r="I521">
        <v>0</v>
      </c>
      <c r="J521">
        <v>-1365</v>
      </c>
      <c r="K521">
        <v>-195</v>
      </c>
      <c r="L521">
        <v>-3060</v>
      </c>
      <c r="M521">
        <v>0</v>
      </c>
      <c r="N521">
        <v>0</v>
      </c>
      <c r="O521">
        <v>0</v>
      </c>
      <c r="P521">
        <v>2.9900332225913595E-2</v>
      </c>
      <c r="Q521">
        <v>0.31727574750830567</v>
      </c>
      <c r="R521">
        <v>2.2148394241417457E-2</v>
      </c>
      <c r="S521">
        <v>-409.98338870431962</v>
      </c>
      <c r="T521">
        <v>6686.2873754152843</v>
      </c>
      <c r="U521">
        <v>-3725.9136212624617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7</v>
      </c>
      <c r="AC521">
        <v>3</v>
      </c>
      <c r="AD521">
        <v>15</v>
      </c>
      <c r="AE521">
        <v>0</v>
      </c>
      <c r="AF521">
        <v>6</v>
      </c>
      <c r="AG521">
        <v>3</v>
      </c>
      <c r="AH521">
        <v>1</v>
      </c>
      <c r="AI521">
        <v>0</v>
      </c>
    </row>
    <row r="522" spans="1:35" x14ac:dyDescent="0.35">
      <c r="A522" t="s">
        <v>130</v>
      </c>
      <c r="B522" t="s">
        <v>67</v>
      </c>
      <c r="C522">
        <v>2132</v>
      </c>
      <c r="D522">
        <v>-1</v>
      </c>
      <c r="E522">
        <v>8</v>
      </c>
      <c r="F522">
        <v>4</v>
      </c>
      <c r="G522">
        <v>0</v>
      </c>
      <c r="H522">
        <v>0</v>
      </c>
      <c r="I522">
        <v>0</v>
      </c>
      <c r="J522">
        <v>-195</v>
      </c>
      <c r="K522">
        <v>1560</v>
      </c>
      <c r="L522">
        <v>720</v>
      </c>
      <c r="M522">
        <v>0</v>
      </c>
      <c r="N522">
        <v>0</v>
      </c>
      <c r="O522">
        <v>0</v>
      </c>
      <c r="P522">
        <v>0</v>
      </c>
      <c r="Q522">
        <v>0.25</v>
      </c>
      <c r="R522">
        <v>0.62745098039215685</v>
      </c>
      <c r="S522">
        <v>0</v>
      </c>
      <c r="T522">
        <v>7316.25</v>
      </c>
      <c r="U522">
        <v>19139.117647058825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5</v>
      </c>
      <c r="AC522">
        <v>5</v>
      </c>
      <c r="AD522">
        <v>3</v>
      </c>
      <c r="AE522">
        <v>0</v>
      </c>
      <c r="AF522">
        <v>0</v>
      </c>
      <c r="AG522">
        <v>0</v>
      </c>
      <c r="AH522">
        <v>0</v>
      </c>
      <c r="AI522">
        <v>0</v>
      </c>
    </row>
    <row r="523" spans="1:35" x14ac:dyDescent="0.35">
      <c r="A523" t="s">
        <v>131</v>
      </c>
      <c r="B523" t="s">
        <v>64</v>
      </c>
      <c r="C523">
        <v>2194</v>
      </c>
      <c r="D523">
        <v>-29</v>
      </c>
      <c r="E523">
        <v>4</v>
      </c>
      <c r="F523">
        <v>-7</v>
      </c>
      <c r="G523">
        <v>0</v>
      </c>
      <c r="H523">
        <v>0</v>
      </c>
      <c r="I523">
        <v>0</v>
      </c>
      <c r="J523">
        <v>-5655</v>
      </c>
      <c r="K523">
        <v>780</v>
      </c>
      <c r="L523">
        <v>-1260</v>
      </c>
      <c r="M523">
        <v>0</v>
      </c>
      <c r="N523">
        <v>0</v>
      </c>
      <c r="O523">
        <v>0</v>
      </c>
      <c r="P523">
        <v>0</v>
      </c>
      <c r="Q523">
        <v>8.3333333333333329E-2</v>
      </c>
      <c r="R523">
        <v>8.2391713747645923E-2</v>
      </c>
      <c r="S523">
        <v>0</v>
      </c>
      <c r="T523">
        <v>1866.25</v>
      </c>
      <c r="U523">
        <v>-546.44774011299523</v>
      </c>
      <c r="V523">
        <v>0</v>
      </c>
      <c r="W523">
        <v>0</v>
      </c>
      <c r="X523">
        <v>-12</v>
      </c>
      <c r="Y523">
        <v>0</v>
      </c>
      <c r="Z523">
        <v>0</v>
      </c>
      <c r="AA523">
        <v>0</v>
      </c>
      <c r="AB523">
        <v>4</v>
      </c>
      <c r="AC523">
        <v>3</v>
      </c>
      <c r="AD523">
        <v>4</v>
      </c>
      <c r="AE523">
        <v>0</v>
      </c>
      <c r="AF523">
        <v>0</v>
      </c>
      <c r="AG523">
        <v>0</v>
      </c>
      <c r="AH523">
        <v>0</v>
      </c>
      <c r="AI523">
        <v>0</v>
      </c>
    </row>
    <row r="524" spans="1:35" x14ac:dyDescent="0.35">
      <c r="A524" t="s">
        <v>132</v>
      </c>
      <c r="B524" t="s">
        <v>64</v>
      </c>
      <c r="C524">
        <v>2136</v>
      </c>
      <c r="D524">
        <v>18</v>
      </c>
      <c r="E524">
        <v>15</v>
      </c>
      <c r="F524">
        <v>18</v>
      </c>
      <c r="G524">
        <v>0</v>
      </c>
      <c r="H524">
        <v>0</v>
      </c>
      <c r="I524">
        <v>0</v>
      </c>
      <c r="J524">
        <v>3510</v>
      </c>
      <c r="K524">
        <v>2925</v>
      </c>
      <c r="L524">
        <v>3240</v>
      </c>
      <c r="M524">
        <v>0</v>
      </c>
      <c r="N524">
        <v>0</v>
      </c>
      <c r="O524">
        <v>0</v>
      </c>
      <c r="P524">
        <v>8.9285714285714302E-2</v>
      </c>
      <c r="Q524">
        <v>0.18928571428571428</v>
      </c>
      <c r="R524">
        <v>0.22619047619047616</v>
      </c>
      <c r="S524">
        <v>4866.9642857142862</v>
      </c>
      <c r="T524">
        <v>7221.9642857142862</v>
      </c>
      <c r="U524">
        <v>10394.642857142857</v>
      </c>
      <c r="V524">
        <v>5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3</v>
      </c>
      <c r="AC524">
        <v>10</v>
      </c>
      <c r="AD524">
        <v>12</v>
      </c>
      <c r="AE524">
        <v>0</v>
      </c>
      <c r="AF524">
        <v>8</v>
      </c>
      <c r="AG524">
        <v>0</v>
      </c>
      <c r="AH524">
        <v>1</v>
      </c>
      <c r="AI524">
        <v>0</v>
      </c>
    </row>
    <row r="525" spans="1:35" x14ac:dyDescent="0.35">
      <c r="A525" t="s">
        <v>133</v>
      </c>
      <c r="B525" t="s">
        <v>64</v>
      </c>
      <c r="C525">
        <v>2138</v>
      </c>
      <c r="D525">
        <v>-7</v>
      </c>
      <c r="E525">
        <v>-8</v>
      </c>
      <c r="F525">
        <v>-5</v>
      </c>
      <c r="G525">
        <v>0</v>
      </c>
      <c r="H525">
        <v>0</v>
      </c>
      <c r="I525">
        <v>0</v>
      </c>
      <c r="J525">
        <v>-1365</v>
      </c>
      <c r="K525">
        <v>-1560</v>
      </c>
      <c r="L525">
        <v>-900</v>
      </c>
      <c r="M525">
        <v>0</v>
      </c>
      <c r="N525">
        <v>0</v>
      </c>
      <c r="O525">
        <v>0</v>
      </c>
      <c r="P525">
        <v>0</v>
      </c>
      <c r="Q525">
        <v>8.3333333333333329E-2</v>
      </c>
      <c r="R525">
        <v>2.5000000000000022E-2</v>
      </c>
      <c r="S525">
        <v>0</v>
      </c>
      <c r="T525">
        <v>1452.5</v>
      </c>
      <c r="U525">
        <v>-584.25</v>
      </c>
      <c r="V525">
        <v>-5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-7</v>
      </c>
      <c r="AE525">
        <v>0</v>
      </c>
      <c r="AF525">
        <v>0</v>
      </c>
      <c r="AG525">
        <v>0</v>
      </c>
      <c r="AH525">
        <v>0</v>
      </c>
      <c r="AI525">
        <v>0</v>
      </c>
    </row>
    <row r="526" spans="1:35" x14ac:dyDescent="0.35">
      <c r="A526" t="s">
        <v>134</v>
      </c>
      <c r="B526" t="s">
        <v>64</v>
      </c>
      <c r="C526">
        <v>2141</v>
      </c>
      <c r="D526">
        <v>-3</v>
      </c>
      <c r="E526">
        <v>0</v>
      </c>
      <c r="F526">
        <v>2</v>
      </c>
      <c r="G526">
        <v>0</v>
      </c>
      <c r="H526">
        <v>0</v>
      </c>
      <c r="I526">
        <v>0</v>
      </c>
      <c r="J526">
        <v>-585</v>
      </c>
      <c r="K526">
        <v>0</v>
      </c>
      <c r="L526">
        <v>360</v>
      </c>
      <c r="M526">
        <v>0</v>
      </c>
      <c r="N526">
        <v>0</v>
      </c>
      <c r="O526">
        <v>0</v>
      </c>
      <c r="P526">
        <v>0.25714285714285712</v>
      </c>
      <c r="Q526">
        <v>5.7142857142857051E-2</v>
      </c>
      <c r="R526">
        <v>7.1428571428571175E-3</v>
      </c>
      <c r="S526">
        <v>2302.7142857142853</v>
      </c>
      <c r="T526">
        <v>361.71428571428532</v>
      </c>
      <c r="U526">
        <v>-123.53571428571468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2</v>
      </c>
      <c r="AC526">
        <v>-14</v>
      </c>
      <c r="AD526">
        <v>-1</v>
      </c>
      <c r="AE526">
        <v>0</v>
      </c>
      <c r="AF526">
        <v>0</v>
      </c>
      <c r="AG526">
        <v>0</v>
      </c>
      <c r="AH526">
        <v>0</v>
      </c>
      <c r="AI526">
        <v>0</v>
      </c>
    </row>
    <row r="527" spans="1:35" x14ac:dyDescent="0.35">
      <c r="A527" t="s">
        <v>135</v>
      </c>
      <c r="B527" t="s">
        <v>67</v>
      </c>
      <c r="C527">
        <v>2142</v>
      </c>
      <c r="D527">
        <v>0</v>
      </c>
      <c r="E527">
        <v>-1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-195</v>
      </c>
      <c r="L527">
        <v>0</v>
      </c>
      <c r="M527">
        <v>0</v>
      </c>
      <c r="N527">
        <v>0</v>
      </c>
      <c r="O527">
        <v>0</v>
      </c>
      <c r="P527">
        <v>7.999999999999996E-2</v>
      </c>
      <c r="Q527">
        <v>7.999999999999996E-2</v>
      </c>
      <c r="R527">
        <v>7.999999999999996E-2</v>
      </c>
      <c r="S527">
        <v>1021.7999999999993</v>
      </c>
      <c r="T527">
        <v>1014</v>
      </c>
      <c r="U527">
        <v>1014</v>
      </c>
      <c r="V527">
        <v>-5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-26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</row>
    <row r="528" spans="1:35" x14ac:dyDescent="0.35">
      <c r="A528" t="s">
        <v>136</v>
      </c>
      <c r="B528" t="s">
        <v>64</v>
      </c>
      <c r="C528">
        <v>2144</v>
      </c>
      <c r="D528">
        <v>-9</v>
      </c>
      <c r="E528">
        <v>7</v>
      </c>
      <c r="F528">
        <v>3</v>
      </c>
      <c r="G528">
        <v>0</v>
      </c>
      <c r="H528">
        <v>0</v>
      </c>
      <c r="I528">
        <v>0</v>
      </c>
      <c r="J528">
        <v>-1755</v>
      </c>
      <c r="K528">
        <v>1365</v>
      </c>
      <c r="L528">
        <v>540</v>
      </c>
      <c r="M528">
        <v>0</v>
      </c>
      <c r="N528">
        <v>0</v>
      </c>
      <c r="O528">
        <v>0</v>
      </c>
      <c r="P528">
        <v>5.2631578947368418E-2</v>
      </c>
      <c r="Q528">
        <v>0.29253365973072215</v>
      </c>
      <c r="R528">
        <v>4.3451652386780948E-2</v>
      </c>
      <c r="S528">
        <v>1159.7368421052631</v>
      </c>
      <c r="T528">
        <v>6449.4675642594848</v>
      </c>
      <c r="U528">
        <v>1096.9920440636488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3</v>
      </c>
      <c r="AC528">
        <v>9</v>
      </c>
      <c r="AD528">
        <v>1</v>
      </c>
      <c r="AE528">
        <v>0</v>
      </c>
      <c r="AF528">
        <v>0</v>
      </c>
      <c r="AG528">
        <v>0</v>
      </c>
      <c r="AH528">
        <v>0</v>
      </c>
      <c r="AI528">
        <v>0</v>
      </c>
    </row>
    <row r="529" spans="1:35" x14ac:dyDescent="0.35">
      <c r="A529" t="s">
        <v>137</v>
      </c>
      <c r="B529" t="s">
        <v>64</v>
      </c>
      <c r="C529">
        <v>2146</v>
      </c>
      <c r="D529">
        <v>-7</v>
      </c>
      <c r="E529">
        <v>12</v>
      </c>
      <c r="F529">
        <v>8</v>
      </c>
      <c r="G529">
        <v>0</v>
      </c>
      <c r="H529">
        <v>0</v>
      </c>
      <c r="I529">
        <v>0</v>
      </c>
      <c r="J529">
        <v>-1365</v>
      </c>
      <c r="K529">
        <v>2340</v>
      </c>
      <c r="L529">
        <v>1440</v>
      </c>
      <c r="M529">
        <v>0</v>
      </c>
      <c r="N529">
        <v>0</v>
      </c>
      <c r="O529">
        <v>0</v>
      </c>
      <c r="P529">
        <v>0</v>
      </c>
      <c r="Q529">
        <v>-0.18978723404255318</v>
      </c>
      <c r="R529">
        <v>6.0000000000000053E-2</v>
      </c>
      <c r="S529">
        <v>0</v>
      </c>
      <c r="T529">
        <v>-4215</v>
      </c>
      <c r="U529">
        <v>3877.5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5</v>
      </c>
      <c r="AC529">
        <v>7</v>
      </c>
      <c r="AD529">
        <v>8</v>
      </c>
      <c r="AE529">
        <v>0</v>
      </c>
      <c r="AF529">
        <v>0</v>
      </c>
      <c r="AG529">
        <v>0</v>
      </c>
      <c r="AH529">
        <v>0</v>
      </c>
      <c r="AI529">
        <v>0</v>
      </c>
    </row>
    <row r="530" spans="1:35" x14ac:dyDescent="0.35">
      <c r="A530" t="s">
        <v>138</v>
      </c>
      <c r="B530" t="s">
        <v>67</v>
      </c>
      <c r="C530">
        <v>2149</v>
      </c>
      <c r="D530">
        <v>1</v>
      </c>
      <c r="E530">
        <v>5</v>
      </c>
      <c r="F530">
        <v>0</v>
      </c>
      <c r="G530">
        <v>0</v>
      </c>
      <c r="H530">
        <v>0</v>
      </c>
      <c r="I530">
        <v>0</v>
      </c>
      <c r="J530">
        <v>195</v>
      </c>
      <c r="K530">
        <v>975</v>
      </c>
      <c r="L530">
        <v>0</v>
      </c>
      <c r="M530">
        <v>0</v>
      </c>
      <c r="N530">
        <v>0</v>
      </c>
      <c r="O530">
        <v>0</v>
      </c>
      <c r="P530">
        <v>0.04</v>
      </c>
      <c r="Q530">
        <v>0.10444444444444445</v>
      </c>
      <c r="R530">
        <v>0.13777777777777778</v>
      </c>
      <c r="S530">
        <v>585</v>
      </c>
      <c r="T530">
        <v>1592.5</v>
      </c>
      <c r="U530">
        <v>2275</v>
      </c>
      <c r="V530">
        <v>-2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2</v>
      </c>
      <c r="AC530">
        <v>2</v>
      </c>
      <c r="AD530">
        <v>-1</v>
      </c>
      <c r="AE530">
        <v>0</v>
      </c>
      <c r="AF530">
        <v>0</v>
      </c>
      <c r="AG530">
        <v>0</v>
      </c>
      <c r="AH530">
        <v>0</v>
      </c>
      <c r="AI530">
        <v>0</v>
      </c>
    </row>
    <row r="531" spans="1:35" x14ac:dyDescent="0.35">
      <c r="A531" t="s">
        <v>139</v>
      </c>
      <c r="B531" t="s">
        <v>67</v>
      </c>
      <c r="C531">
        <v>2150</v>
      </c>
      <c r="D531">
        <v>-2</v>
      </c>
      <c r="E531">
        <v>12</v>
      </c>
      <c r="F531">
        <v>11</v>
      </c>
      <c r="G531">
        <v>0</v>
      </c>
      <c r="H531">
        <v>0</v>
      </c>
      <c r="I531">
        <v>0</v>
      </c>
      <c r="J531">
        <v>-390</v>
      </c>
      <c r="K531">
        <v>2340</v>
      </c>
      <c r="L531">
        <v>1980</v>
      </c>
      <c r="M531">
        <v>0</v>
      </c>
      <c r="N531">
        <v>0</v>
      </c>
      <c r="O531">
        <v>0</v>
      </c>
      <c r="P531">
        <v>0.13303571428571428</v>
      </c>
      <c r="Q531">
        <v>0.2767857142857143</v>
      </c>
      <c r="R531">
        <v>9.8214285714285365E-3</v>
      </c>
      <c r="S531">
        <v>2713.5401785714284</v>
      </c>
      <c r="T531">
        <v>6067.6339285714294</v>
      </c>
      <c r="U531">
        <v>3207.1741071428569</v>
      </c>
      <c r="V531">
        <v>4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10</v>
      </c>
      <c r="AC531">
        <v>5</v>
      </c>
      <c r="AD531">
        <v>4</v>
      </c>
      <c r="AE531">
        <v>0</v>
      </c>
      <c r="AF531">
        <v>-1</v>
      </c>
      <c r="AG531">
        <v>0</v>
      </c>
      <c r="AH531">
        <v>0</v>
      </c>
      <c r="AI531">
        <v>0</v>
      </c>
    </row>
    <row r="532" spans="1:35" x14ac:dyDescent="0.35">
      <c r="A532" t="s">
        <v>140</v>
      </c>
      <c r="B532" t="s">
        <v>67</v>
      </c>
      <c r="C532">
        <v>2156</v>
      </c>
      <c r="D532">
        <v>-14</v>
      </c>
      <c r="E532">
        <v>-12</v>
      </c>
      <c r="F532">
        <v>-14</v>
      </c>
      <c r="G532">
        <v>0</v>
      </c>
      <c r="H532">
        <v>0</v>
      </c>
      <c r="I532">
        <v>0</v>
      </c>
      <c r="J532">
        <v>-2730</v>
      </c>
      <c r="K532">
        <v>-2340</v>
      </c>
      <c r="L532">
        <v>-2520</v>
      </c>
      <c r="M532">
        <v>0</v>
      </c>
      <c r="N532">
        <v>0</v>
      </c>
      <c r="O532">
        <v>0</v>
      </c>
      <c r="P532">
        <v>0.16235632183908044</v>
      </c>
      <c r="Q532">
        <v>5.3160919540229945E-2</v>
      </c>
      <c r="R532">
        <v>-0.17385057471264376</v>
      </c>
      <c r="S532">
        <v>-597.04741379310417</v>
      </c>
      <c r="T532">
        <v>-4225.5818965517228</v>
      </c>
      <c r="U532">
        <v>-9771.7456896551739</v>
      </c>
      <c r="V532">
        <v>-15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-10</v>
      </c>
      <c r="AC532">
        <v>-12</v>
      </c>
      <c r="AD532">
        <v>-12</v>
      </c>
      <c r="AE532">
        <v>0</v>
      </c>
      <c r="AF532">
        <v>0</v>
      </c>
      <c r="AG532">
        <v>0</v>
      </c>
      <c r="AH532">
        <v>0</v>
      </c>
      <c r="AI532">
        <v>0</v>
      </c>
    </row>
    <row r="533" spans="1:35" x14ac:dyDescent="0.35">
      <c r="A533" t="s">
        <v>141</v>
      </c>
      <c r="B533" t="s">
        <v>67</v>
      </c>
      <c r="C533">
        <v>2157</v>
      </c>
      <c r="D533">
        <v>-16</v>
      </c>
      <c r="E533">
        <v>-4</v>
      </c>
      <c r="F533">
        <v>-3</v>
      </c>
      <c r="G533">
        <v>0</v>
      </c>
      <c r="H533">
        <v>0</v>
      </c>
      <c r="I533">
        <v>0</v>
      </c>
      <c r="J533">
        <v>-3120</v>
      </c>
      <c r="K533">
        <v>-780</v>
      </c>
      <c r="L533">
        <v>-540</v>
      </c>
      <c r="M533">
        <v>0</v>
      </c>
      <c r="N533">
        <v>0</v>
      </c>
      <c r="O533">
        <v>0</v>
      </c>
      <c r="P533">
        <v>0.10714285714285714</v>
      </c>
      <c r="Q533">
        <v>0.14285714285714285</v>
      </c>
      <c r="R533">
        <v>0.11607142857142858</v>
      </c>
      <c r="S533">
        <v>1991.25</v>
      </c>
      <c r="T533">
        <v>2655</v>
      </c>
      <c r="U533">
        <v>1879.6875</v>
      </c>
      <c r="V533">
        <v>-1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3</v>
      </c>
      <c r="AC533">
        <v>-1</v>
      </c>
      <c r="AD533">
        <v>-1</v>
      </c>
      <c r="AE533">
        <v>0</v>
      </c>
      <c r="AF533">
        <v>0</v>
      </c>
      <c r="AG533">
        <v>2</v>
      </c>
      <c r="AH533">
        <v>0</v>
      </c>
      <c r="AI533">
        <v>0</v>
      </c>
    </row>
    <row r="534" spans="1:35" x14ac:dyDescent="0.35">
      <c r="A534" t="s">
        <v>142</v>
      </c>
      <c r="B534" t="s">
        <v>67</v>
      </c>
      <c r="C534">
        <v>2159</v>
      </c>
      <c r="D534">
        <v>-25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-4875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-0.18181818181818182</v>
      </c>
      <c r="R534">
        <v>-1</v>
      </c>
      <c r="S534">
        <v>0</v>
      </c>
      <c r="T534">
        <v>-886.36363636363637</v>
      </c>
      <c r="U534">
        <v>-4875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-6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</row>
    <row r="535" spans="1:35" x14ac:dyDescent="0.35">
      <c r="A535" t="s">
        <v>143</v>
      </c>
      <c r="B535" t="s">
        <v>67</v>
      </c>
      <c r="C535">
        <v>2161</v>
      </c>
      <c r="D535">
        <v>0</v>
      </c>
      <c r="E535">
        <v>11</v>
      </c>
      <c r="F535">
        <v>3</v>
      </c>
      <c r="G535">
        <v>0</v>
      </c>
      <c r="H535">
        <v>0</v>
      </c>
      <c r="I535">
        <v>0</v>
      </c>
      <c r="J535">
        <v>0</v>
      </c>
      <c r="K535">
        <v>2145</v>
      </c>
      <c r="L535">
        <v>540</v>
      </c>
      <c r="M535">
        <v>0</v>
      </c>
      <c r="N535">
        <v>0</v>
      </c>
      <c r="O535">
        <v>0</v>
      </c>
      <c r="P535">
        <v>4.4117647058823539E-2</v>
      </c>
      <c r="Q535">
        <v>1.0695187165775388E-2</v>
      </c>
      <c r="R535">
        <v>-5.3475935828877108E-2</v>
      </c>
      <c r="S535">
        <v>1659.2647058823532</v>
      </c>
      <c r="T535">
        <v>1215.8823529411757</v>
      </c>
      <c r="U535">
        <v>633.08823529411529</v>
      </c>
      <c r="V535">
        <v>-1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-2</v>
      </c>
      <c r="AC535">
        <v>3</v>
      </c>
      <c r="AD535">
        <v>3</v>
      </c>
      <c r="AE535">
        <v>0</v>
      </c>
      <c r="AF535">
        <v>0</v>
      </c>
      <c r="AG535">
        <v>-1</v>
      </c>
      <c r="AH535">
        <v>0</v>
      </c>
      <c r="AI535">
        <v>0</v>
      </c>
    </row>
    <row r="536" spans="1:35" x14ac:dyDescent="0.35">
      <c r="A536" t="s">
        <v>144</v>
      </c>
      <c r="B536" t="s">
        <v>67</v>
      </c>
      <c r="C536">
        <v>2169</v>
      </c>
      <c r="D536">
        <v>-20</v>
      </c>
      <c r="E536">
        <v>-7</v>
      </c>
      <c r="F536">
        <v>-4</v>
      </c>
      <c r="G536">
        <v>0</v>
      </c>
      <c r="H536">
        <v>0</v>
      </c>
      <c r="I536">
        <v>0</v>
      </c>
      <c r="J536">
        <v>-3900</v>
      </c>
      <c r="K536">
        <v>-1365</v>
      </c>
      <c r="L536">
        <v>-720</v>
      </c>
      <c r="M536">
        <v>0</v>
      </c>
      <c r="N536">
        <v>0</v>
      </c>
      <c r="O536">
        <v>0</v>
      </c>
      <c r="P536">
        <v>0.28901098901098898</v>
      </c>
      <c r="Q536">
        <v>0.14835164835164832</v>
      </c>
      <c r="R536">
        <v>-3.0769230769230771E-2</v>
      </c>
      <c r="S536">
        <v>5024.934065934066</v>
      </c>
      <c r="T536">
        <v>189.89010989010967</v>
      </c>
      <c r="U536">
        <v>-5359.3846153846152</v>
      </c>
      <c r="V536">
        <v>-3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-11</v>
      </c>
      <c r="AC536">
        <v>-6</v>
      </c>
      <c r="AD536">
        <v>-3</v>
      </c>
      <c r="AE536">
        <v>0</v>
      </c>
      <c r="AF536">
        <v>-5</v>
      </c>
      <c r="AG536">
        <v>-6</v>
      </c>
      <c r="AH536">
        <v>-6</v>
      </c>
      <c r="AI536">
        <v>0</v>
      </c>
    </row>
    <row r="537" spans="1:35" x14ac:dyDescent="0.35">
      <c r="A537" t="s">
        <v>145</v>
      </c>
      <c r="B537" t="s">
        <v>67</v>
      </c>
      <c r="C537">
        <v>2176</v>
      </c>
      <c r="D537">
        <v>0</v>
      </c>
      <c r="E537">
        <v>19</v>
      </c>
      <c r="F537">
        <v>11</v>
      </c>
      <c r="G537">
        <v>0</v>
      </c>
      <c r="H537">
        <v>0</v>
      </c>
      <c r="I537">
        <v>0</v>
      </c>
      <c r="J537">
        <v>0</v>
      </c>
      <c r="K537">
        <v>3705</v>
      </c>
      <c r="L537">
        <v>1980</v>
      </c>
      <c r="M537">
        <v>0</v>
      </c>
      <c r="N537">
        <v>0</v>
      </c>
      <c r="O537">
        <v>0</v>
      </c>
      <c r="P537">
        <v>1.388888888888889E-2</v>
      </c>
      <c r="Q537">
        <v>4.3055555555555548E-2</v>
      </c>
      <c r="R537">
        <v>0.25694444444444442</v>
      </c>
      <c r="S537">
        <v>779.83333333333326</v>
      </c>
      <c r="T537">
        <v>2474.333333333333</v>
      </c>
      <c r="U537">
        <v>16985.166666666668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-17</v>
      </c>
      <c r="AC537">
        <v>0</v>
      </c>
      <c r="AD537">
        <v>-25</v>
      </c>
      <c r="AE537">
        <v>0</v>
      </c>
      <c r="AF537">
        <v>0</v>
      </c>
      <c r="AG537">
        <v>0</v>
      </c>
      <c r="AH537">
        <v>0</v>
      </c>
      <c r="AI537">
        <v>0</v>
      </c>
    </row>
    <row r="538" spans="1:35" x14ac:dyDescent="0.35">
      <c r="A538" t="s">
        <v>146</v>
      </c>
      <c r="B538" t="s">
        <v>67</v>
      </c>
      <c r="C538">
        <v>2178</v>
      </c>
      <c r="D538">
        <v>11</v>
      </c>
      <c r="E538">
        <v>17</v>
      </c>
      <c r="F538">
        <v>13</v>
      </c>
      <c r="G538">
        <v>0</v>
      </c>
      <c r="H538">
        <v>0</v>
      </c>
      <c r="I538">
        <v>0</v>
      </c>
      <c r="J538">
        <v>2145</v>
      </c>
      <c r="K538">
        <v>3315</v>
      </c>
      <c r="L538">
        <v>2340</v>
      </c>
      <c r="M538">
        <v>0</v>
      </c>
      <c r="N538">
        <v>0</v>
      </c>
      <c r="O538">
        <v>0</v>
      </c>
      <c r="P538">
        <v>0.14367816091954025</v>
      </c>
      <c r="Q538">
        <v>-7.183908045977011E-2</v>
      </c>
      <c r="R538">
        <v>7.1839080459770055E-2</v>
      </c>
      <c r="S538">
        <v>3513.3620689655172</v>
      </c>
      <c r="T538">
        <v>2143.3189655172418</v>
      </c>
      <c r="U538">
        <v>5656.6810344827591</v>
      </c>
      <c r="V538">
        <v>1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-1</v>
      </c>
      <c r="AD538">
        <v>-1</v>
      </c>
      <c r="AE538">
        <v>0</v>
      </c>
      <c r="AF538">
        <v>12</v>
      </c>
      <c r="AG538">
        <v>12</v>
      </c>
      <c r="AH538">
        <v>12</v>
      </c>
      <c r="AI538">
        <v>0</v>
      </c>
    </row>
    <row r="539" spans="1:35" x14ac:dyDescent="0.35">
      <c r="A539" t="s">
        <v>147</v>
      </c>
      <c r="B539" t="s">
        <v>67</v>
      </c>
      <c r="C539">
        <v>2179</v>
      </c>
      <c r="D539">
        <v>-10</v>
      </c>
      <c r="E539">
        <v>36</v>
      </c>
      <c r="F539">
        <v>33</v>
      </c>
      <c r="G539">
        <v>0</v>
      </c>
      <c r="H539">
        <v>0</v>
      </c>
      <c r="I539">
        <v>0</v>
      </c>
      <c r="J539">
        <v>-1950</v>
      </c>
      <c r="K539">
        <v>7020</v>
      </c>
      <c r="L539">
        <v>5940</v>
      </c>
      <c r="M539">
        <v>0</v>
      </c>
      <c r="N539">
        <v>0</v>
      </c>
      <c r="O539">
        <v>0</v>
      </c>
      <c r="P539">
        <v>5.7036156849431335E-2</v>
      </c>
      <c r="Q539">
        <v>0.18893226956374129</v>
      </c>
      <c r="R539">
        <v>4.4644372772025154E-2</v>
      </c>
      <c r="S539">
        <v>4688.6114411814633</v>
      </c>
      <c r="T539">
        <v>16219.150398913598</v>
      </c>
      <c r="U539">
        <v>12943.258360210501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-9</v>
      </c>
      <c r="AC539">
        <v>-1</v>
      </c>
      <c r="AD539">
        <v>1</v>
      </c>
      <c r="AE539">
        <v>0</v>
      </c>
      <c r="AF539">
        <v>1</v>
      </c>
      <c r="AG539">
        <v>0</v>
      </c>
      <c r="AH539">
        <v>1</v>
      </c>
      <c r="AI539">
        <v>0</v>
      </c>
    </row>
    <row r="540" spans="1:35" x14ac:dyDescent="0.35">
      <c r="A540" t="s">
        <v>148</v>
      </c>
      <c r="B540" t="s">
        <v>67</v>
      </c>
      <c r="C540">
        <v>2180</v>
      </c>
      <c r="D540">
        <v>-1</v>
      </c>
      <c r="E540">
        <v>21</v>
      </c>
      <c r="F540">
        <v>35</v>
      </c>
      <c r="G540">
        <v>0</v>
      </c>
      <c r="H540">
        <v>0</v>
      </c>
      <c r="I540">
        <v>0</v>
      </c>
      <c r="J540">
        <v>-195</v>
      </c>
      <c r="K540">
        <v>4095</v>
      </c>
      <c r="L540">
        <v>6300</v>
      </c>
      <c r="M540">
        <v>0</v>
      </c>
      <c r="N540">
        <v>0</v>
      </c>
      <c r="O540">
        <v>0</v>
      </c>
      <c r="P540">
        <v>-0.10294117647058823</v>
      </c>
      <c r="Q540">
        <v>-1.0835913312693513E-2</v>
      </c>
      <c r="R540">
        <v>4.1279669762641857E-2</v>
      </c>
      <c r="S540">
        <v>-2835</v>
      </c>
      <c r="T540">
        <v>8291.0526315789466</v>
      </c>
      <c r="U540">
        <v>11157.894736842107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-9</v>
      </c>
      <c r="AC540">
        <v>10</v>
      </c>
      <c r="AD540">
        <v>7</v>
      </c>
      <c r="AE540">
        <v>0</v>
      </c>
      <c r="AF540">
        <v>1</v>
      </c>
      <c r="AG540">
        <v>1</v>
      </c>
      <c r="AH540">
        <v>1</v>
      </c>
      <c r="AI540">
        <v>0</v>
      </c>
    </row>
    <row r="541" spans="1:35" x14ac:dyDescent="0.35">
      <c r="A541" t="s">
        <v>149</v>
      </c>
      <c r="B541" t="s">
        <v>67</v>
      </c>
      <c r="C541">
        <v>2183</v>
      </c>
      <c r="D541">
        <v>2</v>
      </c>
      <c r="E541">
        <v>10</v>
      </c>
      <c r="F541">
        <v>3</v>
      </c>
      <c r="G541">
        <v>0</v>
      </c>
      <c r="H541">
        <v>0</v>
      </c>
      <c r="I541">
        <v>0</v>
      </c>
      <c r="J541">
        <v>390</v>
      </c>
      <c r="K541">
        <v>1950</v>
      </c>
      <c r="L541">
        <v>540</v>
      </c>
      <c r="M541">
        <v>0</v>
      </c>
      <c r="N541">
        <v>0</v>
      </c>
      <c r="O541">
        <v>0</v>
      </c>
      <c r="P541">
        <v>0</v>
      </c>
      <c r="Q541">
        <v>3.8461538461538464E-2</v>
      </c>
      <c r="R541">
        <v>0.11076923076923073</v>
      </c>
      <c r="S541">
        <v>0</v>
      </c>
      <c r="T541">
        <v>1096.7307692307693</v>
      </c>
      <c r="U541">
        <v>4944.1846153846127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8</v>
      </c>
      <c r="AC541">
        <v>2</v>
      </c>
      <c r="AD541">
        <v>6</v>
      </c>
      <c r="AE541">
        <v>0</v>
      </c>
      <c r="AF541">
        <v>0</v>
      </c>
      <c r="AG541">
        <v>0</v>
      </c>
      <c r="AH541">
        <v>0</v>
      </c>
      <c r="AI541">
        <v>0</v>
      </c>
    </row>
    <row r="542" spans="1:35" x14ac:dyDescent="0.35">
      <c r="A542" t="s">
        <v>150</v>
      </c>
      <c r="B542" t="s">
        <v>67</v>
      </c>
      <c r="C542">
        <v>2184</v>
      </c>
      <c r="D542">
        <v>-1</v>
      </c>
      <c r="E542">
        <v>-1</v>
      </c>
      <c r="F542">
        <v>0</v>
      </c>
      <c r="G542">
        <v>0</v>
      </c>
      <c r="H542">
        <v>0</v>
      </c>
      <c r="I542">
        <v>0</v>
      </c>
      <c r="J542">
        <v>-195</v>
      </c>
      <c r="K542">
        <v>-195</v>
      </c>
      <c r="L542">
        <v>0</v>
      </c>
      <c r="M542">
        <v>0</v>
      </c>
      <c r="N542">
        <v>0</v>
      </c>
      <c r="O542">
        <v>0</v>
      </c>
      <c r="P542">
        <v>4.3478260869565216E-2</v>
      </c>
      <c r="Q542">
        <v>0</v>
      </c>
      <c r="R542">
        <v>-4.3478260869565216E-2</v>
      </c>
      <c r="S542">
        <v>553.04347826086962</v>
      </c>
      <c r="T542">
        <v>-33.913043478260761</v>
      </c>
      <c r="U542">
        <v>-671.73913043478251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-1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</row>
    <row r="543" spans="1:35" x14ac:dyDescent="0.35">
      <c r="A543" t="s">
        <v>151</v>
      </c>
      <c r="B543" t="s">
        <v>67</v>
      </c>
      <c r="C543">
        <v>2188</v>
      </c>
      <c r="D543">
        <v>-4</v>
      </c>
      <c r="E543">
        <v>-1</v>
      </c>
      <c r="F543">
        <v>-1</v>
      </c>
      <c r="G543">
        <v>0</v>
      </c>
      <c r="H543">
        <v>0</v>
      </c>
      <c r="I543">
        <v>0</v>
      </c>
      <c r="J543">
        <v>-780</v>
      </c>
      <c r="K543">
        <v>-195</v>
      </c>
      <c r="L543">
        <v>-180</v>
      </c>
      <c r="M543">
        <v>0</v>
      </c>
      <c r="N543">
        <v>0</v>
      </c>
      <c r="O543">
        <v>0</v>
      </c>
      <c r="P543">
        <v>-3.9337474120082816E-2</v>
      </c>
      <c r="Q543">
        <v>8.2815734989648004E-3</v>
      </c>
      <c r="R543">
        <v>-0.11387163561076608</v>
      </c>
      <c r="S543">
        <v>-541.80124223602479</v>
      </c>
      <c r="T543">
        <v>-7.5155279503105703</v>
      </c>
      <c r="U543">
        <v>-1629.1614906832301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7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</row>
    <row r="544" spans="1:35" x14ac:dyDescent="0.35">
      <c r="A544" t="s">
        <v>152</v>
      </c>
      <c r="B544" t="s">
        <v>67</v>
      </c>
      <c r="C544">
        <v>2189</v>
      </c>
      <c r="D544">
        <v>-20</v>
      </c>
      <c r="E544">
        <v>-9</v>
      </c>
      <c r="F544">
        <v>-8</v>
      </c>
      <c r="G544">
        <v>0</v>
      </c>
      <c r="H544">
        <v>0</v>
      </c>
      <c r="I544">
        <v>0</v>
      </c>
      <c r="J544">
        <v>-3900</v>
      </c>
      <c r="K544">
        <v>-1755</v>
      </c>
      <c r="L544">
        <v>-1440</v>
      </c>
      <c r="M544">
        <v>0</v>
      </c>
      <c r="N544">
        <v>0</v>
      </c>
      <c r="O544">
        <v>0</v>
      </c>
      <c r="P544">
        <v>0.55000000000000004</v>
      </c>
      <c r="Q544">
        <v>7.8205128205128149E-2</v>
      </c>
      <c r="R544">
        <v>7.6923076923076872E-2</v>
      </c>
      <c r="S544">
        <v>7507.5000000000009</v>
      </c>
      <c r="T544">
        <v>-5117.8846153846171</v>
      </c>
      <c r="U544">
        <v>-5499.2307692307695</v>
      </c>
      <c r="V544">
        <v>-2</v>
      </c>
      <c r="W544">
        <v>-4</v>
      </c>
      <c r="X544">
        <v>-8</v>
      </c>
      <c r="Y544">
        <v>-7</v>
      </c>
      <c r="Z544">
        <v>0</v>
      </c>
      <c r="AA544">
        <v>0</v>
      </c>
      <c r="AB544">
        <v>-12</v>
      </c>
      <c r="AC544">
        <v>-15</v>
      </c>
      <c r="AD544">
        <v>-7</v>
      </c>
      <c r="AE544">
        <v>0</v>
      </c>
      <c r="AF544">
        <v>-2</v>
      </c>
      <c r="AG544">
        <v>0</v>
      </c>
      <c r="AH544">
        <v>-1</v>
      </c>
      <c r="AI544">
        <v>0</v>
      </c>
    </row>
    <row r="545" spans="1:35" x14ac:dyDescent="0.35">
      <c r="A545" t="s">
        <v>153</v>
      </c>
      <c r="B545" t="s">
        <v>64</v>
      </c>
      <c r="C545">
        <v>2195</v>
      </c>
      <c r="D545">
        <v>-25</v>
      </c>
      <c r="E545">
        <v>-20</v>
      </c>
      <c r="F545">
        <v>-13</v>
      </c>
      <c r="G545">
        <v>0</v>
      </c>
      <c r="H545">
        <v>0</v>
      </c>
      <c r="I545">
        <v>0</v>
      </c>
      <c r="J545">
        <v>-4875</v>
      </c>
      <c r="K545">
        <v>-3900</v>
      </c>
      <c r="L545">
        <v>-2340</v>
      </c>
      <c r="M545">
        <v>0</v>
      </c>
      <c r="N545">
        <v>0</v>
      </c>
      <c r="O545">
        <v>0</v>
      </c>
      <c r="P545">
        <v>5.5143160127253454E-2</v>
      </c>
      <c r="Q545">
        <v>0.24832096147048421</v>
      </c>
      <c r="R545">
        <v>-3.5878402262283449E-2</v>
      </c>
      <c r="S545">
        <v>-1583.1601272534463</v>
      </c>
      <c r="T545">
        <v>1420.7051961823963</v>
      </c>
      <c r="U545">
        <v>-11794.931071049839</v>
      </c>
      <c r="V545">
        <v>0</v>
      </c>
      <c r="W545">
        <v>-4</v>
      </c>
      <c r="X545">
        <v>-17</v>
      </c>
      <c r="Y545">
        <v>-11</v>
      </c>
      <c r="Z545">
        <v>0</v>
      </c>
      <c r="AA545">
        <v>0</v>
      </c>
      <c r="AB545">
        <v>-7</v>
      </c>
      <c r="AC545">
        <v>-18</v>
      </c>
      <c r="AD545">
        <v>-7</v>
      </c>
      <c r="AE545">
        <v>0</v>
      </c>
      <c r="AF545">
        <v>0</v>
      </c>
      <c r="AG545">
        <v>0</v>
      </c>
      <c r="AH545">
        <v>0</v>
      </c>
      <c r="AI545">
        <v>0</v>
      </c>
    </row>
    <row r="546" spans="1:35" x14ac:dyDescent="0.35">
      <c r="A546" t="s">
        <v>154</v>
      </c>
      <c r="B546" t="s">
        <v>67</v>
      </c>
      <c r="C546">
        <v>2227</v>
      </c>
      <c r="D546">
        <v>-6</v>
      </c>
      <c r="E546">
        <v>-5</v>
      </c>
      <c r="F546">
        <v>-4</v>
      </c>
      <c r="G546">
        <v>0</v>
      </c>
      <c r="H546">
        <v>0</v>
      </c>
      <c r="I546">
        <v>0</v>
      </c>
      <c r="J546">
        <v>-1170</v>
      </c>
      <c r="K546">
        <v>-975</v>
      </c>
      <c r="L546">
        <v>-720</v>
      </c>
      <c r="M546">
        <v>0</v>
      </c>
      <c r="N546">
        <v>0</v>
      </c>
      <c r="O546">
        <v>0</v>
      </c>
      <c r="P546">
        <v>0.27507507507507512</v>
      </c>
      <c r="Q546">
        <v>0.35975975975975982</v>
      </c>
      <c r="R546">
        <v>-0.1417417417417417</v>
      </c>
      <c r="S546">
        <v>6562.8918918918926</v>
      </c>
      <c r="T546">
        <v>7838.9459459459476</v>
      </c>
      <c r="U546">
        <v>-5833.8918918918898</v>
      </c>
      <c r="V546">
        <v>-1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-5</v>
      </c>
      <c r="AC546">
        <v>1</v>
      </c>
      <c r="AD546">
        <v>1</v>
      </c>
      <c r="AE546">
        <v>0</v>
      </c>
      <c r="AF546">
        <v>1</v>
      </c>
      <c r="AG546">
        <v>-2</v>
      </c>
      <c r="AH546">
        <v>-2</v>
      </c>
      <c r="AI546">
        <v>0</v>
      </c>
    </row>
    <row r="547" spans="1:35" x14ac:dyDescent="0.35">
      <c r="A547" t="s">
        <v>155</v>
      </c>
      <c r="B547" t="s">
        <v>67</v>
      </c>
      <c r="C547">
        <v>2231</v>
      </c>
      <c r="D547">
        <v>0</v>
      </c>
      <c r="E547">
        <v>0</v>
      </c>
      <c r="F547">
        <v>-2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-360</v>
      </c>
      <c r="M547">
        <v>0</v>
      </c>
      <c r="N547">
        <v>0</v>
      </c>
      <c r="O547">
        <v>0</v>
      </c>
      <c r="P547">
        <v>0</v>
      </c>
      <c r="Q547">
        <v>5.4054054054054057E-2</v>
      </c>
      <c r="R547">
        <v>0.41180654338549083</v>
      </c>
      <c r="S547">
        <v>0</v>
      </c>
      <c r="T547">
        <v>1160.2702702702704</v>
      </c>
      <c r="U547">
        <v>8754.1642958748234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-4</v>
      </c>
      <c r="AC547">
        <v>-3</v>
      </c>
      <c r="AD547">
        <v>-7</v>
      </c>
      <c r="AE547">
        <v>0</v>
      </c>
      <c r="AF547">
        <v>6</v>
      </c>
      <c r="AG547">
        <v>2</v>
      </c>
      <c r="AH547">
        <v>1</v>
      </c>
      <c r="AI547">
        <v>0</v>
      </c>
    </row>
    <row r="548" spans="1:35" x14ac:dyDescent="0.35">
      <c r="A548" t="s">
        <v>156</v>
      </c>
      <c r="B548" t="s">
        <v>67</v>
      </c>
      <c r="C548">
        <v>2238</v>
      </c>
      <c r="D548">
        <v>4</v>
      </c>
      <c r="E548">
        <v>-1</v>
      </c>
      <c r="F548">
        <v>0</v>
      </c>
      <c r="G548">
        <v>0</v>
      </c>
      <c r="H548">
        <v>0</v>
      </c>
      <c r="I548">
        <v>0</v>
      </c>
      <c r="J548">
        <v>780</v>
      </c>
      <c r="K548">
        <v>-195</v>
      </c>
      <c r="L548">
        <v>0</v>
      </c>
      <c r="M548">
        <v>0</v>
      </c>
      <c r="N548">
        <v>0</v>
      </c>
      <c r="O548">
        <v>0</v>
      </c>
      <c r="P548">
        <v>4.1666666666666685E-2</v>
      </c>
      <c r="Q548">
        <v>0.14583333333333337</v>
      </c>
      <c r="R548">
        <v>0.22916666666666663</v>
      </c>
      <c r="S548">
        <v>867.5</v>
      </c>
      <c r="T548">
        <v>2524.375</v>
      </c>
      <c r="U548">
        <v>3820.625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-6</v>
      </c>
      <c r="AC548">
        <v>2</v>
      </c>
      <c r="AD548">
        <v>-4</v>
      </c>
      <c r="AE548">
        <v>0</v>
      </c>
      <c r="AF548">
        <v>13</v>
      </c>
      <c r="AG548">
        <v>5</v>
      </c>
      <c r="AH548">
        <v>5</v>
      </c>
      <c r="AI548">
        <v>0</v>
      </c>
    </row>
    <row r="549" spans="1:35" x14ac:dyDescent="0.35">
      <c r="A549" t="s">
        <v>157</v>
      </c>
      <c r="B549" t="s">
        <v>67</v>
      </c>
      <c r="C549">
        <v>2239</v>
      </c>
      <c r="D549">
        <v>-2</v>
      </c>
      <c r="E549">
        <v>-3</v>
      </c>
      <c r="F549">
        <v>-1</v>
      </c>
      <c r="G549">
        <v>0</v>
      </c>
      <c r="H549">
        <v>0</v>
      </c>
      <c r="I549">
        <v>0</v>
      </c>
      <c r="J549">
        <v>-390</v>
      </c>
      <c r="K549">
        <v>-585</v>
      </c>
      <c r="L549">
        <v>-180</v>
      </c>
      <c r="M549">
        <v>0</v>
      </c>
      <c r="N549">
        <v>0</v>
      </c>
      <c r="O549">
        <v>0</v>
      </c>
      <c r="P549">
        <v>-5.8947368421052637E-2</v>
      </c>
      <c r="Q549">
        <v>-7.3684210526315796E-2</v>
      </c>
      <c r="R549">
        <v>-0.16842105263157903</v>
      </c>
      <c r="S549">
        <v>-1237.0105263157902</v>
      </c>
      <c r="T549">
        <v>-1546.2631578947376</v>
      </c>
      <c r="U549">
        <v>-2874.3157894736842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2</v>
      </c>
      <c r="AC549">
        <v>6</v>
      </c>
      <c r="AD549">
        <v>9</v>
      </c>
      <c r="AE549">
        <v>0</v>
      </c>
      <c r="AF549">
        <v>1</v>
      </c>
      <c r="AG549">
        <v>0</v>
      </c>
      <c r="AH549">
        <v>1</v>
      </c>
      <c r="AI549">
        <v>0</v>
      </c>
    </row>
    <row r="550" spans="1:35" x14ac:dyDescent="0.35">
      <c r="A550" t="s">
        <v>158</v>
      </c>
      <c r="B550" t="s">
        <v>67</v>
      </c>
      <c r="C550">
        <v>2245</v>
      </c>
      <c r="D550">
        <v>-6</v>
      </c>
      <c r="E550">
        <v>6</v>
      </c>
      <c r="F550">
        <v>0</v>
      </c>
      <c r="G550">
        <v>0</v>
      </c>
      <c r="H550">
        <v>0</v>
      </c>
      <c r="I550">
        <v>0</v>
      </c>
      <c r="J550">
        <v>-1170</v>
      </c>
      <c r="K550">
        <v>1170</v>
      </c>
      <c r="L550">
        <v>0</v>
      </c>
      <c r="M550">
        <v>0</v>
      </c>
      <c r="N550">
        <v>0</v>
      </c>
      <c r="O550">
        <v>0</v>
      </c>
      <c r="P550">
        <v>3.3043478260869508E-2</v>
      </c>
      <c r="Q550">
        <v>7.6521739130434807E-2</v>
      </c>
      <c r="R550">
        <v>0.12</v>
      </c>
      <c r="S550">
        <v>457.98260869565274</v>
      </c>
      <c r="T550">
        <v>1060.5913043478267</v>
      </c>
      <c r="U550">
        <v>1663.2000000000007</v>
      </c>
      <c r="V550">
        <v>6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-1</v>
      </c>
      <c r="AD550">
        <v>6</v>
      </c>
      <c r="AE550">
        <v>0</v>
      </c>
      <c r="AF550">
        <v>-2</v>
      </c>
      <c r="AG550">
        <v>0</v>
      </c>
      <c r="AH550">
        <v>0</v>
      </c>
      <c r="AI550">
        <v>0</v>
      </c>
    </row>
    <row r="551" spans="1:35" x14ac:dyDescent="0.35">
      <c r="A551" t="s">
        <v>159</v>
      </c>
      <c r="B551" t="s">
        <v>64</v>
      </c>
      <c r="C551">
        <v>2249</v>
      </c>
      <c r="D551">
        <v>1</v>
      </c>
      <c r="E551">
        <v>3</v>
      </c>
      <c r="F551">
        <v>5</v>
      </c>
      <c r="G551">
        <v>0</v>
      </c>
      <c r="H551">
        <v>0</v>
      </c>
      <c r="I551">
        <v>0</v>
      </c>
      <c r="J551">
        <v>195</v>
      </c>
      <c r="K551">
        <v>585</v>
      </c>
      <c r="L551">
        <v>900</v>
      </c>
      <c r="M551">
        <v>0</v>
      </c>
      <c r="N551">
        <v>0</v>
      </c>
      <c r="O551">
        <v>0</v>
      </c>
      <c r="P551">
        <v>2.8333333333333321E-2</v>
      </c>
      <c r="Q551">
        <v>-0.39166666666666661</v>
      </c>
      <c r="R551">
        <v>-7.4999999999999956E-2</v>
      </c>
      <c r="S551">
        <v>904.37499999999955</v>
      </c>
      <c r="T551">
        <v>-4398.125</v>
      </c>
      <c r="U551">
        <v>373.125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-10</v>
      </c>
      <c r="AD551">
        <v>-16</v>
      </c>
      <c r="AE551">
        <v>0</v>
      </c>
      <c r="AF551">
        <v>5</v>
      </c>
      <c r="AG551">
        <v>5</v>
      </c>
      <c r="AH551">
        <v>5</v>
      </c>
      <c r="AI551">
        <v>0</v>
      </c>
    </row>
    <row r="552" spans="1:35" x14ac:dyDescent="0.35">
      <c r="A552" t="s">
        <v>160</v>
      </c>
      <c r="B552" t="s">
        <v>67</v>
      </c>
      <c r="C552">
        <v>2251</v>
      </c>
      <c r="D552">
        <v>-4</v>
      </c>
      <c r="E552">
        <v>-16</v>
      </c>
      <c r="F552">
        <v>-15</v>
      </c>
      <c r="G552">
        <v>0</v>
      </c>
      <c r="H552">
        <v>0</v>
      </c>
      <c r="I552">
        <v>0</v>
      </c>
      <c r="J552">
        <v>-780</v>
      </c>
      <c r="K552">
        <v>-3120</v>
      </c>
      <c r="L552">
        <v>-2700</v>
      </c>
      <c r="M552">
        <v>0</v>
      </c>
      <c r="N552">
        <v>0</v>
      </c>
      <c r="O552">
        <v>0</v>
      </c>
      <c r="P552">
        <v>0</v>
      </c>
      <c r="Q552">
        <v>-2.4390243902439025E-2</v>
      </c>
      <c r="R552">
        <v>-7.3170731707317069E-2</v>
      </c>
      <c r="S552">
        <v>0</v>
      </c>
      <c r="T552">
        <v>-670.60975609756099</v>
      </c>
      <c r="U552">
        <v>-2011.8292682926829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-1</v>
      </c>
      <c r="AC552">
        <v>-4</v>
      </c>
      <c r="AD552">
        <v>3</v>
      </c>
      <c r="AE552">
        <v>0</v>
      </c>
      <c r="AF552">
        <v>14</v>
      </c>
      <c r="AG552">
        <v>12</v>
      </c>
      <c r="AH552">
        <v>14</v>
      </c>
      <c r="AI552">
        <v>0</v>
      </c>
    </row>
    <row r="553" spans="1:35" x14ac:dyDescent="0.35">
      <c r="A553" t="s">
        <v>161</v>
      </c>
      <c r="B553" t="s">
        <v>64</v>
      </c>
      <c r="C553">
        <v>2263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</row>
    <row r="554" spans="1:35" x14ac:dyDescent="0.35">
      <c r="A554" t="s">
        <v>162</v>
      </c>
      <c r="B554" t="s">
        <v>67</v>
      </c>
      <c r="C554">
        <v>2293</v>
      </c>
      <c r="D554">
        <v>-3</v>
      </c>
      <c r="E554">
        <v>-11</v>
      </c>
      <c r="F554">
        <v>-8</v>
      </c>
      <c r="G554">
        <v>0</v>
      </c>
      <c r="H554">
        <v>0</v>
      </c>
      <c r="I554">
        <v>0</v>
      </c>
      <c r="J554">
        <v>-585</v>
      </c>
      <c r="K554">
        <v>-2145</v>
      </c>
      <c r="L554">
        <v>-1440</v>
      </c>
      <c r="M554">
        <v>0</v>
      </c>
      <c r="N554">
        <v>0</v>
      </c>
      <c r="O554">
        <v>0</v>
      </c>
      <c r="P554">
        <v>-1.4285714285714285E-2</v>
      </c>
      <c r="Q554">
        <v>5.4910714285714285E-2</v>
      </c>
      <c r="R554">
        <v>3.7499999999999978E-2</v>
      </c>
      <c r="S554">
        <v>-591.42857142857144</v>
      </c>
      <c r="T554">
        <v>1686.8973214285716</v>
      </c>
      <c r="U554">
        <v>-2356.875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-4</v>
      </c>
      <c r="AC554">
        <v>-5</v>
      </c>
      <c r="AD554">
        <v>-13</v>
      </c>
      <c r="AE554">
        <v>0</v>
      </c>
      <c r="AF554">
        <v>0</v>
      </c>
      <c r="AG554">
        <v>0</v>
      </c>
      <c r="AH554">
        <v>0</v>
      </c>
      <c r="AI554">
        <v>0</v>
      </c>
    </row>
    <row r="555" spans="1:35" x14ac:dyDescent="0.35">
      <c r="A555" t="s">
        <v>164</v>
      </c>
      <c r="B555" t="s">
        <v>67</v>
      </c>
      <c r="C555">
        <v>2186</v>
      </c>
      <c r="D555">
        <v>-46</v>
      </c>
      <c r="E555">
        <v>-11</v>
      </c>
      <c r="F555">
        <v>-8</v>
      </c>
      <c r="G555">
        <v>0</v>
      </c>
      <c r="H555">
        <v>0</v>
      </c>
      <c r="I555">
        <v>0</v>
      </c>
      <c r="J555">
        <v>-8970</v>
      </c>
      <c r="K555">
        <v>-2145</v>
      </c>
      <c r="L555">
        <v>-1440</v>
      </c>
      <c r="M555">
        <v>0</v>
      </c>
      <c r="N555">
        <v>0</v>
      </c>
      <c r="O555">
        <v>0</v>
      </c>
      <c r="P555">
        <v>5.7971014492753624E-3</v>
      </c>
      <c r="Q555">
        <v>3.0434782608695643E-2</v>
      </c>
      <c r="R555">
        <v>0.12898550724637681</v>
      </c>
      <c r="S555">
        <v>61.793478260869563</v>
      </c>
      <c r="T555">
        <v>-460.27173913043498</v>
      </c>
      <c r="U555">
        <v>-2548.532608695652</v>
      </c>
      <c r="V555">
        <v>0</v>
      </c>
      <c r="W555">
        <v>0</v>
      </c>
      <c r="X555">
        <v>-1</v>
      </c>
      <c r="Y555">
        <v>0</v>
      </c>
      <c r="Z555">
        <v>0</v>
      </c>
      <c r="AA555">
        <v>0</v>
      </c>
      <c r="AB555">
        <v>0</v>
      </c>
      <c r="AC555">
        <v>-3</v>
      </c>
      <c r="AD555">
        <v>1</v>
      </c>
      <c r="AE555">
        <v>0</v>
      </c>
      <c r="AF555">
        <v>-1</v>
      </c>
      <c r="AG555">
        <v>-1</v>
      </c>
      <c r="AH555">
        <v>-2</v>
      </c>
      <c r="AI555">
        <v>0</v>
      </c>
    </row>
    <row r="556" spans="1:35" x14ac:dyDescent="0.35">
      <c r="A556" t="s">
        <v>165</v>
      </c>
      <c r="B556" t="s">
        <v>64</v>
      </c>
      <c r="C556">
        <v>2299</v>
      </c>
      <c r="D556">
        <v>-4</v>
      </c>
      <c r="E556">
        <v>-10</v>
      </c>
      <c r="F556">
        <v>0</v>
      </c>
      <c r="G556">
        <v>0</v>
      </c>
      <c r="H556">
        <v>0</v>
      </c>
      <c r="I556">
        <v>0</v>
      </c>
      <c r="J556">
        <v>-780</v>
      </c>
      <c r="K556">
        <v>-1950</v>
      </c>
      <c r="L556">
        <v>0</v>
      </c>
      <c r="M556">
        <v>0</v>
      </c>
      <c r="N556">
        <v>0</v>
      </c>
      <c r="O556">
        <v>0</v>
      </c>
      <c r="P556">
        <v>0.02</v>
      </c>
      <c r="Q556">
        <v>0.15918367346938778</v>
      </c>
      <c r="R556">
        <v>0.15673469387755104</v>
      </c>
      <c r="S556">
        <v>667.5</v>
      </c>
      <c r="T556">
        <v>5201.3265306122448</v>
      </c>
      <c r="U556">
        <v>4785.3061224489802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3</v>
      </c>
      <c r="AC556">
        <v>-1</v>
      </c>
      <c r="AD556">
        <v>-1</v>
      </c>
      <c r="AE556">
        <v>0</v>
      </c>
      <c r="AF556">
        <v>-7</v>
      </c>
      <c r="AG556">
        <v>-10</v>
      </c>
      <c r="AH556">
        <v>-9</v>
      </c>
      <c r="AI556">
        <v>0</v>
      </c>
    </row>
    <row r="557" spans="1:35" x14ac:dyDescent="0.35">
      <c r="A557" t="s">
        <v>166</v>
      </c>
      <c r="B557" t="s">
        <v>67</v>
      </c>
      <c r="C557">
        <v>2300</v>
      </c>
      <c r="D557">
        <v>-10</v>
      </c>
      <c r="E557">
        <v>10</v>
      </c>
      <c r="F557">
        <v>7</v>
      </c>
      <c r="G557">
        <v>0</v>
      </c>
      <c r="H557">
        <v>0</v>
      </c>
      <c r="I557">
        <v>0</v>
      </c>
      <c r="J557">
        <v>-1950</v>
      </c>
      <c r="K557">
        <v>1950</v>
      </c>
      <c r="L557">
        <v>1260</v>
      </c>
      <c r="M557">
        <v>0</v>
      </c>
      <c r="N557">
        <v>0</v>
      </c>
      <c r="O557">
        <v>0</v>
      </c>
      <c r="P557">
        <v>7.3529411764705885E-2</v>
      </c>
      <c r="Q557">
        <v>0.33295625942684764</v>
      </c>
      <c r="R557">
        <v>0.24170437405731526</v>
      </c>
      <c r="S557">
        <v>2850</v>
      </c>
      <c r="T557">
        <v>12986.153846153846</v>
      </c>
      <c r="U557">
        <v>10305.384615384613</v>
      </c>
      <c r="V557">
        <v>14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-1</v>
      </c>
      <c r="AC557">
        <v>8</v>
      </c>
      <c r="AD557">
        <v>-1</v>
      </c>
      <c r="AE557">
        <v>0</v>
      </c>
      <c r="AF557">
        <v>7</v>
      </c>
      <c r="AG557">
        <v>0</v>
      </c>
      <c r="AH557">
        <v>0</v>
      </c>
      <c r="AI557">
        <v>0</v>
      </c>
    </row>
    <row r="558" spans="1:35" x14ac:dyDescent="0.35">
      <c r="A558" t="s">
        <v>167</v>
      </c>
      <c r="B558" t="s">
        <v>67</v>
      </c>
      <c r="C558">
        <v>2170</v>
      </c>
      <c r="D558">
        <v>-10</v>
      </c>
      <c r="E558">
        <v>-7</v>
      </c>
      <c r="F558">
        <v>-4</v>
      </c>
      <c r="G558">
        <v>0</v>
      </c>
      <c r="H558">
        <v>0</v>
      </c>
      <c r="I558">
        <v>0</v>
      </c>
      <c r="J558">
        <v>-1950</v>
      </c>
      <c r="K558">
        <v>-1365</v>
      </c>
      <c r="L558">
        <v>-720</v>
      </c>
      <c r="M558">
        <v>0</v>
      </c>
      <c r="N558">
        <v>0</v>
      </c>
      <c r="O558">
        <v>0</v>
      </c>
      <c r="P558">
        <v>-3.728070175438597E-2</v>
      </c>
      <c r="Q558">
        <v>-0.11293859649122806</v>
      </c>
      <c r="R558">
        <v>-1.0964912280701844E-2</v>
      </c>
      <c r="S558">
        <v>-2824.6381578947367</v>
      </c>
      <c r="T558">
        <v>-6064.7861842105267</v>
      </c>
      <c r="U558">
        <v>-4153.7171052631602</v>
      </c>
      <c r="V558">
        <v>15</v>
      </c>
      <c r="W558">
        <v>8</v>
      </c>
      <c r="X558">
        <v>0</v>
      </c>
      <c r="Y558">
        <v>0</v>
      </c>
      <c r="Z558">
        <v>0</v>
      </c>
      <c r="AA558">
        <v>0</v>
      </c>
      <c r="AB558">
        <v>2</v>
      </c>
      <c r="AC558">
        <v>2</v>
      </c>
      <c r="AD558">
        <v>0</v>
      </c>
      <c r="AE558">
        <v>0</v>
      </c>
      <c r="AF558">
        <v>1</v>
      </c>
      <c r="AG558">
        <v>-1</v>
      </c>
      <c r="AH558">
        <v>-1</v>
      </c>
      <c r="AI558">
        <v>0</v>
      </c>
    </row>
    <row r="559" spans="1:35" x14ac:dyDescent="0.35">
      <c r="A559" t="s">
        <v>168</v>
      </c>
      <c r="B559" t="s">
        <v>67</v>
      </c>
      <c r="C559">
        <v>2308</v>
      </c>
      <c r="D559">
        <v>-32</v>
      </c>
      <c r="E559">
        <v>-26</v>
      </c>
      <c r="F559">
        <v>-22</v>
      </c>
      <c r="G559">
        <v>0</v>
      </c>
      <c r="H559">
        <v>0</v>
      </c>
      <c r="I559">
        <v>0</v>
      </c>
      <c r="J559">
        <v>-6240</v>
      </c>
      <c r="K559">
        <v>-5070</v>
      </c>
      <c r="L559">
        <v>-3960</v>
      </c>
      <c r="M559">
        <v>0</v>
      </c>
      <c r="N559">
        <v>0</v>
      </c>
      <c r="O559">
        <v>0</v>
      </c>
      <c r="P559">
        <v>0.10526315789473684</v>
      </c>
      <c r="Q559">
        <v>0.57894736842105265</v>
      </c>
      <c r="R559">
        <v>-0.15789473684210531</v>
      </c>
      <c r="S559">
        <v>1416.3157894736842</v>
      </c>
      <c r="T559">
        <v>7789.7368421052633</v>
      </c>
      <c r="U559">
        <v>-17394.473684210527</v>
      </c>
      <c r="V559">
        <v>-2</v>
      </c>
      <c r="W559">
        <v>1</v>
      </c>
      <c r="X559">
        <v>0</v>
      </c>
      <c r="Y559">
        <v>0</v>
      </c>
      <c r="Z559">
        <v>0</v>
      </c>
      <c r="AA559">
        <v>0</v>
      </c>
      <c r="AB559">
        <v>-2</v>
      </c>
      <c r="AC559">
        <v>-4</v>
      </c>
      <c r="AD559">
        <v>-6</v>
      </c>
      <c r="AE559">
        <v>0</v>
      </c>
      <c r="AF559">
        <v>0</v>
      </c>
      <c r="AG559">
        <v>-3</v>
      </c>
      <c r="AH559">
        <v>-4</v>
      </c>
      <c r="AI559">
        <v>0</v>
      </c>
    </row>
    <row r="560" spans="1:35" x14ac:dyDescent="0.35">
      <c r="A560" t="s">
        <v>169</v>
      </c>
      <c r="B560" t="s">
        <v>64</v>
      </c>
      <c r="C560">
        <v>2309</v>
      </c>
      <c r="D560">
        <v>-3</v>
      </c>
      <c r="E560">
        <v>-7</v>
      </c>
      <c r="F560">
        <v>-8</v>
      </c>
      <c r="G560">
        <v>0</v>
      </c>
      <c r="H560">
        <v>0</v>
      </c>
      <c r="I560">
        <v>0</v>
      </c>
      <c r="J560">
        <v>-585</v>
      </c>
      <c r="K560">
        <v>-1365</v>
      </c>
      <c r="L560">
        <v>-1440</v>
      </c>
      <c r="M560">
        <v>0</v>
      </c>
      <c r="N560">
        <v>0</v>
      </c>
      <c r="O560">
        <v>0</v>
      </c>
      <c r="P560">
        <v>7.2115384615384637E-3</v>
      </c>
      <c r="Q560">
        <v>0.47596153846153844</v>
      </c>
      <c r="R560">
        <v>0.54086538461538458</v>
      </c>
      <c r="S560">
        <v>4.9399038461539249</v>
      </c>
      <c r="T560">
        <v>7106.0336538461543</v>
      </c>
      <c r="U560">
        <v>7150.4927884615372</v>
      </c>
      <c r="V560">
        <v>-1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-10</v>
      </c>
      <c r="AC560">
        <v>-11</v>
      </c>
      <c r="AD560">
        <v>-8</v>
      </c>
      <c r="AE560">
        <v>0</v>
      </c>
      <c r="AF560">
        <v>-2</v>
      </c>
      <c r="AG560">
        <v>-1</v>
      </c>
      <c r="AH560">
        <v>-1</v>
      </c>
      <c r="AI560">
        <v>0</v>
      </c>
    </row>
    <row r="561" spans="1:35" x14ac:dyDescent="0.35">
      <c r="A561" t="s">
        <v>170</v>
      </c>
      <c r="B561" t="s">
        <v>64</v>
      </c>
      <c r="C561">
        <v>2315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</row>
    <row r="562" spans="1:35" x14ac:dyDescent="0.35">
      <c r="A562" t="s">
        <v>171</v>
      </c>
      <c r="B562" t="s">
        <v>67</v>
      </c>
      <c r="C562">
        <v>2317</v>
      </c>
      <c r="D562">
        <v>-1</v>
      </c>
      <c r="E562">
        <v>-10</v>
      </c>
      <c r="F562">
        <v>-9</v>
      </c>
      <c r="G562">
        <v>0</v>
      </c>
      <c r="H562">
        <v>0</v>
      </c>
      <c r="I562">
        <v>0</v>
      </c>
      <c r="J562">
        <v>-195</v>
      </c>
      <c r="K562">
        <v>-1950</v>
      </c>
      <c r="L562">
        <v>-1620</v>
      </c>
      <c r="M562">
        <v>0</v>
      </c>
      <c r="N562">
        <v>0</v>
      </c>
      <c r="O562">
        <v>0</v>
      </c>
      <c r="P562">
        <v>-9.639423076923076E-2</v>
      </c>
      <c r="Q562">
        <v>5.6971153846153866E-2</v>
      </c>
      <c r="R562">
        <v>0.17572115384615383</v>
      </c>
      <c r="S562">
        <v>-4607.632211538461</v>
      </c>
      <c r="T562">
        <v>1014.4110576923085</v>
      </c>
      <c r="U562">
        <v>4399.7235576923085</v>
      </c>
      <c r="V562">
        <v>-11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7</v>
      </c>
      <c r="AC562">
        <v>-12</v>
      </c>
      <c r="AD562">
        <v>-11</v>
      </c>
      <c r="AE562">
        <v>0</v>
      </c>
      <c r="AF562">
        <v>4</v>
      </c>
      <c r="AG562">
        <v>0</v>
      </c>
      <c r="AH562">
        <v>1</v>
      </c>
      <c r="AI562">
        <v>0</v>
      </c>
    </row>
    <row r="563" spans="1:35" x14ac:dyDescent="0.35">
      <c r="A563" t="s">
        <v>172</v>
      </c>
      <c r="B563" t="s">
        <v>67</v>
      </c>
      <c r="C563">
        <v>2321</v>
      </c>
      <c r="D563">
        <v>-11</v>
      </c>
      <c r="E563">
        <v>-12</v>
      </c>
      <c r="F563">
        <v>-9</v>
      </c>
      <c r="G563">
        <v>0</v>
      </c>
      <c r="H563">
        <v>0</v>
      </c>
      <c r="I563">
        <v>0</v>
      </c>
      <c r="J563">
        <v>-2145</v>
      </c>
      <c r="K563">
        <v>-2340</v>
      </c>
      <c r="L563">
        <v>-1620</v>
      </c>
      <c r="M563">
        <v>0</v>
      </c>
      <c r="N563">
        <v>0</v>
      </c>
      <c r="O563">
        <v>0</v>
      </c>
      <c r="P563">
        <v>3.8235294117647034E-2</v>
      </c>
      <c r="Q563">
        <v>9.1176470588235303E-2</v>
      </c>
      <c r="R563">
        <v>4.1176470588235259E-2</v>
      </c>
      <c r="S563">
        <v>-2951.6911764705883</v>
      </c>
      <c r="T563">
        <v>-4220.9558823529405</v>
      </c>
      <c r="U563">
        <v>-5057.2058823529405</v>
      </c>
      <c r="V563">
        <v>-1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-8</v>
      </c>
      <c r="AC563">
        <v>3</v>
      </c>
      <c r="AD563">
        <v>4</v>
      </c>
      <c r="AE563">
        <v>0</v>
      </c>
      <c r="AF563">
        <v>-3</v>
      </c>
      <c r="AG563">
        <v>-9</v>
      </c>
      <c r="AH563">
        <v>-9</v>
      </c>
      <c r="AI563">
        <v>0</v>
      </c>
    </row>
    <row r="564" spans="1:35" x14ac:dyDescent="0.35">
      <c r="A564" t="s">
        <v>173</v>
      </c>
      <c r="B564" t="s">
        <v>67</v>
      </c>
      <c r="C564">
        <v>2402</v>
      </c>
      <c r="D564">
        <v>0</v>
      </c>
      <c r="E564">
        <v>11</v>
      </c>
      <c r="F564">
        <v>2</v>
      </c>
      <c r="G564">
        <v>0</v>
      </c>
      <c r="H564">
        <v>0</v>
      </c>
      <c r="I564">
        <v>0</v>
      </c>
      <c r="J564">
        <v>0</v>
      </c>
      <c r="K564">
        <v>2145</v>
      </c>
      <c r="L564">
        <v>360</v>
      </c>
      <c r="M564">
        <v>0</v>
      </c>
      <c r="N564">
        <v>0</v>
      </c>
      <c r="O564">
        <v>0</v>
      </c>
      <c r="P564">
        <v>-3.7707390648566985E-4</v>
      </c>
      <c r="Q564">
        <v>-3.7707390648566985E-4</v>
      </c>
      <c r="R564">
        <v>-4.0346907993966813E-2</v>
      </c>
      <c r="S564">
        <v>37.941176470588289</v>
      </c>
      <c r="T564">
        <v>37.941176470588289</v>
      </c>
      <c r="U564">
        <v>-950.29411764705901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4</v>
      </c>
      <c r="AC564">
        <v>-3</v>
      </c>
      <c r="AD564">
        <v>-2</v>
      </c>
      <c r="AE564">
        <v>0</v>
      </c>
      <c r="AF564">
        <v>0</v>
      </c>
      <c r="AG564">
        <v>0</v>
      </c>
      <c r="AH564">
        <v>0</v>
      </c>
      <c r="AI564">
        <v>0</v>
      </c>
    </row>
    <row r="565" spans="1:35" x14ac:dyDescent="0.35">
      <c r="A565" t="s">
        <v>174</v>
      </c>
      <c r="B565" t="s">
        <v>67</v>
      </c>
      <c r="C565">
        <v>2429</v>
      </c>
      <c r="D565">
        <v>-10</v>
      </c>
      <c r="E565">
        <v>-4</v>
      </c>
      <c r="F565">
        <v>-8</v>
      </c>
      <c r="G565">
        <v>0</v>
      </c>
      <c r="H565">
        <v>0</v>
      </c>
      <c r="I565">
        <v>0</v>
      </c>
      <c r="J565">
        <v>-1950</v>
      </c>
      <c r="K565">
        <v>-780</v>
      </c>
      <c r="L565">
        <v>-1440</v>
      </c>
      <c r="M565">
        <v>0</v>
      </c>
      <c r="N565">
        <v>0</v>
      </c>
      <c r="O565">
        <v>0</v>
      </c>
      <c r="P565">
        <v>-5.128205128205128E-2</v>
      </c>
      <c r="Q565">
        <v>-5.128205128205128E-2</v>
      </c>
      <c r="R565">
        <v>-6.6849816849816848E-2</v>
      </c>
      <c r="S565">
        <v>-1109.2307692307693</v>
      </c>
      <c r="T565">
        <v>-1109.2307692307693</v>
      </c>
      <c r="U565">
        <v>-1594.8901098901101</v>
      </c>
      <c r="V565">
        <v>-2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2</v>
      </c>
      <c r="AC565">
        <v>1</v>
      </c>
      <c r="AD565">
        <v>-1</v>
      </c>
      <c r="AE565">
        <v>0</v>
      </c>
      <c r="AF565">
        <v>-0.59999999999999964</v>
      </c>
      <c r="AG565">
        <v>3</v>
      </c>
      <c r="AH565">
        <v>2</v>
      </c>
      <c r="AI565">
        <v>0</v>
      </c>
    </row>
    <row r="566" spans="1:35" x14ac:dyDescent="0.35">
      <c r="A566" t="s">
        <v>175</v>
      </c>
      <c r="B566" t="s">
        <v>64</v>
      </c>
      <c r="C566">
        <v>2434</v>
      </c>
      <c r="D566">
        <v>-28</v>
      </c>
      <c r="E566">
        <v>-29</v>
      </c>
      <c r="F566">
        <v>-18</v>
      </c>
      <c r="G566">
        <v>0</v>
      </c>
      <c r="H566">
        <v>0</v>
      </c>
      <c r="I566">
        <v>0</v>
      </c>
      <c r="J566">
        <v>-5460</v>
      </c>
      <c r="K566">
        <v>-5655</v>
      </c>
      <c r="L566">
        <v>-3240</v>
      </c>
      <c r="M566">
        <v>0</v>
      </c>
      <c r="N566">
        <v>0</v>
      </c>
      <c r="O566">
        <v>0</v>
      </c>
      <c r="P566">
        <v>-1.9918283963227784E-2</v>
      </c>
      <c r="Q566">
        <v>-5.8733401430030585E-3</v>
      </c>
      <c r="R566">
        <v>1.0469867211440165E-2</v>
      </c>
      <c r="S566">
        <v>-4095.4826353421868</v>
      </c>
      <c r="T566">
        <v>-7096.873084780389</v>
      </c>
      <c r="U566">
        <v>-12938.400153217572</v>
      </c>
      <c r="V566">
        <v>0</v>
      </c>
      <c r="W566">
        <v>-14</v>
      </c>
      <c r="X566">
        <v>-15</v>
      </c>
      <c r="Y566">
        <v>0</v>
      </c>
      <c r="Z566">
        <v>0</v>
      </c>
      <c r="AA566">
        <v>0</v>
      </c>
      <c r="AB566">
        <v>14</v>
      </c>
      <c r="AC566">
        <v>7</v>
      </c>
      <c r="AD566">
        <v>40</v>
      </c>
      <c r="AE566">
        <v>0</v>
      </c>
      <c r="AF566">
        <v>-5.8666666666666671</v>
      </c>
      <c r="AG566">
        <v>-0.40000000000000036</v>
      </c>
      <c r="AH566">
        <v>-2.6000000000000014</v>
      </c>
      <c r="AI566">
        <v>0</v>
      </c>
    </row>
    <row r="567" spans="1:35" x14ac:dyDescent="0.35">
      <c r="A567" t="s">
        <v>176</v>
      </c>
      <c r="B567" t="s">
        <v>67</v>
      </c>
      <c r="C567">
        <v>2435</v>
      </c>
      <c r="D567">
        <v>-17</v>
      </c>
      <c r="E567">
        <v>3</v>
      </c>
      <c r="F567">
        <v>1</v>
      </c>
      <c r="G567">
        <v>0</v>
      </c>
      <c r="H567">
        <v>0</v>
      </c>
      <c r="I567">
        <v>0</v>
      </c>
      <c r="J567">
        <v>-3315</v>
      </c>
      <c r="K567">
        <v>585</v>
      </c>
      <c r="L567">
        <v>180</v>
      </c>
      <c r="M567">
        <v>0</v>
      </c>
      <c r="N567">
        <v>0</v>
      </c>
      <c r="O567">
        <v>0</v>
      </c>
      <c r="P567">
        <v>0.20726495726495725</v>
      </c>
      <c r="Q567">
        <v>0.2564102564102565</v>
      </c>
      <c r="R567">
        <v>-1.0683760683760646E-2</v>
      </c>
      <c r="S567">
        <v>2717.5</v>
      </c>
      <c r="T567">
        <v>2100</v>
      </c>
      <c r="U567">
        <v>-2637.5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-8</v>
      </c>
      <c r="AC567">
        <v>-15</v>
      </c>
      <c r="AD567">
        <v>-17</v>
      </c>
      <c r="AE567">
        <v>0</v>
      </c>
      <c r="AF567">
        <v>-4</v>
      </c>
      <c r="AG567">
        <v>0</v>
      </c>
      <c r="AH567">
        <v>0</v>
      </c>
      <c r="AI567">
        <v>0</v>
      </c>
    </row>
    <row r="568" spans="1:35" x14ac:dyDescent="0.35">
      <c r="A568" t="s">
        <v>177</v>
      </c>
      <c r="B568" t="s">
        <v>67</v>
      </c>
      <c r="C568">
        <v>2441</v>
      </c>
      <c r="D568">
        <v>-11</v>
      </c>
      <c r="E568">
        <v>4</v>
      </c>
      <c r="F568">
        <v>-2</v>
      </c>
      <c r="G568">
        <v>0</v>
      </c>
      <c r="H568">
        <v>0</v>
      </c>
      <c r="I568">
        <v>0</v>
      </c>
      <c r="J568">
        <v>-2145</v>
      </c>
      <c r="K568">
        <v>780</v>
      </c>
      <c r="L568">
        <v>-360</v>
      </c>
      <c r="M568">
        <v>0</v>
      </c>
      <c r="N568">
        <v>0</v>
      </c>
      <c r="O568">
        <v>0</v>
      </c>
      <c r="P568">
        <v>7.0652173913043459E-2</v>
      </c>
      <c r="Q568">
        <v>-3.6231884057970953E-2</v>
      </c>
      <c r="R568">
        <v>-7.9710144927536142E-2</v>
      </c>
      <c r="S568">
        <v>521.00543478260806</v>
      </c>
      <c r="T568">
        <v>-2036.4130434782601</v>
      </c>
      <c r="U568">
        <v>-2755.1086956521722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-11</v>
      </c>
      <c r="AC568">
        <v>6</v>
      </c>
      <c r="AD568">
        <v>-3</v>
      </c>
      <c r="AE568">
        <v>0</v>
      </c>
      <c r="AF568">
        <v>0</v>
      </c>
      <c r="AG568">
        <v>0</v>
      </c>
      <c r="AH568">
        <v>0</v>
      </c>
      <c r="AI568">
        <v>0</v>
      </c>
    </row>
    <row r="569" spans="1:35" x14ac:dyDescent="0.35">
      <c r="A569" t="s">
        <v>178</v>
      </c>
      <c r="B569" t="s">
        <v>67</v>
      </c>
      <c r="C569">
        <v>2443</v>
      </c>
      <c r="D569">
        <v>4</v>
      </c>
      <c r="E569">
        <v>6</v>
      </c>
      <c r="F569">
        <v>0</v>
      </c>
      <c r="G569">
        <v>0</v>
      </c>
      <c r="H569">
        <v>0</v>
      </c>
      <c r="I569">
        <v>0</v>
      </c>
      <c r="J569">
        <v>780</v>
      </c>
      <c r="K569">
        <v>1170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6.5217391304347783E-2</v>
      </c>
      <c r="R569">
        <v>-8.6956521739130488E-2</v>
      </c>
      <c r="S569">
        <v>84.782608695652243</v>
      </c>
      <c r="T569">
        <v>3242.6086956521722</v>
      </c>
      <c r="U569">
        <v>-437.60869565217581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-1</v>
      </c>
      <c r="AC569">
        <v>4</v>
      </c>
      <c r="AD569">
        <v>-4</v>
      </c>
      <c r="AE569">
        <v>0</v>
      </c>
      <c r="AF569">
        <v>0</v>
      </c>
      <c r="AG569">
        <v>0</v>
      </c>
      <c r="AH569">
        <v>0</v>
      </c>
      <c r="AI569">
        <v>0</v>
      </c>
    </row>
    <row r="570" spans="1:35" x14ac:dyDescent="0.35">
      <c r="A570" t="s">
        <v>179</v>
      </c>
      <c r="B570" t="s">
        <v>67</v>
      </c>
      <c r="C570">
        <v>2447</v>
      </c>
      <c r="D570">
        <v>-35</v>
      </c>
      <c r="E570">
        <v>-4</v>
      </c>
      <c r="F570">
        <v>-2</v>
      </c>
      <c r="G570">
        <v>0</v>
      </c>
      <c r="H570">
        <v>0</v>
      </c>
      <c r="I570">
        <v>0</v>
      </c>
      <c r="J570">
        <v>-6825</v>
      </c>
      <c r="K570">
        <v>-780</v>
      </c>
      <c r="L570">
        <v>-360</v>
      </c>
      <c r="M570">
        <v>0</v>
      </c>
      <c r="N570">
        <v>0</v>
      </c>
      <c r="O570">
        <v>0</v>
      </c>
      <c r="P570">
        <v>-3.7100652696667846E-2</v>
      </c>
      <c r="Q570">
        <v>1.0649261422191691E-2</v>
      </c>
      <c r="R570">
        <v>-3.641360357265544E-2</v>
      </c>
      <c r="S570">
        <v>-5242.1830985915512</v>
      </c>
      <c r="T570">
        <v>-4911.5492957746501</v>
      </c>
      <c r="U570">
        <v>-7357.6056338028175</v>
      </c>
      <c r="V570">
        <v>18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-4</v>
      </c>
      <c r="AC570">
        <v>-1</v>
      </c>
      <c r="AD570">
        <v>1</v>
      </c>
      <c r="AE570">
        <v>0</v>
      </c>
      <c r="AF570">
        <v>0</v>
      </c>
      <c r="AG570">
        <v>0</v>
      </c>
      <c r="AH570">
        <v>0</v>
      </c>
      <c r="AI570">
        <v>0</v>
      </c>
    </row>
    <row r="571" spans="1:35" x14ac:dyDescent="0.35">
      <c r="A571" t="s">
        <v>180</v>
      </c>
      <c r="B571" t="s">
        <v>67</v>
      </c>
      <c r="C571">
        <v>2448</v>
      </c>
      <c r="D571">
        <v>-23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-4485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-0.70833333333333337</v>
      </c>
      <c r="Q571">
        <v>-0.75</v>
      </c>
      <c r="R571">
        <v>-0.875</v>
      </c>
      <c r="S571">
        <v>-3176.875</v>
      </c>
      <c r="T571">
        <v>-3363.75</v>
      </c>
      <c r="U571">
        <v>-3924.375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-11</v>
      </c>
      <c r="AC571">
        <v>0</v>
      </c>
      <c r="AD571">
        <v>0</v>
      </c>
      <c r="AE571">
        <v>0</v>
      </c>
      <c r="AF571">
        <v>-6</v>
      </c>
      <c r="AG571">
        <v>0</v>
      </c>
      <c r="AH571">
        <v>0</v>
      </c>
      <c r="AI571">
        <v>0</v>
      </c>
    </row>
    <row r="572" spans="1:35" x14ac:dyDescent="0.35">
      <c r="A572" t="s">
        <v>181</v>
      </c>
      <c r="B572" t="s">
        <v>64</v>
      </c>
      <c r="C572">
        <v>2449</v>
      </c>
      <c r="D572">
        <v>-6</v>
      </c>
      <c r="E572">
        <v>-5</v>
      </c>
      <c r="F572">
        <v>-2</v>
      </c>
      <c r="G572">
        <v>0</v>
      </c>
      <c r="H572">
        <v>0</v>
      </c>
      <c r="I572">
        <v>0</v>
      </c>
      <c r="J572">
        <v>-1170</v>
      </c>
      <c r="K572">
        <v>-975</v>
      </c>
      <c r="L572">
        <v>-360</v>
      </c>
      <c r="M572">
        <v>0</v>
      </c>
      <c r="N572">
        <v>0</v>
      </c>
      <c r="O572">
        <v>0</v>
      </c>
      <c r="P572">
        <v>-3.6231884057970953E-2</v>
      </c>
      <c r="Q572">
        <v>-3.9613526570048241E-2</v>
      </c>
      <c r="R572">
        <v>-8.5507246376811619E-2</v>
      </c>
      <c r="S572">
        <v>-2660.7608695652161</v>
      </c>
      <c r="T572">
        <v>-3142.8985507246362</v>
      </c>
      <c r="U572">
        <v>-4676.1956521739121</v>
      </c>
      <c r="V572">
        <v>-11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-12</v>
      </c>
      <c r="AC572">
        <v>-26</v>
      </c>
      <c r="AD572">
        <v>-11</v>
      </c>
      <c r="AE572">
        <v>0</v>
      </c>
      <c r="AF572">
        <v>-2</v>
      </c>
      <c r="AG572">
        <v>-3</v>
      </c>
      <c r="AH572">
        <v>-3</v>
      </c>
      <c r="AI572">
        <v>0</v>
      </c>
    </row>
    <row r="573" spans="1:35" x14ac:dyDescent="0.35">
      <c r="A573" t="s">
        <v>182</v>
      </c>
      <c r="B573" t="s">
        <v>64</v>
      </c>
      <c r="C573">
        <v>2450</v>
      </c>
      <c r="D573">
        <v>-7</v>
      </c>
      <c r="E573">
        <v>-12</v>
      </c>
      <c r="F573">
        <v>-9</v>
      </c>
      <c r="G573">
        <v>0</v>
      </c>
      <c r="H573">
        <v>0</v>
      </c>
      <c r="I573">
        <v>0</v>
      </c>
      <c r="J573">
        <v>-1365</v>
      </c>
      <c r="K573">
        <v>-2340</v>
      </c>
      <c r="L573">
        <v>-1620</v>
      </c>
      <c r="M573">
        <v>0</v>
      </c>
      <c r="N573">
        <v>0</v>
      </c>
      <c r="O573">
        <v>0</v>
      </c>
      <c r="P573">
        <v>-6.9124423963133619E-3</v>
      </c>
      <c r="Q573">
        <v>2.5345622119815669E-2</v>
      </c>
      <c r="R573">
        <v>-9.216589861751151E-2</v>
      </c>
      <c r="S573">
        <v>-506.33640552995394</v>
      </c>
      <c r="T573">
        <v>81.566820276497765</v>
      </c>
      <c r="U573">
        <v>-3201.1520737327187</v>
      </c>
      <c r="V573">
        <v>1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1</v>
      </c>
      <c r="AC573">
        <v>1</v>
      </c>
      <c r="AD573">
        <v>3</v>
      </c>
      <c r="AE573">
        <v>0</v>
      </c>
      <c r="AF573">
        <v>1</v>
      </c>
      <c r="AG573">
        <v>1</v>
      </c>
      <c r="AH573">
        <v>3</v>
      </c>
      <c r="AI573">
        <v>0</v>
      </c>
    </row>
    <row r="574" spans="1:35" x14ac:dyDescent="0.35">
      <c r="A574" t="s">
        <v>183</v>
      </c>
      <c r="B574" t="s">
        <v>64</v>
      </c>
      <c r="C574">
        <v>2453</v>
      </c>
      <c r="D574">
        <v>-20</v>
      </c>
      <c r="E574">
        <v>-5</v>
      </c>
      <c r="F574">
        <v>-7</v>
      </c>
      <c r="G574">
        <v>0</v>
      </c>
      <c r="H574">
        <v>0</v>
      </c>
      <c r="I574">
        <v>0</v>
      </c>
      <c r="J574">
        <v>-3900</v>
      </c>
      <c r="K574">
        <v>-975</v>
      </c>
      <c r="L574">
        <v>-1260</v>
      </c>
      <c r="M574">
        <v>0</v>
      </c>
      <c r="N574">
        <v>0</v>
      </c>
      <c r="O574">
        <v>0</v>
      </c>
      <c r="P574">
        <v>9.2517006802721097E-2</v>
      </c>
      <c r="Q574">
        <v>9.7959183673469397E-2</v>
      </c>
      <c r="R574">
        <v>0</v>
      </c>
      <c r="S574">
        <v>1331.6326530612246</v>
      </c>
      <c r="T574">
        <v>1049.0816326530612</v>
      </c>
      <c r="U574">
        <v>-6135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5</v>
      </c>
      <c r="AC574">
        <v>1</v>
      </c>
      <c r="AD574">
        <v>5</v>
      </c>
      <c r="AE574">
        <v>0</v>
      </c>
      <c r="AF574">
        <v>0</v>
      </c>
      <c r="AG574">
        <v>-3</v>
      </c>
      <c r="AH574">
        <v>-3</v>
      </c>
      <c r="AI574">
        <v>0</v>
      </c>
    </row>
    <row r="575" spans="1:35" x14ac:dyDescent="0.35">
      <c r="A575" t="s">
        <v>184</v>
      </c>
      <c r="B575" t="s">
        <v>67</v>
      </c>
      <c r="C575">
        <v>2454</v>
      </c>
      <c r="D575">
        <v>-1</v>
      </c>
      <c r="E575">
        <v>2</v>
      </c>
      <c r="F575">
        <v>-5</v>
      </c>
      <c r="G575">
        <v>0</v>
      </c>
      <c r="H575">
        <v>0</v>
      </c>
      <c r="I575">
        <v>0</v>
      </c>
      <c r="J575">
        <v>-195</v>
      </c>
      <c r="K575">
        <v>390</v>
      </c>
      <c r="L575">
        <v>-900</v>
      </c>
      <c r="M575">
        <v>0</v>
      </c>
      <c r="N575">
        <v>0</v>
      </c>
      <c r="O575">
        <v>0</v>
      </c>
      <c r="P575">
        <v>0.27368421052631586</v>
      </c>
      <c r="Q575">
        <v>0.22105263157894739</v>
      </c>
      <c r="R575">
        <v>2.6315789473684292E-3</v>
      </c>
      <c r="S575">
        <v>2646.3157894736842</v>
      </c>
      <c r="T575">
        <v>2028.9473684210525</v>
      </c>
      <c r="U575">
        <v>-638.88157894736833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-5</v>
      </c>
      <c r="AC575">
        <v>-8</v>
      </c>
      <c r="AD575">
        <v>-10</v>
      </c>
      <c r="AE575">
        <v>0</v>
      </c>
      <c r="AF575">
        <v>0</v>
      </c>
      <c r="AG575">
        <v>0</v>
      </c>
      <c r="AH575">
        <v>0</v>
      </c>
      <c r="AI575">
        <v>0</v>
      </c>
    </row>
    <row r="576" spans="1:35" x14ac:dyDescent="0.35">
      <c r="A576" t="s">
        <v>185</v>
      </c>
      <c r="B576" t="s">
        <v>64</v>
      </c>
      <c r="C576">
        <v>2455</v>
      </c>
      <c r="D576">
        <v>-2</v>
      </c>
      <c r="E576">
        <v>1</v>
      </c>
      <c r="F576">
        <v>2</v>
      </c>
      <c r="G576">
        <v>0</v>
      </c>
      <c r="H576">
        <v>0</v>
      </c>
      <c r="I576">
        <v>0</v>
      </c>
      <c r="J576">
        <v>-390</v>
      </c>
      <c r="K576">
        <v>195</v>
      </c>
      <c r="L576">
        <v>360</v>
      </c>
      <c r="M576">
        <v>0</v>
      </c>
      <c r="N576">
        <v>0</v>
      </c>
      <c r="O576">
        <v>0</v>
      </c>
      <c r="P576">
        <v>2.6315789473684209E-2</v>
      </c>
      <c r="Q576">
        <v>0.13157894736842105</v>
      </c>
      <c r="R576">
        <v>0.4210526315789474</v>
      </c>
      <c r="S576">
        <v>614.60526315789502</v>
      </c>
      <c r="T576">
        <v>2938.4210526315792</v>
      </c>
      <c r="U576">
        <v>9334.3421052631584</v>
      </c>
      <c r="V576">
        <v>2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4</v>
      </c>
      <c r="AC576">
        <v>1</v>
      </c>
      <c r="AD576">
        <v>15</v>
      </c>
      <c r="AE576">
        <v>0</v>
      </c>
      <c r="AF576">
        <v>-1.8000000000000007</v>
      </c>
      <c r="AG576">
        <v>0</v>
      </c>
      <c r="AH576">
        <v>0</v>
      </c>
      <c r="AI576">
        <v>0</v>
      </c>
    </row>
    <row r="577" spans="1:35" x14ac:dyDescent="0.35">
      <c r="A577" t="s">
        <v>186</v>
      </c>
      <c r="B577" t="s">
        <v>67</v>
      </c>
      <c r="C577">
        <v>2457</v>
      </c>
      <c r="D577">
        <v>3</v>
      </c>
      <c r="E577">
        <v>3</v>
      </c>
      <c r="F577">
        <v>-5</v>
      </c>
      <c r="G577">
        <v>0</v>
      </c>
      <c r="H577">
        <v>0</v>
      </c>
      <c r="I577">
        <v>0</v>
      </c>
      <c r="J577">
        <v>585</v>
      </c>
      <c r="K577">
        <v>585</v>
      </c>
      <c r="L577">
        <v>-900</v>
      </c>
      <c r="M577">
        <v>0</v>
      </c>
      <c r="N577">
        <v>0</v>
      </c>
      <c r="O577">
        <v>0</v>
      </c>
      <c r="P577">
        <v>0.16468253968253968</v>
      </c>
      <c r="Q577">
        <v>0.32837301587301587</v>
      </c>
      <c r="R577">
        <v>0.13888888888888884</v>
      </c>
      <c r="S577">
        <v>5986.7559523809523</v>
      </c>
      <c r="T577">
        <v>12010.639880952382</v>
      </c>
      <c r="U577">
        <v>5242.0833333333321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-3</v>
      </c>
      <c r="AC577">
        <v>-7</v>
      </c>
      <c r="AD577">
        <v>-4</v>
      </c>
      <c r="AE577">
        <v>0</v>
      </c>
      <c r="AF577">
        <v>3</v>
      </c>
      <c r="AG577">
        <v>2</v>
      </c>
      <c r="AH577">
        <v>3</v>
      </c>
      <c r="AI577">
        <v>0</v>
      </c>
    </row>
    <row r="578" spans="1:35" x14ac:dyDescent="0.35">
      <c r="A578" t="s">
        <v>187</v>
      </c>
      <c r="B578" t="s">
        <v>64</v>
      </c>
      <c r="C578">
        <v>2458</v>
      </c>
      <c r="D578">
        <v>-38</v>
      </c>
      <c r="E578">
        <v>-21</v>
      </c>
      <c r="F578">
        <v>-22</v>
      </c>
      <c r="G578">
        <v>0</v>
      </c>
      <c r="H578">
        <v>0</v>
      </c>
      <c r="I578">
        <v>0</v>
      </c>
      <c r="J578">
        <v>-7410</v>
      </c>
      <c r="K578">
        <v>-4095</v>
      </c>
      <c r="L578">
        <v>-3960</v>
      </c>
      <c r="M578">
        <v>0</v>
      </c>
      <c r="N578">
        <v>0</v>
      </c>
      <c r="O578">
        <v>0</v>
      </c>
      <c r="P578">
        <v>0</v>
      </c>
      <c r="Q578">
        <v>2.2806461830852075E-2</v>
      </c>
      <c r="R578">
        <v>0.14729173265758633</v>
      </c>
      <c r="S578">
        <v>0</v>
      </c>
      <c r="T578">
        <v>118.29901805511565</v>
      </c>
      <c r="U578">
        <v>-5679.735508394042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-47</v>
      </c>
      <c r="AC578">
        <v>-6</v>
      </c>
      <c r="AD578">
        <v>-7</v>
      </c>
      <c r="AE578">
        <v>0</v>
      </c>
      <c r="AF578">
        <v>0</v>
      </c>
      <c r="AG578">
        <v>0</v>
      </c>
      <c r="AH578">
        <v>0</v>
      </c>
      <c r="AI578">
        <v>0</v>
      </c>
    </row>
    <row r="579" spans="1:35" x14ac:dyDescent="0.35">
      <c r="A579" t="s">
        <v>188</v>
      </c>
      <c r="B579" t="s">
        <v>64</v>
      </c>
      <c r="C579">
        <v>2460</v>
      </c>
      <c r="D579">
        <v>-8</v>
      </c>
      <c r="E579">
        <v>10</v>
      </c>
      <c r="F579">
        <v>2</v>
      </c>
      <c r="G579">
        <v>0</v>
      </c>
      <c r="H579">
        <v>0</v>
      </c>
      <c r="I579">
        <v>0</v>
      </c>
      <c r="J579">
        <v>-1560</v>
      </c>
      <c r="K579">
        <v>1950</v>
      </c>
      <c r="L579">
        <v>360</v>
      </c>
      <c r="M579">
        <v>0</v>
      </c>
      <c r="N579">
        <v>0</v>
      </c>
      <c r="O579">
        <v>0</v>
      </c>
      <c r="P579">
        <v>-5.5555555555555552E-2</v>
      </c>
      <c r="Q579">
        <v>-0.47222222222222221</v>
      </c>
      <c r="R579">
        <v>-0.1388888888888889</v>
      </c>
      <c r="S579">
        <v>-952.5</v>
      </c>
      <c r="T579">
        <v>-8075.416666666667</v>
      </c>
      <c r="U579">
        <v>-2068.75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11</v>
      </c>
      <c r="AG579">
        <v>0</v>
      </c>
      <c r="AH579">
        <v>11</v>
      </c>
      <c r="AI579">
        <v>0</v>
      </c>
    </row>
    <row r="580" spans="1:35" x14ac:dyDescent="0.35">
      <c r="A580" t="s">
        <v>189</v>
      </c>
      <c r="B580" t="s">
        <v>64</v>
      </c>
      <c r="C580">
        <v>2463</v>
      </c>
      <c r="D580">
        <v>-1</v>
      </c>
      <c r="E580">
        <v>1</v>
      </c>
      <c r="F580">
        <v>8</v>
      </c>
      <c r="G580">
        <v>0</v>
      </c>
      <c r="H580">
        <v>0</v>
      </c>
      <c r="I580">
        <v>0</v>
      </c>
      <c r="J580">
        <v>-195</v>
      </c>
      <c r="K580">
        <v>195</v>
      </c>
      <c r="L580">
        <v>1440</v>
      </c>
      <c r="M580">
        <v>0</v>
      </c>
      <c r="N580">
        <v>0</v>
      </c>
      <c r="O580">
        <v>0</v>
      </c>
      <c r="P580">
        <v>3.8461538461538464E-2</v>
      </c>
      <c r="Q580">
        <v>3.8461538461538464E-2</v>
      </c>
      <c r="R580">
        <v>-3.021978021978021E-2</v>
      </c>
      <c r="S580">
        <v>649.03846153846155</v>
      </c>
      <c r="T580">
        <v>649.03846153846155</v>
      </c>
      <c r="U580">
        <v>-355.67307692307691</v>
      </c>
      <c r="V580">
        <v>2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-1</v>
      </c>
      <c r="AC580">
        <v>0</v>
      </c>
      <c r="AD580">
        <v>2</v>
      </c>
      <c r="AE580">
        <v>0</v>
      </c>
      <c r="AF580">
        <v>2.3333333333333339</v>
      </c>
      <c r="AG580">
        <v>-1</v>
      </c>
      <c r="AH580">
        <v>2</v>
      </c>
      <c r="AI580">
        <v>0</v>
      </c>
    </row>
    <row r="581" spans="1:35" x14ac:dyDescent="0.35">
      <c r="A581" t="s">
        <v>190</v>
      </c>
      <c r="B581" t="s">
        <v>67</v>
      </c>
      <c r="C581">
        <v>2465</v>
      </c>
      <c r="D581">
        <v>-1</v>
      </c>
      <c r="E581">
        <v>2</v>
      </c>
      <c r="F581">
        <v>1</v>
      </c>
      <c r="G581">
        <v>0</v>
      </c>
      <c r="H581">
        <v>0</v>
      </c>
      <c r="I581">
        <v>0</v>
      </c>
      <c r="J581">
        <v>-195</v>
      </c>
      <c r="K581">
        <v>390</v>
      </c>
      <c r="L581">
        <v>180</v>
      </c>
      <c r="M581">
        <v>0</v>
      </c>
      <c r="N581">
        <v>0</v>
      </c>
      <c r="O581">
        <v>0</v>
      </c>
      <c r="P581">
        <v>-2.5000000000000001E-2</v>
      </c>
      <c r="Q581">
        <v>-2.5000000000000001E-2</v>
      </c>
      <c r="R581">
        <v>-2.5000000000000001E-2</v>
      </c>
      <c r="S581">
        <v>-693</v>
      </c>
      <c r="T581">
        <v>-693</v>
      </c>
      <c r="U581">
        <v>-693</v>
      </c>
      <c r="V581">
        <v>11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11</v>
      </c>
      <c r="AC581">
        <v>18</v>
      </c>
      <c r="AD581">
        <v>9</v>
      </c>
      <c r="AE581">
        <v>0</v>
      </c>
      <c r="AF581">
        <v>0</v>
      </c>
      <c r="AG581">
        <v>0</v>
      </c>
      <c r="AH581">
        <v>0</v>
      </c>
      <c r="AI581">
        <v>0</v>
      </c>
    </row>
    <row r="582" spans="1:35" x14ac:dyDescent="0.35">
      <c r="A582" t="s">
        <v>191</v>
      </c>
      <c r="B582" t="s">
        <v>67</v>
      </c>
      <c r="C582">
        <v>2466</v>
      </c>
      <c r="D582">
        <v>4</v>
      </c>
      <c r="E582">
        <v>-6</v>
      </c>
      <c r="F582">
        <v>12</v>
      </c>
      <c r="G582">
        <v>0</v>
      </c>
      <c r="H582">
        <v>0</v>
      </c>
      <c r="I582">
        <v>0</v>
      </c>
      <c r="J582">
        <v>780</v>
      </c>
      <c r="K582">
        <v>-1170</v>
      </c>
      <c r="L582">
        <v>2160</v>
      </c>
      <c r="M582">
        <v>0</v>
      </c>
      <c r="N582">
        <v>0</v>
      </c>
      <c r="O582">
        <v>0</v>
      </c>
      <c r="P582">
        <v>0</v>
      </c>
      <c r="Q582">
        <v>0.16643356643356644</v>
      </c>
      <c r="R582">
        <v>0.39160839160839156</v>
      </c>
      <c r="S582">
        <v>0</v>
      </c>
      <c r="T582">
        <v>6305.9370629370624</v>
      </c>
      <c r="U582">
        <v>15753.734265734267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7</v>
      </c>
      <c r="AC582">
        <v>10</v>
      </c>
      <c r="AD582">
        <v>10</v>
      </c>
      <c r="AE582">
        <v>0</v>
      </c>
      <c r="AF582">
        <v>1</v>
      </c>
      <c r="AG582">
        <v>0</v>
      </c>
      <c r="AH582">
        <v>2</v>
      </c>
      <c r="AI582">
        <v>0</v>
      </c>
    </row>
    <row r="583" spans="1:35" x14ac:dyDescent="0.35">
      <c r="A583" t="s">
        <v>192</v>
      </c>
      <c r="B583" t="s">
        <v>67</v>
      </c>
      <c r="C583">
        <v>2469</v>
      </c>
      <c r="D583">
        <v>-15</v>
      </c>
      <c r="E583">
        <v>-12</v>
      </c>
      <c r="F583">
        <v>-14</v>
      </c>
      <c r="G583">
        <v>0</v>
      </c>
      <c r="H583">
        <v>0</v>
      </c>
      <c r="I583">
        <v>0</v>
      </c>
      <c r="J583">
        <v>-2925</v>
      </c>
      <c r="K583">
        <v>-2340</v>
      </c>
      <c r="L583">
        <v>-2520</v>
      </c>
      <c r="M583">
        <v>0</v>
      </c>
      <c r="N583">
        <v>0</v>
      </c>
      <c r="O583">
        <v>0</v>
      </c>
      <c r="P583">
        <v>-7.1428571428571425E-2</v>
      </c>
      <c r="Q583">
        <v>-7.1428571428571425E-2</v>
      </c>
      <c r="R583">
        <v>-0.42857142857142855</v>
      </c>
      <c r="S583">
        <v>-556.07142857142856</v>
      </c>
      <c r="T583">
        <v>-556.07142857142856</v>
      </c>
      <c r="U583">
        <v>-3336.4285714285711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-5</v>
      </c>
      <c r="AC583">
        <v>-3</v>
      </c>
      <c r="AD583">
        <v>-4</v>
      </c>
      <c r="AE583">
        <v>0</v>
      </c>
      <c r="AF583">
        <v>0</v>
      </c>
      <c r="AG583">
        <v>0</v>
      </c>
      <c r="AH583">
        <v>0</v>
      </c>
      <c r="AI583">
        <v>0</v>
      </c>
    </row>
    <row r="584" spans="1:35" x14ac:dyDescent="0.35">
      <c r="A584" t="s">
        <v>193</v>
      </c>
      <c r="B584" t="s">
        <v>67</v>
      </c>
      <c r="C584">
        <v>2471</v>
      </c>
      <c r="D584">
        <v>6</v>
      </c>
      <c r="E584">
        <v>-9</v>
      </c>
      <c r="F584">
        <v>-7</v>
      </c>
      <c r="G584">
        <v>0</v>
      </c>
      <c r="H584">
        <v>0</v>
      </c>
      <c r="I584">
        <v>0</v>
      </c>
      <c r="J584">
        <v>1170</v>
      </c>
      <c r="K584">
        <v>-1755</v>
      </c>
      <c r="L584">
        <v>-1260</v>
      </c>
      <c r="M584">
        <v>0</v>
      </c>
      <c r="N584">
        <v>0</v>
      </c>
      <c r="O584">
        <v>0</v>
      </c>
      <c r="P584">
        <v>2.1739130434782608E-2</v>
      </c>
      <c r="Q584">
        <v>0.51521739130434774</v>
      </c>
      <c r="R584">
        <v>8.1521739130434812E-2</v>
      </c>
      <c r="S584">
        <v>578.1521739130435</v>
      </c>
      <c r="T584">
        <v>13609.95652173913</v>
      </c>
      <c r="U584">
        <v>553.69565217391209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2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</row>
    <row r="585" spans="1:35" x14ac:dyDescent="0.35">
      <c r="A585" t="s">
        <v>194</v>
      </c>
      <c r="B585" t="s">
        <v>67</v>
      </c>
      <c r="C585">
        <v>2475</v>
      </c>
      <c r="D585">
        <v>-33</v>
      </c>
      <c r="E585">
        <v>-15</v>
      </c>
      <c r="F585">
        <v>-17</v>
      </c>
      <c r="G585">
        <v>0</v>
      </c>
      <c r="H585">
        <v>0</v>
      </c>
      <c r="I585">
        <v>0</v>
      </c>
      <c r="J585">
        <v>-6435</v>
      </c>
      <c r="K585">
        <v>-2925</v>
      </c>
      <c r="L585">
        <v>-3060</v>
      </c>
      <c r="M585">
        <v>0</v>
      </c>
      <c r="N585">
        <v>0</v>
      </c>
      <c r="O585">
        <v>0</v>
      </c>
      <c r="P585">
        <v>-0.96</v>
      </c>
      <c r="Q585">
        <v>-0.96</v>
      </c>
      <c r="R585">
        <v>-0.96</v>
      </c>
      <c r="S585">
        <v>-11923.199999999999</v>
      </c>
      <c r="T585">
        <v>-11923.199999999999</v>
      </c>
      <c r="U585">
        <v>-11923.199999999999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-22</v>
      </c>
      <c r="AC585">
        <v>0</v>
      </c>
      <c r="AD585">
        <v>-30</v>
      </c>
      <c r="AE585">
        <v>0</v>
      </c>
      <c r="AF585">
        <v>0</v>
      </c>
      <c r="AG585">
        <v>0</v>
      </c>
      <c r="AH585">
        <v>0</v>
      </c>
      <c r="AI585">
        <v>0</v>
      </c>
    </row>
    <row r="586" spans="1:35" x14ac:dyDescent="0.35">
      <c r="A586" t="s">
        <v>195</v>
      </c>
      <c r="B586" t="s">
        <v>67</v>
      </c>
      <c r="C586">
        <v>2478</v>
      </c>
      <c r="D586">
        <v>-1</v>
      </c>
      <c r="E586">
        <v>-2</v>
      </c>
      <c r="F586">
        <v>-4</v>
      </c>
      <c r="G586">
        <v>0</v>
      </c>
      <c r="H586">
        <v>0</v>
      </c>
      <c r="I586">
        <v>0</v>
      </c>
      <c r="J586">
        <v>-195</v>
      </c>
      <c r="K586">
        <v>-390</v>
      </c>
      <c r="L586">
        <v>-720</v>
      </c>
      <c r="M586">
        <v>0</v>
      </c>
      <c r="N586">
        <v>0</v>
      </c>
      <c r="O586">
        <v>0</v>
      </c>
      <c r="P586">
        <v>0</v>
      </c>
      <c r="Q586">
        <v>3.5714285714285712E-2</v>
      </c>
      <c r="R586">
        <v>0.17857142857142858</v>
      </c>
      <c r="S586">
        <v>0</v>
      </c>
      <c r="T586">
        <v>570</v>
      </c>
      <c r="U586">
        <v>2850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1</v>
      </c>
      <c r="AC586">
        <v>0</v>
      </c>
      <c r="AD586">
        <v>1</v>
      </c>
      <c r="AE586">
        <v>0</v>
      </c>
      <c r="AF586">
        <v>4.6000000000000014</v>
      </c>
      <c r="AG586">
        <v>5</v>
      </c>
      <c r="AH586">
        <v>4</v>
      </c>
      <c r="AI586">
        <v>0</v>
      </c>
    </row>
    <row r="587" spans="1:35" x14ac:dyDescent="0.35">
      <c r="A587" t="s">
        <v>196</v>
      </c>
      <c r="B587" t="s">
        <v>67</v>
      </c>
      <c r="C587">
        <v>2479</v>
      </c>
      <c r="D587">
        <v>7</v>
      </c>
      <c r="E587">
        <v>-4</v>
      </c>
      <c r="F587">
        <v>7</v>
      </c>
      <c r="G587">
        <v>0</v>
      </c>
      <c r="H587">
        <v>0</v>
      </c>
      <c r="I587">
        <v>0</v>
      </c>
      <c r="J587">
        <v>1365</v>
      </c>
      <c r="K587">
        <v>-780</v>
      </c>
      <c r="L587">
        <v>1260</v>
      </c>
      <c r="M587">
        <v>0</v>
      </c>
      <c r="N587">
        <v>0</v>
      </c>
      <c r="O587">
        <v>0</v>
      </c>
      <c r="P587">
        <v>0.22878574777308952</v>
      </c>
      <c r="Q587">
        <v>0.42866072823878737</v>
      </c>
      <c r="R587">
        <v>2.4066260353180158E-2</v>
      </c>
      <c r="S587">
        <v>11571.680731364275</v>
      </c>
      <c r="T587">
        <v>22350.283638068453</v>
      </c>
      <c r="U587">
        <v>2963.9404594467924</v>
      </c>
      <c r="V587">
        <v>2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8</v>
      </c>
      <c r="AC587">
        <v>4</v>
      </c>
      <c r="AD587">
        <v>7</v>
      </c>
      <c r="AE587">
        <v>0</v>
      </c>
      <c r="AF587">
        <v>0</v>
      </c>
      <c r="AG587">
        <v>-3</v>
      </c>
      <c r="AH587">
        <v>-2</v>
      </c>
      <c r="AI587">
        <v>0</v>
      </c>
    </row>
    <row r="588" spans="1:35" x14ac:dyDescent="0.35">
      <c r="A588" t="s">
        <v>197</v>
      </c>
      <c r="B588" t="s">
        <v>64</v>
      </c>
      <c r="C588">
        <v>2480</v>
      </c>
      <c r="D588">
        <v>-13</v>
      </c>
      <c r="E588">
        <v>5</v>
      </c>
      <c r="F588">
        <v>-2</v>
      </c>
      <c r="G588">
        <v>0</v>
      </c>
      <c r="H588">
        <v>0</v>
      </c>
      <c r="I588">
        <v>0</v>
      </c>
      <c r="J588">
        <v>-2535</v>
      </c>
      <c r="K588">
        <v>975</v>
      </c>
      <c r="L588">
        <v>-360</v>
      </c>
      <c r="M588">
        <v>0</v>
      </c>
      <c r="N588">
        <v>0</v>
      </c>
      <c r="O588">
        <v>0</v>
      </c>
      <c r="P588">
        <v>-1.9259259259259309E-2</v>
      </c>
      <c r="Q588">
        <v>1.7777777777777781E-2</v>
      </c>
      <c r="R588">
        <v>-0.10222222222222221</v>
      </c>
      <c r="S588">
        <v>-1770.0444444444456</v>
      </c>
      <c r="T588">
        <v>-1172.2666666666664</v>
      </c>
      <c r="U588">
        <v>-3339.4666666666653</v>
      </c>
      <c r="V588">
        <v>-4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-8</v>
      </c>
      <c r="AC588">
        <v>5</v>
      </c>
      <c r="AD588">
        <v>3</v>
      </c>
      <c r="AE588">
        <v>0</v>
      </c>
      <c r="AF588">
        <v>-2</v>
      </c>
      <c r="AG588">
        <v>-1</v>
      </c>
      <c r="AH588">
        <v>0</v>
      </c>
      <c r="AI588">
        <v>0</v>
      </c>
    </row>
    <row r="589" spans="1:35" x14ac:dyDescent="0.35">
      <c r="A589" t="s">
        <v>198</v>
      </c>
      <c r="B589" t="s">
        <v>64</v>
      </c>
      <c r="C589">
        <v>2481</v>
      </c>
      <c r="D589">
        <v>6</v>
      </c>
      <c r="E589">
        <v>8</v>
      </c>
      <c r="F589">
        <v>9</v>
      </c>
      <c r="G589">
        <v>0</v>
      </c>
      <c r="H589">
        <v>0</v>
      </c>
      <c r="I589">
        <v>0</v>
      </c>
      <c r="J589">
        <v>1170</v>
      </c>
      <c r="K589">
        <v>1560</v>
      </c>
      <c r="L589">
        <v>1620</v>
      </c>
      <c r="M589">
        <v>0</v>
      </c>
      <c r="N589">
        <v>0</v>
      </c>
      <c r="O589">
        <v>0</v>
      </c>
      <c r="P589">
        <v>0</v>
      </c>
      <c r="Q589">
        <v>-0.13244680851063828</v>
      </c>
      <c r="R589">
        <v>0.29361702127659572</v>
      </c>
      <c r="S589">
        <v>0</v>
      </c>
      <c r="T589">
        <v>-2836.6675531914889</v>
      </c>
      <c r="U589">
        <v>10586.106382978724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-5</v>
      </c>
      <c r="AG589">
        <v>0</v>
      </c>
      <c r="AH589">
        <v>2</v>
      </c>
      <c r="AI589">
        <v>0</v>
      </c>
    </row>
    <row r="590" spans="1:35" x14ac:dyDescent="0.35">
      <c r="A590" t="s">
        <v>199</v>
      </c>
      <c r="B590" t="s">
        <v>67</v>
      </c>
      <c r="C590">
        <v>2482</v>
      </c>
      <c r="D590">
        <v>-13</v>
      </c>
      <c r="E590">
        <v>0</v>
      </c>
      <c r="F590">
        <v>3</v>
      </c>
      <c r="G590">
        <v>0</v>
      </c>
      <c r="H590">
        <v>0</v>
      </c>
      <c r="I590">
        <v>0</v>
      </c>
      <c r="J590">
        <v>-2535</v>
      </c>
      <c r="K590">
        <v>0</v>
      </c>
      <c r="L590">
        <v>540</v>
      </c>
      <c r="M590">
        <v>0</v>
      </c>
      <c r="N590">
        <v>0</v>
      </c>
      <c r="O590">
        <v>0</v>
      </c>
      <c r="P590">
        <v>0</v>
      </c>
      <c r="Q590">
        <v>-0.4829931972789116</v>
      </c>
      <c r="R590">
        <v>0</v>
      </c>
      <c r="S590">
        <v>0</v>
      </c>
      <c r="T590">
        <v>-15802.857142857143</v>
      </c>
      <c r="U590">
        <v>-1995</v>
      </c>
      <c r="V590">
        <v>-7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4</v>
      </c>
      <c r="AC590">
        <v>-6</v>
      </c>
      <c r="AD590">
        <v>5</v>
      </c>
      <c r="AE590">
        <v>0</v>
      </c>
      <c r="AF590">
        <v>0</v>
      </c>
      <c r="AG590">
        <v>0</v>
      </c>
      <c r="AH590">
        <v>0</v>
      </c>
      <c r="AI590">
        <v>0</v>
      </c>
    </row>
    <row r="591" spans="1:35" x14ac:dyDescent="0.35">
      <c r="A591" t="s">
        <v>200</v>
      </c>
      <c r="B591" t="s">
        <v>67</v>
      </c>
      <c r="C591">
        <v>2486</v>
      </c>
      <c r="D591">
        <v>-8</v>
      </c>
      <c r="E591">
        <v>-7</v>
      </c>
      <c r="F591">
        <v>-4</v>
      </c>
      <c r="G591">
        <v>0</v>
      </c>
      <c r="H591">
        <v>0</v>
      </c>
      <c r="I591">
        <v>0</v>
      </c>
      <c r="J591">
        <v>-1560</v>
      </c>
      <c r="K591">
        <v>-1365</v>
      </c>
      <c r="L591">
        <v>-720</v>
      </c>
      <c r="M591">
        <v>0</v>
      </c>
      <c r="N591">
        <v>0</v>
      </c>
      <c r="O591">
        <v>0</v>
      </c>
      <c r="P591">
        <v>0.57013574660633481</v>
      </c>
      <c r="Q591">
        <v>-7.6923076923076872E-2</v>
      </c>
      <c r="R591">
        <v>-7.6923076923076872E-2</v>
      </c>
      <c r="S591">
        <v>4221.0407239819015</v>
      </c>
      <c r="T591">
        <v>-4388.076923076922</v>
      </c>
      <c r="U591">
        <v>-4388.076923076922</v>
      </c>
      <c r="V591">
        <v>10</v>
      </c>
      <c r="W591">
        <v>-5</v>
      </c>
      <c r="X591">
        <v>-4</v>
      </c>
      <c r="Y591">
        <v>-2</v>
      </c>
      <c r="Z591">
        <v>0</v>
      </c>
      <c r="AA591">
        <v>0</v>
      </c>
      <c r="AB591">
        <v>-4</v>
      </c>
      <c r="AC591">
        <v>-2</v>
      </c>
      <c r="AD591">
        <v>2</v>
      </c>
      <c r="AE591">
        <v>0</v>
      </c>
      <c r="AF591">
        <v>-3</v>
      </c>
      <c r="AG591">
        <v>-3</v>
      </c>
      <c r="AH591">
        <v>-3</v>
      </c>
      <c r="AI591">
        <v>0</v>
      </c>
    </row>
    <row r="592" spans="1:35" x14ac:dyDescent="0.35">
      <c r="A592" t="s">
        <v>201</v>
      </c>
      <c r="B592" t="s">
        <v>67</v>
      </c>
      <c r="C592">
        <v>3002</v>
      </c>
      <c r="D592">
        <v>-1</v>
      </c>
      <c r="E592">
        <v>5</v>
      </c>
      <c r="F592">
        <v>-1</v>
      </c>
      <c r="G592">
        <v>0</v>
      </c>
      <c r="H592">
        <v>0</v>
      </c>
      <c r="I592">
        <v>0</v>
      </c>
      <c r="J592">
        <v>-195</v>
      </c>
      <c r="K592">
        <v>975</v>
      </c>
      <c r="L592">
        <v>-180</v>
      </c>
      <c r="M592">
        <v>0</v>
      </c>
      <c r="N592">
        <v>0</v>
      </c>
      <c r="O592">
        <v>0</v>
      </c>
      <c r="P592">
        <v>0.65384615384615385</v>
      </c>
      <c r="Q592">
        <v>9.6153846153846145E-2</v>
      </c>
      <c r="R592">
        <v>-7.6923076923076872E-2</v>
      </c>
      <c r="S592">
        <v>9444.8076923076933</v>
      </c>
      <c r="T592">
        <v>1838.9423076923067</v>
      </c>
      <c r="U592">
        <v>-511.15384615384573</v>
      </c>
      <c r="V592">
        <v>1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5</v>
      </c>
      <c r="AC592">
        <v>1</v>
      </c>
      <c r="AD592">
        <v>1</v>
      </c>
      <c r="AE592">
        <v>0</v>
      </c>
      <c r="AF592">
        <v>1</v>
      </c>
      <c r="AG592">
        <v>0</v>
      </c>
      <c r="AH592">
        <v>1</v>
      </c>
      <c r="AI592">
        <v>0</v>
      </c>
    </row>
    <row r="593" spans="1:35" x14ac:dyDescent="0.35">
      <c r="A593" t="s">
        <v>202</v>
      </c>
      <c r="B593" t="s">
        <v>64</v>
      </c>
      <c r="C593">
        <v>3015</v>
      </c>
      <c r="D593">
        <v>-11</v>
      </c>
      <c r="E593">
        <v>-20</v>
      </c>
      <c r="F593">
        <v>-19</v>
      </c>
      <c r="G593">
        <v>0</v>
      </c>
      <c r="H593">
        <v>0</v>
      </c>
      <c r="I593">
        <v>0</v>
      </c>
      <c r="J593">
        <v>-2145</v>
      </c>
      <c r="K593">
        <v>-3900</v>
      </c>
      <c r="L593">
        <v>-3420</v>
      </c>
      <c r="M593">
        <v>0</v>
      </c>
      <c r="N593">
        <v>0</v>
      </c>
      <c r="O593">
        <v>0</v>
      </c>
      <c r="P593">
        <v>0</v>
      </c>
      <c r="Q593">
        <v>0.64</v>
      </c>
      <c r="R593">
        <v>0.24387096774193551</v>
      </c>
      <c r="S593">
        <v>0</v>
      </c>
      <c r="T593">
        <v>8880</v>
      </c>
      <c r="U593">
        <v>-1501.4516129032254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-3</v>
      </c>
      <c r="AG593">
        <v>0</v>
      </c>
      <c r="AH593">
        <v>-1</v>
      </c>
      <c r="AI593">
        <v>0</v>
      </c>
    </row>
    <row r="594" spans="1:35" x14ac:dyDescent="0.35">
      <c r="A594" t="s">
        <v>203</v>
      </c>
      <c r="B594" t="s">
        <v>67</v>
      </c>
      <c r="C594">
        <v>3302</v>
      </c>
      <c r="D594">
        <v>-7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-1365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-8.0701754385964913E-2</v>
      </c>
      <c r="Q594">
        <v>-8.24561403508772E-2</v>
      </c>
      <c r="R594">
        <v>-1.7543859649122806E-2</v>
      </c>
      <c r="S594">
        <v>-1930</v>
      </c>
      <c r="T594">
        <v>-2150</v>
      </c>
      <c r="U594">
        <v>-835</v>
      </c>
      <c r="V594">
        <v>-1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-4</v>
      </c>
      <c r="AC594">
        <v>-1</v>
      </c>
      <c r="AD594">
        <v>-1</v>
      </c>
      <c r="AE594">
        <v>0</v>
      </c>
      <c r="AF594">
        <v>14</v>
      </c>
      <c r="AG594">
        <v>14</v>
      </c>
      <c r="AH594">
        <v>4</v>
      </c>
      <c r="AI594">
        <v>0</v>
      </c>
    </row>
    <row r="595" spans="1:35" x14ac:dyDescent="0.35">
      <c r="A595" t="s">
        <v>204</v>
      </c>
      <c r="B595" t="s">
        <v>64</v>
      </c>
      <c r="C595">
        <v>3303</v>
      </c>
      <c r="D595">
        <v>-13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-2535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-8.3333333333333329E-2</v>
      </c>
      <c r="R595">
        <v>-0.75</v>
      </c>
      <c r="S595">
        <v>0</v>
      </c>
      <c r="T595">
        <v>-211.25</v>
      </c>
      <c r="U595">
        <v>-1901.25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-10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</row>
    <row r="596" spans="1:35" x14ac:dyDescent="0.35">
      <c r="A596" t="s">
        <v>205</v>
      </c>
      <c r="B596" t="s">
        <v>64</v>
      </c>
      <c r="C596">
        <v>3306</v>
      </c>
      <c r="D596">
        <v>4</v>
      </c>
      <c r="E596">
        <v>-1</v>
      </c>
      <c r="F596">
        <v>-2</v>
      </c>
      <c r="G596">
        <v>0</v>
      </c>
      <c r="H596">
        <v>0</v>
      </c>
      <c r="I596">
        <v>0</v>
      </c>
      <c r="J596">
        <v>780</v>
      </c>
      <c r="K596">
        <v>-195</v>
      </c>
      <c r="L596">
        <v>-360</v>
      </c>
      <c r="M596">
        <v>0</v>
      </c>
      <c r="N596">
        <v>0</v>
      </c>
      <c r="O596">
        <v>0</v>
      </c>
      <c r="P596">
        <v>2.8169014084507043E-2</v>
      </c>
      <c r="Q596">
        <v>-1.7984832069339114E-2</v>
      </c>
      <c r="R596">
        <v>0.39501625135427954</v>
      </c>
      <c r="S596">
        <v>1129.4366197183099</v>
      </c>
      <c r="T596">
        <v>-710.7172264355363</v>
      </c>
      <c r="U596">
        <v>15948.945828819065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-6</v>
      </c>
      <c r="AC596">
        <v>-5</v>
      </c>
      <c r="AD596">
        <v>2</v>
      </c>
      <c r="AE596">
        <v>0</v>
      </c>
      <c r="AF596">
        <v>0</v>
      </c>
      <c r="AG596">
        <v>0</v>
      </c>
      <c r="AH596">
        <v>0</v>
      </c>
      <c r="AI596">
        <v>0</v>
      </c>
    </row>
    <row r="597" spans="1:35" x14ac:dyDescent="0.35">
      <c r="A597" t="s">
        <v>206</v>
      </c>
      <c r="B597" t="s">
        <v>67</v>
      </c>
      <c r="C597">
        <v>3310</v>
      </c>
      <c r="D597">
        <v>-13</v>
      </c>
      <c r="E597">
        <v>0</v>
      </c>
      <c r="F597">
        <v>-2</v>
      </c>
      <c r="G597">
        <v>0</v>
      </c>
      <c r="H597">
        <v>0</v>
      </c>
      <c r="I597">
        <v>0</v>
      </c>
      <c r="J597">
        <v>-2535</v>
      </c>
      <c r="K597">
        <v>0</v>
      </c>
      <c r="L597">
        <v>-360</v>
      </c>
      <c r="M597">
        <v>0</v>
      </c>
      <c r="N597">
        <v>0</v>
      </c>
      <c r="O597">
        <v>0</v>
      </c>
      <c r="P597">
        <v>0.18475073313782991</v>
      </c>
      <c r="Q597">
        <v>-5.8651026392961936E-2</v>
      </c>
      <c r="R597">
        <v>-5.8651026392961936E-2</v>
      </c>
      <c r="S597">
        <v>1319.736070381231</v>
      </c>
      <c r="T597">
        <v>-3635.6304985337247</v>
      </c>
      <c r="U597">
        <v>-3635.6304985337247</v>
      </c>
      <c r="V597">
        <v>-2</v>
      </c>
      <c r="W597">
        <v>-2</v>
      </c>
      <c r="X597">
        <v>-2</v>
      </c>
      <c r="Y597">
        <v>0</v>
      </c>
      <c r="Z597">
        <v>0</v>
      </c>
      <c r="AA597">
        <v>0</v>
      </c>
      <c r="AB597">
        <v>-5</v>
      </c>
      <c r="AC597">
        <v>-13</v>
      </c>
      <c r="AD597">
        <v>-4</v>
      </c>
      <c r="AE597">
        <v>0</v>
      </c>
      <c r="AF597">
        <v>-5</v>
      </c>
      <c r="AG597">
        <v>-4</v>
      </c>
      <c r="AH597">
        <v>-1</v>
      </c>
      <c r="AI597">
        <v>0</v>
      </c>
    </row>
    <row r="598" spans="1:35" x14ac:dyDescent="0.35">
      <c r="A598" t="s">
        <v>207</v>
      </c>
      <c r="B598" t="s">
        <v>64</v>
      </c>
      <c r="C598">
        <v>3311</v>
      </c>
      <c r="D598">
        <v>-5</v>
      </c>
      <c r="E598">
        <v>10</v>
      </c>
      <c r="F598">
        <v>10</v>
      </c>
      <c r="G598">
        <v>0</v>
      </c>
      <c r="H598">
        <v>0</v>
      </c>
      <c r="I598">
        <v>0</v>
      </c>
      <c r="J598">
        <v>-975</v>
      </c>
      <c r="K598">
        <v>1950</v>
      </c>
      <c r="L598">
        <v>1800</v>
      </c>
      <c r="M598">
        <v>0</v>
      </c>
      <c r="N598">
        <v>0</v>
      </c>
      <c r="O598">
        <v>0</v>
      </c>
      <c r="P598">
        <v>0.30657894736842101</v>
      </c>
      <c r="Q598">
        <v>0.13947368421052631</v>
      </c>
      <c r="R598">
        <v>3.9473684210526327E-2</v>
      </c>
      <c r="S598">
        <v>7542.375</v>
      </c>
      <c r="T598">
        <v>4824.75</v>
      </c>
      <c r="U598">
        <v>2936.25</v>
      </c>
      <c r="V598">
        <v>-13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-12</v>
      </c>
      <c r="AC598">
        <v>7</v>
      </c>
      <c r="AD598">
        <v>-12</v>
      </c>
      <c r="AE598">
        <v>0</v>
      </c>
      <c r="AF598">
        <v>5</v>
      </c>
      <c r="AG598">
        <v>1.8000000000000007</v>
      </c>
      <c r="AH598">
        <v>0.59999999999999964</v>
      </c>
      <c r="AI598">
        <v>0</v>
      </c>
    </row>
    <row r="599" spans="1:35" x14ac:dyDescent="0.35">
      <c r="A599" t="s">
        <v>208</v>
      </c>
      <c r="B599" t="s">
        <v>64</v>
      </c>
      <c r="C599">
        <v>3314</v>
      </c>
      <c r="D599">
        <v>-1</v>
      </c>
      <c r="E599">
        <v>0</v>
      </c>
      <c r="F599">
        <v>-1</v>
      </c>
      <c r="G599">
        <v>0</v>
      </c>
      <c r="H599">
        <v>0</v>
      </c>
      <c r="I599">
        <v>0</v>
      </c>
      <c r="J599">
        <v>-195</v>
      </c>
      <c r="K599">
        <v>0</v>
      </c>
      <c r="L599">
        <v>-180</v>
      </c>
      <c r="M599">
        <v>0</v>
      </c>
      <c r="N599">
        <v>0</v>
      </c>
      <c r="O599">
        <v>0</v>
      </c>
      <c r="P599">
        <v>7.6923076923076927E-2</v>
      </c>
      <c r="Q599">
        <v>-3.8461538461538436E-2</v>
      </c>
      <c r="R599">
        <v>3.8461538461538436E-2</v>
      </c>
      <c r="S599">
        <v>966.92307692307713</v>
      </c>
      <c r="T599">
        <v>-771.92307692307713</v>
      </c>
      <c r="U599">
        <v>310.38461538461524</v>
      </c>
      <c r="V599">
        <v>-11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-9</v>
      </c>
      <c r="AC599">
        <v>5</v>
      </c>
      <c r="AD599">
        <v>-11</v>
      </c>
      <c r="AE599">
        <v>0</v>
      </c>
      <c r="AF599">
        <v>0.86666666666666647</v>
      </c>
      <c r="AG599">
        <v>-0.80000000000000027</v>
      </c>
      <c r="AH599">
        <v>-0.80000000000000027</v>
      </c>
      <c r="AI599">
        <v>0</v>
      </c>
    </row>
    <row r="600" spans="1:35" x14ac:dyDescent="0.35">
      <c r="A600" t="s">
        <v>209</v>
      </c>
      <c r="B600" t="s">
        <v>67</v>
      </c>
      <c r="C600">
        <v>3317</v>
      </c>
      <c r="D600">
        <v>-27</v>
      </c>
      <c r="E600">
        <v>-6</v>
      </c>
      <c r="F600">
        <v>3</v>
      </c>
      <c r="G600">
        <v>0</v>
      </c>
      <c r="H600">
        <v>0</v>
      </c>
      <c r="I600">
        <v>0</v>
      </c>
      <c r="J600">
        <v>-5265</v>
      </c>
      <c r="K600">
        <v>-1170</v>
      </c>
      <c r="L600">
        <v>540</v>
      </c>
      <c r="M600">
        <v>0</v>
      </c>
      <c r="N600">
        <v>0</v>
      </c>
      <c r="O600">
        <v>0</v>
      </c>
      <c r="P600">
        <v>0</v>
      </c>
      <c r="Q600">
        <v>-6.25E-2</v>
      </c>
      <c r="R600">
        <v>-2.9166666666666674E-2</v>
      </c>
      <c r="S600">
        <v>0</v>
      </c>
      <c r="T600">
        <v>-1291.875</v>
      </c>
      <c r="U600">
        <v>-4729.375</v>
      </c>
      <c r="V600">
        <v>-2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-12</v>
      </c>
      <c r="AC600">
        <v>-7</v>
      </c>
      <c r="AD600">
        <v>-7</v>
      </c>
      <c r="AE600">
        <v>0</v>
      </c>
      <c r="AF600">
        <v>-1</v>
      </c>
      <c r="AG600">
        <v>-2</v>
      </c>
      <c r="AH600">
        <v>0</v>
      </c>
      <c r="AI600">
        <v>0</v>
      </c>
    </row>
    <row r="601" spans="1:35" x14ac:dyDescent="0.35">
      <c r="A601" t="s">
        <v>210</v>
      </c>
      <c r="B601" t="s">
        <v>67</v>
      </c>
      <c r="C601">
        <v>3319</v>
      </c>
      <c r="D601">
        <v>-1</v>
      </c>
      <c r="E601">
        <v>2</v>
      </c>
      <c r="F601">
        <v>3</v>
      </c>
      <c r="G601">
        <v>0</v>
      </c>
      <c r="H601">
        <v>0</v>
      </c>
      <c r="I601">
        <v>0</v>
      </c>
      <c r="J601">
        <v>-195</v>
      </c>
      <c r="K601">
        <v>390</v>
      </c>
      <c r="L601">
        <v>540</v>
      </c>
      <c r="M601">
        <v>0</v>
      </c>
      <c r="N601">
        <v>0</v>
      </c>
      <c r="O601">
        <v>0</v>
      </c>
      <c r="P601">
        <v>0</v>
      </c>
      <c r="Q601">
        <v>-6.3636363636363713E-2</v>
      </c>
      <c r="R601">
        <v>-8.787878787878789E-2</v>
      </c>
      <c r="S601">
        <v>245</v>
      </c>
      <c r="T601">
        <v>-575.9090909090919</v>
      </c>
      <c r="U601">
        <v>-923.63636363636397</v>
      </c>
      <c r="V601">
        <v>-1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-2</v>
      </c>
      <c r="AD601">
        <v>-6</v>
      </c>
      <c r="AE601">
        <v>0</v>
      </c>
      <c r="AF601">
        <v>4</v>
      </c>
      <c r="AG601">
        <v>9</v>
      </c>
      <c r="AH601">
        <v>6</v>
      </c>
      <c r="AI601">
        <v>0</v>
      </c>
    </row>
    <row r="602" spans="1:35" x14ac:dyDescent="0.35">
      <c r="A602" t="s">
        <v>211</v>
      </c>
      <c r="B602" t="s">
        <v>67</v>
      </c>
      <c r="C602">
        <v>3322</v>
      </c>
      <c r="D602">
        <v>-6</v>
      </c>
      <c r="E602">
        <v>-1</v>
      </c>
      <c r="F602">
        <v>-4</v>
      </c>
      <c r="G602">
        <v>0</v>
      </c>
      <c r="H602">
        <v>0</v>
      </c>
      <c r="I602">
        <v>0</v>
      </c>
      <c r="J602">
        <v>-1170</v>
      </c>
      <c r="K602">
        <v>-195</v>
      </c>
      <c r="L602">
        <v>-720</v>
      </c>
      <c r="M602">
        <v>0</v>
      </c>
      <c r="N602">
        <v>0</v>
      </c>
      <c r="O602">
        <v>0</v>
      </c>
      <c r="P602">
        <v>6.5656565656565649E-2</v>
      </c>
      <c r="Q602">
        <v>-1.5151515151515166E-2</v>
      </c>
      <c r="R602">
        <v>-0.10606060606060605</v>
      </c>
      <c r="S602">
        <v>603.48484848484827</v>
      </c>
      <c r="T602">
        <v>-540.22727272727298</v>
      </c>
      <c r="U602">
        <v>-1696.590909090909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1</v>
      </c>
      <c r="AD602">
        <v>0</v>
      </c>
      <c r="AE602">
        <v>0</v>
      </c>
      <c r="AF602">
        <v>-3</v>
      </c>
      <c r="AG602">
        <v>-1</v>
      </c>
      <c r="AH602">
        <v>-2</v>
      </c>
      <c r="AI602">
        <v>0</v>
      </c>
    </row>
    <row r="603" spans="1:35" x14ac:dyDescent="0.35">
      <c r="A603" t="s">
        <v>212</v>
      </c>
      <c r="B603" t="s">
        <v>67</v>
      </c>
      <c r="C603">
        <v>3323</v>
      </c>
      <c r="D603">
        <v>2</v>
      </c>
      <c r="E603">
        <v>-6</v>
      </c>
      <c r="F603">
        <v>-4</v>
      </c>
      <c r="G603">
        <v>0</v>
      </c>
      <c r="H603">
        <v>0</v>
      </c>
      <c r="I603">
        <v>0</v>
      </c>
      <c r="J603">
        <v>390</v>
      </c>
      <c r="K603">
        <v>-1170</v>
      </c>
      <c r="L603">
        <v>-720</v>
      </c>
      <c r="M603">
        <v>0</v>
      </c>
      <c r="N603">
        <v>0</v>
      </c>
      <c r="O603">
        <v>0</v>
      </c>
      <c r="P603">
        <v>-0.13157894736842102</v>
      </c>
      <c r="Q603">
        <v>3.5087719298245612E-2</v>
      </c>
      <c r="R603">
        <v>-1.1695906432748537E-2</v>
      </c>
      <c r="S603">
        <v>-2396.0526315789466</v>
      </c>
      <c r="T603">
        <v>-561.0526315789466</v>
      </c>
      <c r="U603">
        <v>-1312.9824561403511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-6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</row>
    <row r="604" spans="1:35" x14ac:dyDescent="0.35">
      <c r="A604" t="s">
        <v>213</v>
      </c>
      <c r="B604" t="s">
        <v>67</v>
      </c>
      <c r="C604">
        <v>3325</v>
      </c>
      <c r="D604">
        <v>8</v>
      </c>
      <c r="E604">
        <v>4</v>
      </c>
      <c r="F604">
        <v>8</v>
      </c>
      <c r="G604">
        <v>0</v>
      </c>
      <c r="H604">
        <v>0</v>
      </c>
      <c r="I604">
        <v>0</v>
      </c>
      <c r="J604">
        <v>1560</v>
      </c>
      <c r="K604">
        <v>780</v>
      </c>
      <c r="L604">
        <v>1440</v>
      </c>
      <c r="M604">
        <v>0</v>
      </c>
      <c r="N604">
        <v>0</v>
      </c>
      <c r="O604">
        <v>0</v>
      </c>
      <c r="P604">
        <v>-3.125E-2</v>
      </c>
      <c r="Q604">
        <v>-6.4338235294117641E-2</v>
      </c>
      <c r="R604">
        <v>0.20220588235294112</v>
      </c>
      <c r="S604">
        <v>-616.40625</v>
      </c>
      <c r="T604">
        <v>-1157.8952205882351</v>
      </c>
      <c r="U604">
        <v>6879.0992647058811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-2</v>
      </c>
      <c r="AC604">
        <v>-1</v>
      </c>
      <c r="AD604">
        <v>-3</v>
      </c>
      <c r="AE604">
        <v>0</v>
      </c>
      <c r="AF604">
        <v>3</v>
      </c>
      <c r="AG604">
        <v>3</v>
      </c>
      <c r="AH604">
        <v>3</v>
      </c>
      <c r="AI604">
        <v>0</v>
      </c>
    </row>
    <row r="605" spans="1:35" x14ac:dyDescent="0.35">
      <c r="A605" t="s">
        <v>214</v>
      </c>
      <c r="B605" t="s">
        <v>67</v>
      </c>
      <c r="C605">
        <v>3328</v>
      </c>
      <c r="D605">
        <v>-5</v>
      </c>
      <c r="E605">
        <v>-2</v>
      </c>
      <c r="F605">
        <v>-4</v>
      </c>
      <c r="G605">
        <v>0</v>
      </c>
      <c r="H605">
        <v>0</v>
      </c>
      <c r="I605">
        <v>0</v>
      </c>
      <c r="J605">
        <v>-975</v>
      </c>
      <c r="K605">
        <v>-390</v>
      </c>
      <c r="L605">
        <v>-720</v>
      </c>
      <c r="M605">
        <v>0</v>
      </c>
      <c r="N605">
        <v>0</v>
      </c>
      <c r="O605">
        <v>0</v>
      </c>
      <c r="P605">
        <v>-9.5238095238095455E-3</v>
      </c>
      <c r="Q605">
        <v>-0.16190476190476194</v>
      </c>
      <c r="R605">
        <v>-0.16380952380952385</v>
      </c>
      <c r="S605">
        <v>-531</v>
      </c>
      <c r="T605">
        <v>-2772</v>
      </c>
      <c r="U605">
        <v>-3295.2000000000007</v>
      </c>
      <c r="V605">
        <v>3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3</v>
      </c>
      <c r="AC605">
        <v>0</v>
      </c>
      <c r="AD605">
        <v>3</v>
      </c>
      <c r="AE605">
        <v>0</v>
      </c>
      <c r="AF605">
        <v>0</v>
      </c>
      <c r="AG605">
        <v>0</v>
      </c>
      <c r="AH605">
        <v>0</v>
      </c>
      <c r="AI605">
        <v>0</v>
      </c>
    </row>
    <row r="606" spans="1:35" x14ac:dyDescent="0.35">
      <c r="A606" t="s">
        <v>215</v>
      </c>
      <c r="B606" t="s">
        <v>67</v>
      </c>
      <c r="C606">
        <v>3329</v>
      </c>
      <c r="D606">
        <v>-9</v>
      </c>
      <c r="E606">
        <v>-8</v>
      </c>
      <c r="F606">
        <v>-5</v>
      </c>
      <c r="G606">
        <v>0</v>
      </c>
      <c r="H606">
        <v>0</v>
      </c>
      <c r="I606">
        <v>0</v>
      </c>
      <c r="J606">
        <v>-1755</v>
      </c>
      <c r="K606">
        <v>-1560</v>
      </c>
      <c r="L606">
        <v>-900</v>
      </c>
      <c r="M606">
        <v>0</v>
      </c>
      <c r="N606">
        <v>0</v>
      </c>
      <c r="O606">
        <v>0</v>
      </c>
      <c r="P606">
        <v>-2.2222222222222223E-2</v>
      </c>
      <c r="Q606">
        <v>-0.20317460317460315</v>
      </c>
      <c r="R606">
        <v>-5.3968253968253999E-2</v>
      </c>
      <c r="S606">
        <v>-553.66666666666674</v>
      </c>
      <c r="T606">
        <v>-5423.3809523809523</v>
      </c>
      <c r="U606">
        <v>-4114.4761904761926</v>
      </c>
      <c r="V606">
        <v>-5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-2</v>
      </c>
      <c r="AC606">
        <v>-3</v>
      </c>
      <c r="AD606">
        <v>-1</v>
      </c>
      <c r="AE606">
        <v>0</v>
      </c>
      <c r="AF606">
        <v>7</v>
      </c>
      <c r="AG606">
        <v>4</v>
      </c>
      <c r="AH606">
        <v>7</v>
      </c>
      <c r="AI606">
        <v>0</v>
      </c>
    </row>
    <row r="607" spans="1:35" x14ac:dyDescent="0.35">
      <c r="A607" t="s">
        <v>216</v>
      </c>
      <c r="B607" t="s">
        <v>64</v>
      </c>
      <c r="C607">
        <v>3330</v>
      </c>
      <c r="D607">
        <v>-2</v>
      </c>
      <c r="E607">
        <v>-2</v>
      </c>
      <c r="F607">
        <v>-4</v>
      </c>
      <c r="G607">
        <v>0</v>
      </c>
      <c r="H607">
        <v>0</v>
      </c>
      <c r="I607">
        <v>0</v>
      </c>
      <c r="J607">
        <v>-390</v>
      </c>
      <c r="K607">
        <v>-390</v>
      </c>
      <c r="L607">
        <v>-720</v>
      </c>
      <c r="M607">
        <v>0</v>
      </c>
      <c r="N607">
        <v>0</v>
      </c>
      <c r="O607">
        <v>0</v>
      </c>
      <c r="P607">
        <v>0.1764705882352941</v>
      </c>
      <c r="Q607">
        <v>5.8823529411764719E-2</v>
      </c>
      <c r="R607">
        <v>-8.8235294117647078E-2</v>
      </c>
      <c r="S607">
        <v>3022.9411764705883</v>
      </c>
      <c r="T607">
        <v>390</v>
      </c>
      <c r="U607">
        <v>-2812.9411764705892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-2</v>
      </c>
      <c r="AD607">
        <v>-6</v>
      </c>
      <c r="AE607">
        <v>0</v>
      </c>
      <c r="AF607">
        <v>6</v>
      </c>
      <c r="AG607">
        <v>4</v>
      </c>
      <c r="AH607">
        <v>2</v>
      </c>
      <c r="AI607">
        <v>0</v>
      </c>
    </row>
    <row r="608" spans="1:35" x14ac:dyDescent="0.35">
      <c r="A608" t="s">
        <v>217</v>
      </c>
      <c r="B608" t="s">
        <v>67</v>
      </c>
      <c r="C608">
        <v>3331</v>
      </c>
      <c r="D608">
        <v>-9</v>
      </c>
      <c r="E608">
        <v>0</v>
      </c>
      <c r="F608">
        <v>-3</v>
      </c>
      <c r="G608">
        <v>0</v>
      </c>
      <c r="H608">
        <v>0</v>
      </c>
      <c r="I608">
        <v>0</v>
      </c>
      <c r="J608">
        <v>-1755</v>
      </c>
      <c r="K608">
        <v>0</v>
      </c>
      <c r="L608">
        <v>-540</v>
      </c>
      <c r="M608">
        <v>0</v>
      </c>
      <c r="N608">
        <v>0</v>
      </c>
      <c r="O608">
        <v>0</v>
      </c>
      <c r="P608">
        <v>0.18686868686868691</v>
      </c>
      <c r="Q608">
        <v>4.5454545454545414E-2</v>
      </c>
      <c r="R608">
        <v>8.0808080808080773E-2</v>
      </c>
      <c r="S608">
        <v>2043.5606060606065</v>
      </c>
      <c r="T608">
        <v>-526.36363636363694</v>
      </c>
      <c r="U608">
        <v>-170.7575757575778</v>
      </c>
      <c r="V608">
        <v>3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-1</v>
      </c>
      <c r="AC608">
        <v>4</v>
      </c>
      <c r="AD608">
        <v>-1</v>
      </c>
      <c r="AE608">
        <v>0</v>
      </c>
      <c r="AF608">
        <v>-3</v>
      </c>
      <c r="AG608">
        <v>8</v>
      </c>
      <c r="AH608">
        <v>8</v>
      </c>
      <c r="AI608">
        <v>0</v>
      </c>
    </row>
    <row r="609" spans="1:35" x14ac:dyDescent="0.35">
      <c r="A609" t="s">
        <v>218</v>
      </c>
      <c r="B609" t="s">
        <v>67</v>
      </c>
      <c r="C609">
        <v>3347</v>
      </c>
      <c r="D609">
        <v>-6</v>
      </c>
      <c r="E609">
        <v>-9</v>
      </c>
      <c r="F609">
        <v>-7</v>
      </c>
      <c r="G609">
        <v>0</v>
      </c>
      <c r="H609">
        <v>0</v>
      </c>
      <c r="I609">
        <v>0</v>
      </c>
      <c r="J609">
        <v>-1170</v>
      </c>
      <c r="K609">
        <v>-1755</v>
      </c>
      <c r="L609">
        <v>-1260</v>
      </c>
      <c r="M609">
        <v>0</v>
      </c>
      <c r="N609">
        <v>0</v>
      </c>
      <c r="O609">
        <v>0</v>
      </c>
      <c r="P609">
        <v>-0.22368421052631576</v>
      </c>
      <c r="Q609">
        <v>7.6754385964912353E-2</v>
      </c>
      <c r="R609">
        <v>-0.11403508771929816</v>
      </c>
      <c r="S609">
        <v>-5377.894736842105</v>
      </c>
      <c r="T609">
        <v>-1478.0263157894733</v>
      </c>
      <c r="U609">
        <v>-5695.78947368421</v>
      </c>
      <c r="V609">
        <v>4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-16</v>
      </c>
      <c r="AC609">
        <v>-31</v>
      </c>
      <c r="AD609">
        <v>-8</v>
      </c>
      <c r="AE609">
        <v>0</v>
      </c>
      <c r="AF609">
        <v>-6</v>
      </c>
      <c r="AG609">
        <v>1</v>
      </c>
      <c r="AH609">
        <v>0</v>
      </c>
      <c r="AI609">
        <v>0</v>
      </c>
    </row>
    <row r="610" spans="1:35" x14ac:dyDescent="0.35">
      <c r="A610" t="s">
        <v>219</v>
      </c>
      <c r="B610" t="s">
        <v>67</v>
      </c>
      <c r="C610">
        <v>2187</v>
      </c>
      <c r="D610">
        <v>-11</v>
      </c>
      <c r="E610">
        <v>-10</v>
      </c>
      <c r="F610">
        <v>-5</v>
      </c>
      <c r="G610">
        <v>0</v>
      </c>
      <c r="H610">
        <v>0</v>
      </c>
      <c r="I610">
        <v>0</v>
      </c>
      <c r="J610">
        <v>-2145</v>
      </c>
      <c r="K610">
        <v>-1950</v>
      </c>
      <c r="L610">
        <v>-900</v>
      </c>
      <c r="M610">
        <v>0</v>
      </c>
      <c r="N610">
        <v>0</v>
      </c>
      <c r="O610">
        <v>0</v>
      </c>
      <c r="P610">
        <v>-4.8611111111111105E-2</v>
      </c>
      <c r="Q610">
        <v>-4.8611111111111105E-2</v>
      </c>
      <c r="R610">
        <v>0.16666666666666669</v>
      </c>
      <c r="S610">
        <v>-1125.9375</v>
      </c>
      <c r="T610">
        <v>-1125.9375</v>
      </c>
      <c r="U610">
        <v>292.5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-4</v>
      </c>
      <c r="AD610">
        <v>0</v>
      </c>
      <c r="AE610">
        <v>0</v>
      </c>
      <c r="AF610">
        <v>-2</v>
      </c>
      <c r="AG610">
        <v>-3</v>
      </c>
      <c r="AH610">
        <v>0</v>
      </c>
      <c r="AI610">
        <v>0</v>
      </c>
    </row>
    <row r="611" spans="1:35" x14ac:dyDescent="0.35">
      <c r="A611" t="s">
        <v>220</v>
      </c>
      <c r="B611" t="s">
        <v>67</v>
      </c>
      <c r="C611">
        <v>3351</v>
      </c>
      <c r="D611">
        <v>4</v>
      </c>
      <c r="E611">
        <v>2</v>
      </c>
      <c r="F611">
        <v>1</v>
      </c>
      <c r="G611">
        <v>0</v>
      </c>
      <c r="H611">
        <v>0</v>
      </c>
      <c r="I611">
        <v>0</v>
      </c>
      <c r="J611">
        <v>780</v>
      </c>
      <c r="K611">
        <v>390</v>
      </c>
      <c r="L611">
        <v>180</v>
      </c>
      <c r="M611">
        <v>0</v>
      </c>
      <c r="N611">
        <v>0</v>
      </c>
      <c r="O611">
        <v>0</v>
      </c>
      <c r="P611">
        <v>-0.39366515837104071</v>
      </c>
      <c r="Q611">
        <v>-0.34162895927601805</v>
      </c>
      <c r="R611">
        <v>-0.19230769230769229</v>
      </c>
      <c r="S611">
        <v>-5198.8235294117649</v>
      </c>
      <c r="T611">
        <v>-4030.5882352941171</v>
      </c>
      <c r="U611">
        <v>-1500</v>
      </c>
      <c r="V611">
        <v>5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5</v>
      </c>
      <c r="AC611">
        <v>-7</v>
      </c>
      <c r="AD611">
        <v>5</v>
      </c>
      <c r="AE611">
        <v>0</v>
      </c>
      <c r="AF611">
        <v>0</v>
      </c>
      <c r="AG611">
        <v>-2.6666666666666665</v>
      </c>
      <c r="AH611">
        <v>-2.6666666666666665</v>
      </c>
      <c r="AI611">
        <v>0</v>
      </c>
    </row>
    <row r="612" spans="1:35" x14ac:dyDescent="0.35">
      <c r="A612" t="s">
        <v>221</v>
      </c>
      <c r="B612" t="s">
        <v>67</v>
      </c>
      <c r="C612">
        <v>3352</v>
      </c>
      <c r="D612">
        <v>-10</v>
      </c>
      <c r="E612">
        <v>-3</v>
      </c>
      <c r="F612">
        <v>-1</v>
      </c>
      <c r="G612">
        <v>0</v>
      </c>
      <c r="H612">
        <v>0</v>
      </c>
      <c r="I612">
        <v>0</v>
      </c>
      <c r="J612">
        <v>-1950</v>
      </c>
      <c r="K612">
        <v>-585</v>
      </c>
      <c r="L612">
        <v>-180</v>
      </c>
      <c r="M612">
        <v>0</v>
      </c>
      <c r="N612">
        <v>0</v>
      </c>
      <c r="O612">
        <v>0</v>
      </c>
      <c r="P612">
        <v>0</v>
      </c>
      <c r="Q612">
        <v>0.1310344827586207</v>
      </c>
      <c r="R612">
        <v>0.10517241379310344</v>
      </c>
      <c r="S612">
        <v>0</v>
      </c>
      <c r="T612">
        <v>1453.9655172413793</v>
      </c>
      <c r="U612">
        <v>381.07758620689583</v>
      </c>
      <c r="V612">
        <v>-1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-2</v>
      </c>
      <c r="AC612">
        <v>5</v>
      </c>
      <c r="AD612">
        <v>-1</v>
      </c>
      <c r="AE612">
        <v>0</v>
      </c>
      <c r="AF612">
        <v>1</v>
      </c>
      <c r="AG612">
        <v>2</v>
      </c>
      <c r="AH612">
        <v>-0.33333333333333304</v>
      </c>
      <c r="AI612">
        <v>0</v>
      </c>
    </row>
    <row r="613" spans="1:35" x14ac:dyDescent="0.35">
      <c r="A613" t="s">
        <v>222</v>
      </c>
      <c r="B613" t="s">
        <v>67</v>
      </c>
      <c r="C613">
        <v>3359</v>
      </c>
      <c r="D613">
        <v>-10</v>
      </c>
      <c r="E613">
        <v>-1</v>
      </c>
      <c r="F613">
        <v>-7</v>
      </c>
      <c r="G613">
        <v>0</v>
      </c>
      <c r="H613">
        <v>0</v>
      </c>
      <c r="I613">
        <v>0</v>
      </c>
      <c r="J613">
        <v>-1950</v>
      </c>
      <c r="K613">
        <v>-195</v>
      </c>
      <c r="L613">
        <v>-1260</v>
      </c>
      <c r="M613">
        <v>0</v>
      </c>
      <c r="N613">
        <v>0</v>
      </c>
      <c r="O613">
        <v>0</v>
      </c>
      <c r="P613">
        <v>-0.43842364532019706</v>
      </c>
      <c r="Q613">
        <v>-9.8522167487684609E-3</v>
      </c>
      <c r="R613">
        <v>7.7175697865353055E-2</v>
      </c>
      <c r="S613">
        <v>-7549.2118226600978</v>
      </c>
      <c r="T613">
        <v>-2579.9261083743841</v>
      </c>
      <c r="U613">
        <v>-1923.0788177339891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-3</v>
      </c>
      <c r="AC613">
        <v>-5</v>
      </c>
      <c r="AD613">
        <v>-5</v>
      </c>
      <c r="AE613">
        <v>0</v>
      </c>
      <c r="AF613">
        <v>4.5999999999999996</v>
      </c>
      <c r="AG613">
        <v>4.5999999999999996</v>
      </c>
      <c r="AH613">
        <v>4.5999999999999996</v>
      </c>
      <c r="AI613">
        <v>0</v>
      </c>
    </row>
    <row r="614" spans="1:35" x14ac:dyDescent="0.35">
      <c r="A614" t="s">
        <v>223</v>
      </c>
      <c r="B614" t="s">
        <v>67</v>
      </c>
      <c r="C614">
        <v>3361</v>
      </c>
      <c r="D614">
        <v>-2</v>
      </c>
      <c r="E614">
        <v>1</v>
      </c>
      <c r="F614">
        <v>1</v>
      </c>
      <c r="G614">
        <v>0</v>
      </c>
      <c r="H614">
        <v>0</v>
      </c>
      <c r="I614">
        <v>0</v>
      </c>
      <c r="J614">
        <v>-390</v>
      </c>
      <c r="K614">
        <v>195</v>
      </c>
      <c r="L614">
        <v>180</v>
      </c>
      <c r="M614">
        <v>0</v>
      </c>
      <c r="N614">
        <v>0</v>
      </c>
      <c r="O614">
        <v>0</v>
      </c>
      <c r="P614">
        <v>-6.746031746031747E-2</v>
      </c>
      <c r="Q614">
        <v>0.23148148148148145</v>
      </c>
      <c r="R614">
        <v>-0.18915343915343918</v>
      </c>
      <c r="S614">
        <v>-1066.1904761904766</v>
      </c>
      <c r="T614">
        <v>3645.5555555555547</v>
      </c>
      <c r="U614">
        <v>-2995.3968253968269</v>
      </c>
      <c r="V614">
        <v>4</v>
      </c>
      <c r="W614">
        <v>0</v>
      </c>
      <c r="X614">
        <v>-1</v>
      </c>
      <c r="Y614">
        <v>0</v>
      </c>
      <c r="Z614">
        <v>0</v>
      </c>
      <c r="AA614">
        <v>0</v>
      </c>
      <c r="AB614">
        <v>4</v>
      </c>
      <c r="AC614">
        <v>2</v>
      </c>
      <c r="AD614">
        <v>4</v>
      </c>
      <c r="AE614">
        <v>0</v>
      </c>
      <c r="AF614">
        <v>4</v>
      </c>
      <c r="AG614">
        <v>6</v>
      </c>
      <c r="AH614">
        <v>5</v>
      </c>
      <c r="AI614">
        <v>0</v>
      </c>
    </row>
    <row r="615" spans="1:35" x14ac:dyDescent="0.35">
      <c r="A615" t="s">
        <v>224</v>
      </c>
      <c r="B615" t="s">
        <v>67</v>
      </c>
      <c r="C615">
        <v>3363</v>
      </c>
      <c r="D615">
        <v>0</v>
      </c>
      <c r="E615">
        <v>8</v>
      </c>
      <c r="F615">
        <v>6</v>
      </c>
      <c r="G615">
        <v>0</v>
      </c>
      <c r="H615">
        <v>0</v>
      </c>
      <c r="I615">
        <v>0</v>
      </c>
      <c r="J615">
        <v>0</v>
      </c>
      <c r="K615">
        <v>1560</v>
      </c>
      <c r="L615">
        <v>1080</v>
      </c>
      <c r="M615">
        <v>0</v>
      </c>
      <c r="N615">
        <v>0</v>
      </c>
      <c r="O615">
        <v>0</v>
      </c>
      <c r="P615">
        <v>0.1121794871794872</v>
      </c>
      <c r="Q615">
        <v>7.0512820512820526E-2</v>
      </c>
      <c r="R615">
        <v>5.1282051282051322E-2</v>
      </c>
      <c r="S615">
        <v>1730.4326923076924</v>
      </c>
      <c r="T615">
        <v>1238.5576923076924</v>
      </c>
      <c r="U615">
        <v>1620.7692307692314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-1</v>
      </c>
      <c r="AC615">
        <v>5</v>
      </c>
      <c r="AD615">
        <v>-2</v>
      </c>
      <c r="AE615">
        <v>0</v>
      </c>
      <c r="AF615">
        <v>0</v>
      </c>
      <c r="AG615">
        <v>0</v>
      </c>
      <c r="AH615">
        <v>0</v>
      </c>
      <c r="AI615">
        <v>0</v>
      </c>
    </row>
    <row r="616" spans="1:35" x14ac:dyDescent="0.35">
      <c r="A616" t="s">
        <v>225</v>
      </c>
      <c r="B616" t="s">
        <v>64</v>
      </c>
      <c r="C616">
        <v>3366</v>
      </c>
      <c r="D616">
        <v>-2</v>
      </c>
      <c r="E616">
        <v>-6</v>
      </c>
      <c r="F616">
        <v>-5</v>
      </c>
      <c r="G616">
        <v>0</v>
      </c>
      <c r="H616">
        <v>0</v>
      </c>
      <c r="I616">
        <v>0</v>
      </c>
      <c r="J616">
        <v>-390</v>
      </c>
      <c r="K616">
        <v>-1170</v>
      </c>
      <c r="L616">
        <v>-900</v>
      </c>
      <c r="M616">
        <v>0</v>
      </c>
      <c r="N616">
        <v>0</v>
      </c>
      <c r="O616">
        <v>0</v>
      </c>
      <c r="P616">
        <v>-0.32211538461538458</v>
      </c>
      <c r="Q616">
        <v>-0.15384615384615385</v>
      </c>
      <c r="R616">
        <v>-0.15384615384615385</v>
      </c>
      <c r="S616">
        <v>-4871.8990384615381</v>
      </c>
      <c r="T616">
        <v>-3685.3846153846152</v>
      </c>
      <c r="U616">
        <v>-3685.3846153846152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4</v>
      </c>
      <c r="AC616">
        <v>0</v>
      </c>
      <c r="AD616">
        <v>4</v>
      </c>
      <c r="AE616">
        <v>0</v>
      </c>
      <c r="AF616">
        <v>0</v>
      </c>
      <c r="AG616">
        <v>0</v>
      </c>
      <c r="AH616">
        <v>0</v>
      </c>
      <c r="AI616">
        <v>0</v>
      </c>
    </row>
    <row r="617" spans="1:35" x14ac:dyDescent="0.35">
      <c r="A617" t="s">
        <v>226</v>
      </c>
      <c r="B617" t="s">
        <v>67</v>
      </c>
      <c r="C617">
        <v>3367</v>
      </c>
      <c r="D617">
        <v>0</v>
      </c>
      <c r="E617">
        <v>-1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-195</v>
      </c>
      <c r="L617">
        <v>0</v>
      </c>
      <c r="M617">
        <v>0</v>
      </c>
      <c r="N617">
        <v>0</v>
      </c>
      <c r="O617">
        <v>0</v>
      </c>
      <c r="P617">
        <v>0.24</v>
      </c>
      <c r="Q617">
        <v>-0.16000000000000003</v>
      </c>
      <c r="R617">
        <v>-0.15999999999999992</v>
      </c>
      <c r="S617">
        <v>3455.3999999999996</v>
      </c>
      <c r="T617">
        <v>-2472.6000000000004</v>
      </c>
      <c r="U617">
        <v>-2503.7999999999993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3</v>
      </c>
      <c r="AC617">
        <v>1</v>
      </c>
      <c r="AD617">
        <v>0</v>
      </c>
      <c r="AE617">
        <v>0</v>
      </c>
      <c r="AF617">
        <v>1</v>
      </c>
      <c r="AG617">
        <v>0</v>
      </c>
      <c r="AH617">
        <v>2</v>
      </c>
      <c r="AI617">
        <v>0</v>
      </c>
    </row>
    <row r="618" spans="1:35" x14ac:dyDescent="0.35">
      <c r="A618" t="s">
        <v>227</v>
      </c>
      <c r="B618" t="s">
        <v>67</v>
      </c>
      <c r="C618">
        <v>3372</v>
      </c>
      <c r="D618">
        <v>0</v>
      </c>
      <c r="E618">
        <v>-10</v>
      </c>
      <c r="F618">
        <v>-11</v>
      </c>
      <c r="G618">
        <v>0</v>
      </c>
      <c r="H618">
        <v>0</v>
      </c>
      <c r="I618">
        <v>0</v>
      </c>
      <c r="J618">
        <v>0</v>
      </c>
      <c r="K618">
        <v>-1950</v>
      </c>
      <c r="L618">
        <v>-1980</v>
      </c>
      <c r="M618">
        <v>0</v>
      </c>
      <c r="N618">
        <v>0</v>
      </c>
      <c r="O618">
        <v>0</v>
      </c>
      <c r="P618">
        <v>3.4313725490196081E-2</v>
      </c>
      <c r="Q618">
        <v>-1.7156862745098034E-2</v>
      </c>
      <c r="R618">
        <v>9.4362745098039214E-2</v>
      </c>
      <c r="S618">
        <v>682.86764705882342</v>
      </c>
      <c r="T618">
        <v>-1651.4338235294108</v>
      </c>
      <c r="U618">
        <v>-87.113970588237862</v>
      </c>
      <c r="V618">
        <v>-1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3</v>
      </c>
      <c r="AC618">
        <v>15</v>
      </c>
      <c r="AD618">
        <v>0</v>
      </c>
      <c r="AE618">
        <v>0</v>
      </c>
      <c r="AF618">
        <v>12</v>
      </c>
      <c r="AG618">
        <v>-6</v>
      </c>
      <c r="AH618">
        <v>-1</v>
      </c>
      <c r="AI618">
        <v>0</v>
      </c>
    </row>
    <row r="619" spans="1:35" x14ac:dyDescent="0.35">
      <c r="A619" t="s">
        <v>228</v>
      </c>
      <c r="B619" t="s">
        <v>67</v>
      </c>
      <c r="C619">
        <v>3377</v>
      </c>
      <c r="D619">
        <v>2</v>
      </c>
      <c r="E619">
        <v>5</v>
      </c>
      <c r="F619">
        <v>4</v>
      </c>
      <c r="G619">
        <v>0</v>
      </c>
      <c r="H619">
        <v>0</v>
      </c>
      <c r="I619">
        <v>0</v>
      </c>
      <c r="J619">
        <v>390</v>
      </c>
      <c r="K619">
        <v>975</v>
      </c>
      <c r="L619">
        <v>720</v>
      </c>
      <c r="M619">
        <v>0</v>
      </c>
      <c r="N619">
        <v>0</v>
      </c>
      <c r="O619">
        <v>0</v>
      </c>
      <c r="P619">
        <v>2.5062656641604009E-3</v>
      </c>
      <c r="Q619">
        <v>0.27819548872180444</v>
      </c>
      <c r="R619">
        <v>0.32581453634085211</v>
      </c>
      <c r="S619">
        <v>1016.1654135338349</v>
      </c>
      <c r="T619">
        <v>4374.3609022556375</v>
      </c>
      <c r="U619">
        <v>4916.5037593984962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4</v>
      </c>
      <c r="AC619">
        <v>-7</v>
      </c>
      <c r="AD619">
        <v>4</v>
      </c>
      <c r="AE619">
        <v>0</v>
      </c>
      <c r="AF619">
        <v>0</v>
      </c>
      <c r="AG619">
        <v>0</v>
      </c>
      <c r="AH619">
        <v>0</v>
      </c>
      <c r="AI619">
        <v>0</v>
      </c>
    </row>
    <row r="620" spans="1:35" x14ac:dyDescent="0.35">
      <c r="A620" t="s">
        <v>229</v>
      </c>
      <c r="B620" t="s">
        <v>67</v>
      </c>
      <c r="C620">
        <v>3386</v>
      </c>
      <c r="D620">
        <v>-4</v>
      </c>
      <c r="E620">
        <v>12</v>
      </c>
      <c r="F620">
        <v>10</v>
      </c>
      <c r="G620">
        <v>0</v>
      </c>
      <c r="H620">
        <v>0</v>
      </c>
      <c r="I620">
        <v>0</v>
      </c>
      <c r="J620">
        <v>-780</v>
      </c>
      <c r="K620">
        <v>2340</v>
      </c>
      <c r="L620">
        <v>1800</v>
      </c>
      <c r="M620">
        <v>0</v>
      </c>
      <c r="N620">
        <v>0</v>
      </c>
      <c r="O620">
        <v>0</v>
      </c>
      <c r="P620">
        <v>1.1721611721611722E-2</v>
      </c>
      <c r="Q620">
        <v>0.2725274725274725</v>
      </c>
      <c r="R620">
        <v>-4.6153846153846101E-2</v>
      </c>
      <c r="S620">
        <v>578.46153846153857</v>
      </c>
      <c r="T620">
        <v>6729.2307692307686</v>
      </c>
      <c r="U620">
        <v>1922.3076923076933</v>
      </c>
      <c r="V620">
        <v>3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-12</v>
      </c>
      <c r="AC620">
        <v>-2</v>
      </c>
      <c r="AD620">
        <v>-2</v>
      </c>
      <c r="AE620">
        <v>0</v>
      </c>
      <c r="AF620">
        <v>7</v>
      </c>
      <c r="AG620">
        <v>3</v>
      </c>
      <c r="AH620">
        <v>6</v>
      </c>
      <c r="AI620">
        <v>0</v>
      </c>
    </row>
    <row r="621" spans="1:35" x14ac:dyDescent="0.35">
      <c r="A621" t="s">
        <v>230</v>
      </c>
      <c r="B621" t="s">
        <v>67</v>
      </c>
      <c r="C621">
        <v>3406</v>
      </c>
      <c r="D621">
        <v>-3</v>
      </c>
      <c r="E621">
        <v>-2</v>
      </c>
      <c r="F621">
        <v>1</v>
      </c>
      <c r="G621">
        <v>0</v>
      </c>
      <c r="H621">
        <v>0</v>
      </c>
      <c r="I621">
        <v>0</v>
      </c>
      <c r="J621">
        <v>-585</v>
      </c>
      <c r="K621">
        <v>-390</v>
      </c>
      <c r="L621">
        <v>180</v>
      </c>
      <c r="M621">
        <v>0</v>
      </c>
      <c r="N621">
        <v>0</v>
      </c>
      <c r="O621">
        <v>0</v>
      </c>
      <c r="P621">
        <v>0</v>
      </c>
      <c r="Q621">
        <v>0.40454545454545454</v>
      </c>
      <c r="R621">
        <v>1.8181818181818188E-2</v>
      </c>
      <c r="S621">
        <v>0</v>
      </c>
      <c r="T621">
        <v>5027.181818181818</v>
      </c>
      <c r="U621">
        <v>-408.27272727272612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19</v>
      </c>
      <c r="AC621">
        <v>-15</v>
      </c>
      <c r="AD621">
        <v>1</v>
      </c>
      <c r="AE621">
        <v>0</v>
      </c>
      <c r="AF621">
        <v>0</v>
      </c>
      <c r="AG621">
        <v>0</v>
      </c>
      <c r="AH621">
        <v>0</v>
      </c>
      <c r="AI621">
        <v>0</v>
      </c>
    </row>
    <row r="622" spans="1:35" x14ac:dyDescent="0.35">
      <c r="A622" t="s">
        <v>231</v>
      </c>
      <c r="B622" t="s">
        <v>67</v>
      </c>
      <c r="C622">
        <v>3411</v>
      </c>
      <c r="D622">
        <v>-3</v>
      </c>
      <c r="E622">
        <v>7</v>
      </c>
      <c r="F622">
        <v>14</v>
      </c>
      <c r="G622">
        <v>0</v>
      </c>
      <c r="H622">
        <v>0</v>
      </c>
      <c r="I622">
        <v>0</v>
      </c>
      <c r="J622">
        <v>-585</v>
      </c>
      <c r="K622">
        <v>1365</v>
      </c>
      <c r="L622">
        <v>2520</v>
      </c>
      <c r="M622">
        <v>0</v>
      </c>
      <c r="N622">
        <v>0</v>
      </c>
      <c r="O622">
        <v>0</v>
      </c>
      <c r="P622">
        <v>0.106578947368421</v>
      </c>
      <c r="Q622">
        <v>-5.5263157894736792E-2</v>
      </c>
      <c r="R622">
        <v>-8.0263157894736814E-2</v>
      </c>
      <c r="S622">
        <v>4400.7039473684199</v>
      </c>
      <c r="T622">
        <v>1751.4868421052633</v>
      </c>
      <c r="U622">
        <v>1208.1118421052633</v>
      </c>
      <c r="V622">
        <v>14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-1</v>
      </c>
      <c r="AC622">
        <v>1</v>
      </c>
      <c r="AD622">
        <v>3</v>
      </c>
      <c r="AE622">
        <v>0</v>
      </c>
      <c r="AF622">
        <v>5</v>
      </c>
      <c r="AG622">
        <v>5</v>
      </c>
      <c r="AH622">
        <v>7</v>
      </c>
      <c r="AI622">
        <v>0</v>
      </c>
    </row>
    <row r="623" spans="1:35" x14ac:dyDescent="0.35">
      <c r="A623" t="s">
        <v>232</v>
      </c>
      <c r="B623" t="s">
        <v>67</v>
      </c>
      <c r="C623">
        <v>3412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195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-0.27683615819209045</v>
      </c>
      <c r="Q623">
        <v>3.8135593220338992E-2</v>
      </c>
      <c r="R623">
        <v>-1.3559322033898313E-2</v>
      </c>
      <c r="S623">
        <v>-9348.8135593220359</v>
      </c>
      <c r="T623">
        <v>1443.0508474576272</v>
      </c>
      <c r="U623">
        <v>-305.08474576271328</v>
      </c>
      <c r="V623">
        <v>3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6</v>
      </c>
      <c r="AC623">
        <v>-35</v>
      </c>
      <c r="AD623">
        <v>3</v>
      </c>
      <c r="AE623">
        <v>0</v>
      </c>
      <c r="AF623">
        <v>0</v>
      </c>
      <c r="AG623">
        <v>0</v>
      </c>
      <c r="AH623">
        <v>0</v>
      </c>
      <c r="AI623">
        <v>0</v>
      </c>
    </row>
    <row r="624" spans="1:35" x14ac:dyDescent="0.35">
      <c r="A624" t="s">
        <v>233</v>
      </c>
      <c r="B624" t="s">
        <v>67</v>
      </c>
      <c r="C624">
        <v>2181</v>
      </c>
      <c r="D624">
        <v>-1</v>
      </c>
      <c r="E624">
        <v>2</v>
      </c>
      <c r="F624">
        <v>3</v>
      </c>
      <c r="G624">
        <v>0</v>
      </c>
      <c r="H624">
        <v>0</v>
      </c>
      <c r="I624">
        <v>0</v>
      </c>
      <c r="J624">
        <v>-195</v>
      </c>
      <c r="K624">
        <v>390</v>
      </c>
      <c r="L624">
        <v>540</v>
      </c>
      <c r="M624">
        <v>0</v>
      </c>
      <c r="N624">
        <v>0</v>
      </c>
      <c r="O624">
        <v>0</v>
      </c>
      <c r="P624">
        <v>-4.7619047619047616E-2</v>
      </c>
      <c r="Q624">
        <v>-3.968253968253968E-2</v>
      </c>
      <c r="R624">
        <v>0.32539682539682546</v>
      </c>
      <c r="S624">
        <v>-471.42857142857139</v>
      </c>
      <c r="T624">
        <v>-352.02380952380952</v>
      </c>
      <c r="U624">
        <v>3670.5952380952385</v>
      </c>
      <c r="V624">
        <v>3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-7</v>
      </c>
      <c r="AC624">
        <v>-3</v>
      </c>
      <c r="AD624">
        <v>-3</v>
      </c>
      <c r="AE624">
        <v>0</v>
      </c>
      <c r="AF624">
        <v>0</v>
      </c>
      <c r="AG624">
        <v>0</v>
      </c>
      <c r="AH624">
        <v>0</v>
      </c>
      <c r="AI624">
        <v>0</v>
      </c>
    </row>
    <row r="625" spans="1:35" x14ac:dyDescent="0.35">
      <c r="A625" t="s">
        <v>234</v>
      </c>
      <c r="B625" t="s">
        <v>67</v>
      </c>
      <c r="C625">
        <v>3428</v>
      </c>
      <c r="D625">
        <v>9</v>
      </c>
      <c r="E625">
        <v>2</v>
      </c>
      <c r="F625">
        <v>1</v>
      </c>
      <c r="G625">
        <v>0</v>
      </c>
      <c r="H625">
        <v>0</v>
      </c>
      <c r="I625">
        <v>0</v>
      </c>
      <c r="J625">
        <v>1755</v>
      </c>
      <c r="K625">
        <v>390</v>
      </c>
      <c r="L625">
        <v>180</v>
      </c>
      <c r="M625">
        <v>0</v>
      </c>
      <c r="N625">
        <v>0</v>
      </c>
      <c r="O625">
        <v>0</v>
      </c>
      <c r="P625">
        <v>-9.4094094094094083E-2</v>
      </c>
      <c r="Q625">
        <v>-8.7087087087087067E-2</v>
      </c>
      <c r="R625">
        <v>-0.14414414414414412</v>
      </c>
      <c r="S625">
        <v>-1640</v>
      </c>
      <c r="T625">
        <v>-1320</v>
      </c>
      <c r="U625">
        <v>-2265</v>
      </c>
      <c r="V625">
        <v>-1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-7</v>
      </c>
      <c r="AC625">
        <v>-3</v>
      </c>
      <c r="AD625">
        <v>0</v>
      </c>
      <c r="AE625">
        <v>0</v>
      </c>
      <c r="AF625">
        <v>9</v>
      </c>
      <c r="AG625">
        <v>-1</v>
      </c>
      <c r="AH625">
        <v>-1.3333333333333339</v>
      </c>
      <c r="AI625">
        <v>0</v>
      </c>
    </row>
    <row r="626" spans="1:35" x14ac:dyDescent="0.35">
      <c r="A626" t="s">
        <v>235</v>
      </c>
      <c r="B626" t="s">
        <v>67</v>
      </c>
      <c r="C626">
        <v>3431</v>
      </c>
      <c r="D626">
        <v>9</v>
      </c>
      <c r="E626">
        <v>5</v>
      </c>
      <c r="F626">
        <v>14</v>
      </c>
      <c r="G626">
        <v>0</v>
      </c>
      <c r="H626">
        <v>0</v>
      </c>
      <c r="I626">
        <v>0</v>
      </c>
      <c r="J626">
        <v>1755</v>
      </c>
      <c r="K626">
        <v>975</v>
      </c>
      <c r="L626">
        <v>2520</v>
      </c>
      <c r="M626">
        <v>0</v>
      </c>
      <c r="N626">
        <v>0</v>
      </c>
      <c r="O626">
        <v>0</v>
      </c>
      <c r="P626">
        <v>-0.10858400586940574</v>
      </c>
      <c r="Q626">
        <v>-0.13499633162142333</v>
      </c>
      <c r="R626">
        <v>-0.1137197358767425</v>
      </c>
      <c r="S626">
        <v>-2308.3712399119595</v>
      </c>
      <c r="T626">
        <v>-2727.975055025679</v>
      </c>
      <c r="U626">
        <v>-2098.2942039618497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13</v>
      </c>
      <c r="AC626">
        <v>-1</v>
      </c>
      <c r="AD626">
        <v>20</v>
      </c>
      <c r="AE626">
        <v>0</v>
      </c>
      <c r="AF626">
        <v>21</v>
      </c>
      <c r="AG626">
        <v>6</v>
      </c>
      <c r="AH626">
        <v>9</v>
      </c>
      <c r="AI626">
        <v>0</v>
      </c>
    </row>
    <row r="627" spans="1:35" x14ac:dyDescent="0.35">
      <c r="A627" t="s">
        <v>236</v>
      </c>
      <c r="B627" t="s">
        <v>67</v>
      </c>
      <c r="C627">
        <v>3432</v>
      </c>
      <c r="D627">
        <v>-15</v>
      </c>
      <c r="E627">
        <v>25</v>
      </c>
      <c r="F627">
        <v>28</v>
      </c>
      <c r="G627">
        <v>0</v>
      </c>
      <c r="H627">
        <v>0</v>
      </c>
      <c r="I627">
        <v>0</v>
      </c>
      <c r="J627">
        <v>-2925</v>
      </c>
      <c r="K627">
        <v>4875</v>
      </c>
      <c r="L627">
        <v>5040</v>
      </c>
      <c r="M627">
        <v>0</v>
      </c>
      <c r="N627">
        <v>0</v>
      </c>
      <c r="O627">
        <v>0</v>
      </c>
      <c r="P627">
        <v>0.10306089221751871</v>
      </c>
      <c r="Q627">
        <v>7.1149462715727751E-2</v>
      </c>
      <c r="R627">
        <v>-7.3266037121458849E-3</v>
      </c>
      <c r="S627">
        <v>6537.9094757408002</v>
      </c>
      <c r="T627">
        <v>9283.9596222728724</v>
      </c>
      <c r="U627">
        <v>6193.9400846629796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-24</v>
      </c>
      <c r="AC627">
        <v>9</v>
      </c>
      <c r="AD627">
        <v>-11</v>
      </c>
      <c r="AE627">
        <v>0</v>
      </c>
      <c r="AF627">
        <v>5</v>
      </c>
      <c r="AG627">
        <v>2</v>
      </c>
      <c r="AH627">
        <v>1</v>
      </c>
      <c r="AI627">
        <v>0</v>
      </c>
    </row>
    <row r="628" spans="1:35" x14ac:dyDescent="0.35">
      <c r="A628" t="s">
        <v>237</v>
      </c>
      <c r="B628" t="s">
        <v>64</v>
      </c>
      <c r="C628">
        <v>3433</v>
      </c>
      <c r="D628">
        <v>-24</v>
      </c>
      <c r="E628">
        <v>-6</v>
      </c>
      <c r="F628">
        <v>-2</v>
      </c>
      <c r="G628">
        <v>0</v>
      </c>
      <c r="H628">
        <v>0</v>
      </c>
      <c r="I628">
        <v>0</v>
      </c>
      <c r="J628">
        <v>-4680</v>
      </c>
      <c r="K628">
        <v>-1170</v>
      </c>
      <c r="L628">
        <v>-360</v>
      </c>
      <c r="M628">
        <v>0</v>
      </c>
      <c r="N628">
        <v>0</v>
      </c>
      <c r="O628">
        <v>0</v>
      </c>
      <c r="P628">
        <v>-9.0770015298317186E-2</v>
      </c>
      <c r="Q628">
        <v>4.9974502804691512E-2</v>
      </c>
      <c r="R628">
        <v>2.9066802651708246E-2</v>
      </c>
      <c r="S628">
        <v>-4560.1529831718508</v>
      </c>
      <c r="T628">
        <v>-1954.9719530851598</v>
      </c>
      <c r="U628">
        <v>-4051.973482916881</v>
      </c>
      <c r="V628">
        <v>0</v>
      </c>
      <c r="W628">
        <v>-9</v>
      </c>
      <c r="X628">
        <v>0</v>
      </c>
      <c r="Y628">
        <v>0</v>
      </c>
      <c r="Z628">
        <v>0</v>
      </c>
      <c r="AA628">
        <v>0</v>
      </c>
      <c r="AB628">
        <v>-18</v>
      </c>
      <c r="AC628">
        <v>-5</v>
      </c>
      <c r="AD628">
        <v>-26</v>
      </c>
      <c r="AE628">
        <v>0</v>
      </c>
      <c r="AF628">
        <v>0</v>
      </c>
      <c r="AG628">
        <v>0</v>
      </c>
      <c r="AH628">
        <v>0</v>
      </c>
      <c r="AI628">
        <v>0</v>
      </c>
    </row>
    <row r="629" spans="1:35" x14ac:dyDescent="0.35">
      <c r="A629" t="s">
        <v>238</v>
      </c>
      <c r="B629" t="s">
        <v>67</v>
      </c>
      <c r="C629">
        <v>3436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</row>
    <row r="630" spans="1:35" x14ac:dyDescent="0.35">
      <c r="A630" t="s">
        <v>239</v>
      </c>
      <c r="B630" t="s">
        <v>64</v>
      </c>
      <c r="C630">
        <v>5201</v>
      </c>
      <c r="D630">
        <v>-1</v>
      </c>
      <c r="E630">
        <v>-3</v>
      </c>
      <c r="F630">
        <v>1</v>
      </c>
      <c r="G630">
        <v>0</v>
      </c>
      <c r="H630">
        <v>0</v>
      </c>
      <c r="I630">
        <v>0</v>
      </c>
      <c r="J630">
        <v>-195</v>
      </c>
      <c r="K630">
        <v>-585</v>
      </c>
      <c r="L630">
        <v>180</v>
      </c>
      <c r="M630">
        <v>0</v>
      </c>
      <c r="N630">
        <v>0</v>
      </c>
      <c r="O630">
        <v>0</v>
      </c>
      <c r="P630">
        <v>2.1276595744680851E-2</v>
      </c>
      <c r="Q630">
        <v>2.1276595744680851E-2</v>
      </c>
      <c r="R630">
        <v>2.1276595744680851E-2</v>
      </c>
      <c r="S630">
        <v>593.93617021276589</v>
      </c>
      <c r="T630">
        <v>593.93617021276589</v>
      </c>
      <c r="U630">
        <v>593.93617021276589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</row>
    <row r="631" spans="1:35" x14ac:dyDescent="0.35">
      <c r="A631" t="s">
        <v>240</v>
      </c>
      <c r="B631" t="s">
        <v>67</v>
      </c>
      <c r="C631">
        <v>5203</v>
      </c>
      <c r="D631">
        <v>-1</v>
      </c>
      <c r="E631">
        <v>-10</v>
      </c>
      <c r="F631">
        <v>0</v>
      </c>
      <c r="G631">
        <v>0</v>
      </c>
      <c r="H631">
        <v>0</v>
      </c>
      <c r="I631">
        <v>0</v>
      </c>
      <c r="J631">
        <v>-195</v>
      </c>
      <c r="K631">
        <v>-1950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-2.0833333333333332E-2</v>
      </c>
      <c r="R631">
        <v>-6.25E-2</v>
      </c>
      <c r="S631">
        <v>0</v>
      </c>
      <c r="T631">
        <v>-613.75</v>
      </c>
      <c r="U631">
        <v>-1841.25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4</v>
      </c>
      <c r="AC631">
        <v>5</v>
      </c>
      <c r="AD631">
        <v>3</v>
      </c>
      <c r="AE631">
        <v>0</v>
      </c>
      <c r="AF631">
        <v>2</v>
      </c>
      <c r="AG631">
        <v>-7</v>
      </c>
      <c r="AH631">
        <v>-3</v>
      </c>
      <c r="AI631">
        <v>0</v>
      </c>
    </row>
    <row r="632" spans="1:35" x14ac:dyDescent="0.35">
      <c r="A632" t="s">
        <v>241</v>
      </c>
      <c r="B632" t="s">
        <v>64</v>
      </c>
      <c r="C632">
        <v>2162</v>
      </c>
      <c r="D632">
        <v>-2</v>
      </c>
      <c r="E632">
        <v>-2</v>
      </c>
      <c r="F632">
        <v>-6</v>
      </c>
      <c r="G632">
        <v>0</v>
      </c>
      <c r="H632">
        <v>0</v>
      </c>
      <c r="I632">
        <v>0</v>
      </c>
      <c r="J632">
        <v>-390</v>
      </c>
      <c r="K632">
        <v>-390</v>
      </c>
      <c r="L632">
        <v>-1080</v>
      </c>
      <c r="M632">
        <v>0</v>
      </c>
      <c r="N632">
        <v>0</v>
      </c>
      <c r="O632">
        <v>0</v>
      </c>
      <c r="P632">
        <v>-0.23190789473684209</v>
      </c>
      <c r="Q632">
        <v>0.29769736842105265</v>
      </c>
      <c r="R632">
        <v>-7.2368421052631526E-2</v>
      </c>
      <c r="S632">
        <v>-4715.9950657894733</v>
      </c>
      <c r="T632">
        <v>4642.3766447368434</v>
      </c>
      <c r="U632">
        <v>-3081.0197368421032</v>
      </c>
      <c r="V632">
        <v>4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-1</v>
      </c>
      <c r="AC632">
        <v>-3</v>
      </c>
      <c r="AD632">
        <v>0</v>
      </c>
      <c r="AE632">
        <v>0</v>
      </c>
      <c r="AF632">
        <v>3.1333333333333333</v>
      </c>
      <c r="AG632">
        <v>-1</v>
      </c>
      <c r="AH632">
        <v>-0.8666666666666667</v>
      </c>
      <c r="AI632">
        <v>0</v>
      </c>
    </row>
    <row r="633" spans="1:35" x14ac:dyDescent="0.35">
      <c r="A633" t="s">
        <v>242</v>
      </c>
      <c r="B633" t="s">
        <v>67</v>
      </c>
      <c r="C633">
        <v>5205</v>
      </c>
      <c r="D633">
        <v>-3</v>
      </c>
      <c r="E633">
        <v>-4</v>
      </c>
      <c r="F633">
        <v>-5</v>
      </c>
      <c r="G633">
        <v>0</v>
      </c>
      <c r="H633">
        <v>0</v>
      </c>
      <c r="I633">
        <v>0</v>
      </c>
      <c r="J633">
        <v>-585</v>
      </c>
      <c r="K633">
        <v>-780</v>
      </c>
      <c r="L633">
        <v>-900</v>
      </c>
      <c r="M633">
        <v>0</v>
      </c>
      <c r="N633">
        <v>0</v>
      </c>
      <c r="O633">
        <v>0</v>
      </c>
      <c r="P633">
        <v>7.6923076923076927E-2</v>
      </c>
      <c r="Q633">
        <v>0.15782493368700268</v>
      </c>
      <c r="R633">
        <v>0.16578249336870027</v>
      </c>
      <c r="S633">
        <v>1140</v>
      </c>
      <c r="T633">
        <v>2260.8620689655172</v>
      </c>
      <c r="U633">
        <v>2222.5862068965516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5</v>
      </c>
      <c r="AG633">
        <v>4</v>
      </c>
      <c r="AH633">
        <v>4</v>
      </c>
      <c r="AI633">
        <v>0</v>
      </c>
    </row>
    <row r="634" spans="1:35" x14ac:dyDescent="0.35">
      <c r="A634" t="s">
        <v>243</v>
      </c>
      <c r="B634" t="s">
        <v>67</v>
      </c>
      <c r="C634">
        <v>4019</v>
      </c>
      <c r="D634">
        <v>-22</v>
      </c>
      <c r="E634">
        <v>5</v>
      </c>
      <c r="F634">
        <v>-18</v>
      </c>
      <c r="G634">
        <v>0</v>
      </c>
      <c r="H634">
        <v>0</v>
      </c>
      <c r="I634">
        <v>0</v>
      </c>
      <c r="J634">
        <v>-4290</v>
      </c>
      <c r="K634">
        <v>975</v>
      </c>
      <c r="L634">
        <v>-3240</v>
      </c>
      <c r="M634">
        <v>0</v>
      </c>
      <c r="N634">
        <v>0</v>
      </c>
      <c r="O634">
        <v>0</v>
      </c>
      <c r="P634">
        <v>0</v>
      </c>
      <c r="Q634">
        <v>4.3594902749832347E-3</v>
      </c>
      <c r="R634">
        <v>0.14151576123407106</v>
      </c>
      <c r="S634">
        <v>0</v>
      </c>
      <c r="T634">
        <v>31.800804828973924</v>
      </c>
      <c r="U634">
        <v>2040.764587525151</v>
      </c>
      <c r="V634">
        <v>20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8</v>
      </c>
      <c r="AC634">
        <v>0</v>
      </c>
      <c r="AD634">
        <v>21</v>
      </c>
      <c r="AE634">
        <v>0</v>
      </c>
      <c r="AF634">
        <v>0</v>
      </c>
      <c r="AG634">
        <v>0</v>
      </c>
      <c r="AH634">
        <v>0</v>
      </c>
      <c r="AI634">
        <v>0</v>
      </c>
    </row>
    <row r="635" spans="1:35" x14ac:dyDescent="0.35">
      <c r="A635" t="s">
        <v>245</v>
      </c>
      <c r="B635" t="s">
        <v>64</v>
      </c>
      <c r="C635">
        <v>2075</v>
      </c>
      <c r="D635">
        <v>-5</v>
      </c>
      <c r="E635">
        <v>1</v>
      </c>
      <c r="F635">
        <v>3</v>
      </c>
      <c r="G635">
        <v>0</v>
      </c>
      <c r="H635">
        <v>0</v>
      </c>
      <c r="I635">
        <v>0</v>
      </c>
      <c r="J635">
        <v>-975</v>
      </c>
      <c r="K635">
        <v>195</v>
      </c>
      <c r="L635">
        <v>540</v>
      </c>
      <c r="M635">
        <v>0</v>
      </c>
      <c r="N635">
        <v>0</v>
      </c>
      <c r="O635">
        <v>0</v>
      </c>
      <c r="P635">
        <v>3.7962962962962962E-2</v>
      </c>
      <c r="Q635">
        <v>0.30925925925925934</v>
      </c>
      <c r="R635">
        <v>0.14166666666666661</v>
      </c>
      <c r="S635">
        <v>897.09722222222229</v>
      </c>
      <c r="T635">
        <v>7322.6944444444462</v>
      </c>
      <c r="U635">
        <v>3180.875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10</v>
      </c>
      <c r="AC635">
        <v>0</v>
      </c>
      <c r="AD635">
        <v>10</v>
      </c>
      <c r="AE635">
        <v>0</v>
      </c>
      <c r="AF635">
        <v>0</v>
      </c>
      <c r="AG635">
        <v>0</v>
      </c>
      <c r="AH635">
        <v>0</v>
      </c>
      <c r="AI635">
        <v>0</v>
      </c>
    </row>
    <row r="636" spans="1:35" x14ac:dyDescent="0.35">
      <c r="A636" t="s">
        <v>246</v>
      </c>
      <c r="B636" t="s">
        <v>67</v>
      </c>
      <c r="C636">
        <v>2191</v>
      </c>
      <c r="D636">
        <v>7</v>
      </c>
      <c r="E636">
        <v>8</v>
      </c>
      <c r="F636">
        <v>3</v>
      </c>
      <c r="G636">
        <v>0</v>
      </c>
      <c r="H636">
        <v>0</v>
      </c>
      <c r="I636">
        <v>0</v>
      </c>
      <c r="J636">
        <v>1365</v>
      </c>
      <c r="K636">
        <v>1560</v>
      </c>
      <c r="L636">
        <v>540</v>
      </c>
      <c r="M636">
        <v>0</v>
      </c>
      <c r="N636">
        <v>0</v>
      </c>
      <c r="O636">
        <v>0</v>
      </c>
      <c r="P636">
        <v>0.29714285714285715</v>
      </c>
      <c r="Q636">
        <v>0.33714285714285713</v>
      </c>
      <c r="R636">
        <v>-0.16857142857142859</v>
      </c>
      <c r="S636">
        <v>5175</v>
      </c>
      <c r="T636">
        <v>5805</v>
      </c>
      <c r="U636">
        <v>562.5</v>
      </c>
      <c r="V636">
        <v>7</v>
      </c>
      <c r="W636">
        <v>0</v>
      </c>
      <c r="X636">
        <v>-8</v>
      </c>
      <c r="Y636">
        <v>-8</v>
      </c>
      <c r="Z636">
        <v>0</v>
      </c>
      <c r="AA636">
        <v>0</v>
      </c>
      <c r="AB636">
        <v>8</v>
      </c>
      <c r="AC636">
        <v>18</v>
      </c>
      <c r="AD636">
        <v>-4</v>
      </c>
      <c r="AE636">
        <v>0</v>
      </c>
      <c r="AF636">
        <v>-1</v>
      </c>
      <c r="AG636">
        <v>2</v>
      </c>
      <c r="AH636">
        <v>0</v>
      </c>
      <c r="AI636">
        <v>0</v>
      </c>
    </row>
    <row r="637" spans="1:35" x14ac:dyDescent="0.35">
      <c r="A637" t="s">
        <v>247</v>
      </c>
      <c r="B637" t="s">
        <v>64</v>
      </c>
      <c r="C637">
        <v>2078</v>
      </c>
      <c r="D637">
        <v>35</v>
      </c>
      <c r="E637">
        <v>21</v>
      </c>
      <c r="F637">
        <v>13</v>
      </c>
      <c r="G637">
        <v>0</v>
      </c>
      <c r="H637">
        <v>0</v>
      </c>
      <c r="I637">
        <v>0</v>
      </c>
      <c r="J637">
        <v>6825</v>
      </c>
      <c r="K637">
        <v>4095</v>
      </c>
      <c r="L637">
        <v>2340</v>
      </c>
      <c r="M637">
        <v>8190</v>
      </c>
      <c r="N637">
        <v>0</v>
      </c>
      <c r="O637">
        <v>0</v>
      </c>
      <c r="P637">
        <v>5.8823529411764705E-2</v>
      </c>
      <c r="Q637">
        <v>8.8235294117647065E-2</v>
      </c>
      <c r="R637">
        <v>0.26923076923076922</v>
      </c>
      <c r="S637">
        <v>1162.0588235294117</v>
      </c>
      <c r="T637">
        <v>1743.0882352941178</v>
      </c>
      <c r="U637">
        <v>8378.6538461538457</v>
      </c>
      <c r="V637">
        <v>7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13</v>
      </c>
      <c r="AC637">
        <v>11</v>
      </c>
      <c r="AD637">
        <v>9</v>
      </c>
      <c r="AE637">
        <v>0</v>
      </c>
      <c r="AF637">
        <v>6</v>
      </c>
      <c r="AG637">
        <v>6</v>
      </c>
      <c r="AH637">
        <v>4</v>
      </c>
      <c r="AI637">
        <v>0</v>
      </c>
    </row>
    <row r="638" spans="1:35" x14ac:dyDescent="0.35">
      <c r="A638" t="s">
        <v>248</v>
      </c>
      <c r="B638" t="s">
        <v>67</v>
      </c>
      <c r="C638">
        <v>2185</v>
      </c>
      <c r="D638" t="e">
        <v>#N/A</v>
      </c>
      <c r="E638" t="e">
        <v>#N/A</v>
      </c>
      <c r="F638" t="e">
        <v>#N/A</v>
      </c>
      <c r="G638" t="e">
        <v>#N/A</v>
      </c>
      <c r="H638" t="e">
        <v>#N/A</v>
      </c>
      <c r="I638" t="e">
        <v>#N/A</v>
      </c>
      <c r="J638" t="e">
        <v>#N/A</v>
      </c>
      <c r="K638" t="e">
        <v>#N/A</v>
      </c>
      <c r="L638" t="e">
        <v>#N/A</v>
      </c>
      <c r="M638" t="e">
        <v>#N/A</v>
      </c>
      <c r="N638" t="e">
        <v>#N/A</v>
      </c>
      <c r="O638" t="e">
        <v>#N/A</v>
      </c>
      <c r="P638" t="e">
        <v>#N/A</v>
      </c>
      <c r="Q638" t="e">
        <v>#N/A</v>
      </c>
      <c r="R638" t="e">
        <v>#N/A</v>
      </c>
      <c r="S638" t="e">
        <v>#N/A</v>
      </c>
      <c r="T638" t="e">
        <v>#N/A</v>
      </c>
      <c r="U638" t="e">
        <v>#N/A</v>
      </c>
      <c r="V638" t="e">
        <v>#N/A</v>
      </c>
      <c r="W638" t="e">
        <v>#N/A</v>
      </c>
      <c r="X638" t="e">
        <v>#N/A</v>
      </c>
      <c r="Y638" t="e">
        <v>#N/A</v>
      </c>
      <c r="Z638" t="e">
        <v>#N/A</v>
      </c>
      <c r="AA638" t="e">
        <v>#N/A</v>
      </c>
      <c r="AB638" t="e">
        <v>#N/A</v>
      </c>
      <c r="AC638" t="e">
        <v>#N/A</v>
      </c>
      <c r="AD638" t="e">
        <v>#N/A</v>
      </c>
      <c r="AE638" t="e">
        <v>#N/A</v>
      </c>
      <c r="AF638" t="e">
        <v>#N/A</v>
      </c>
      <c r="AG638" t="e">
        <v>#N/A</v>
      </c>
      <c r="AH638" t="e">
        <v>#N/A</v>
      </c>
      <c r="AI638" t="e">
        <v>#N/A</v>
      </c>
    </row>
    <row r="639" spans="1:35" x14ac:dyDescent="0.35">
      <c r="D639" t="e">
        <v>#N/A</v>
      </c>
      <c r="E639" t="e">
        <v>#N/A</v>
      </c>
      <c r="F639" t="e">
        <v>#N/A</v>
      </c>
      <c r="G639" t="e">
        <v>#N/A</v>
      </c>
      <c r="H639" t="e">
        <v>#N/A</v>
      </c>
      <c r="I639" t="e">
        <v>#N/A</v>
      </c>
      <c r="J639" t="e">
        <v>#N/A</v>
      </c>
      <c r="K639" t="e">
        <v>#N/A</v>
      </c>
      <c r="L639" t="e">
        <v>#N/A</v>
      </c>
      <c r="M639" t="e">
        <v>#N/A</v>
      </c>
      <c r="N639" t="e">
        <v>#N/A</v>
      </c>
      <c r="O639" t="e">
        <v>#N/A</v>
      </c>
      <c r="P639" t="e">
        <v>#N/A</v>
      </c>
      <c r="Q639" t="e">
        <v>#N/A</v>
      </c>
      <c r="R639" t="e">
        <v>#N/A</v>
      </c>
      <c r="S639" t="e">
        <v>#N/A</v>
      </c>
      <c r="T639" t="e">
        <v>#N/A</v>
      </c>
      <c r="U639" t="e">
        <v>#N/A</v>
      </c>
      <c r="V639" t="e">
        <v>#N/A</v>
      </c>
      <c r="W639" t="e">
        <v>#N/A</v>
      </c>
      <c r="X639" t="e">
        <v>#N/A</v>
      </c>
      <c r="Y639" t="e">
        <v>#N/A</v>
      </c>
      <c r="Z639" t="e">
        <v>#N/A</v>
      </c>
      <c r="AA639" t="e">
        <v>#N/A</v>
      </c>
      <c r="AB639" t="e">
        <v>#N/A</v>
      </c>
      <c r="AC639" t="e">
        <v>#N/A</v>
      </c>
      <c r="AD639" t="e">
        <v>#N/A</v>
      </c>
      <c r="AE639" t="e">
        <v>#N/A</v>
      </c>
      <c r="AF639" t="e">
        <v>#N/A</v>
      </c>
      <c r="AG639" t="e">
        <v>#N/A</v>
      </c>
      <c r="AH639" t="e">
        <v>#N/A</v>
      </c>
      <c r="AI639" t="e">
        <v>#N/A</v>
      </c>
    </row>
    <row r="640" spans="1:35" x14ac:dyDescent="0.35">
      <c r="E640" t="e">
        <v>#N/A</v>
      </c>
      <c r="F640" t="e">
        <v>#N/A</v>
      </c>
      <c r="H640" t="e">
        <v>#N/A</v>
      </c>
      <c r="K640" t="e">
        <v>#N/A</v>
      </c>
      <c r="X640" t="e">
        <v>#N/A</v>
      </c>
    </row>
    <row r="642" spans="1:31" x14ac:dyDescent="0.35">
      <c r="A642" t="b">
        <v>1</v>
      </c>
      <c r="B642" t="b">
        <v>1</v>
      </c>
      <c r="C642" t="b">
        <v>1</v>
      </c>
      <c r="D642" t="b">
        <v>1</v>
      </c>
      <c r="E642" t="b">
        <v>1</v>
      </c>
      <c r="F642" t="b">
        <v>1</v>
      </c>
      <c r="G642" t="b">
        <v>1</v>
      </c>
      <c r="H642" t="b">
        <v>1</v>
      </c>
      <c r="I642" t="b">
        <v>1</v>
      </c>
      <c r="J642" t="b">
        <v>1</v>
      </c>
      <c r="K642" t="b">
        <v>1</v>
      </c>
      <c r="L642" t="b">
        <v>1</v>
      </c>
      <c r="M642" t="b">
        <v>1</v>
      </c>
      <c r="N642" t="b">
        <v>1</v>
      </c>
      <c r="O642" t="b">
        <v>1</v>
      </c>
      <c r="P642" t="b">
        <v>1</v>
      </c>
      <c r="Q642" t="b">
        <v>1</v>
      </c>
      <c r="R642" t="b">
        <v>1</v>
      </c>
      <c r="S642" t="b">
        <v>1</v>
      </c>
      <c r="T642" t="b">
        <v>1</v>
      </c>
      <c r="U642" t="b">
        <v>1</v>
      </c>
      <c r="V642" t="b">
        <v>1</v>
      </c>
      <c r="W642" t="b">
        <v>1</v>
      </c>
      <c r="X642" t="b">
        <v>1</v>
      </c>
      <c r="Y642" t="b">
        <v>1</v>
      </c>
      <c r="Z642" t="b">
        <v>1</v>
      </c>
      <c r="AA642" t="b">
        <v>1</v>
      </c>
      <c r="AB642" t="b">
        <v>1</v>
      </c>
      <c r="AC642" t="b">
        <v>1</v>
      </c>
      <c r="AD642" t="b">
        <v>1</v>
      </c>
      <c r="AE642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143D8-3A37-4D24-A20A-CDDB801DF517}">
  <dimension ref="A1:AG203"/>
  <sheetViews>
    <sheetView workbookViewId="0">
      <pane xSplit="3" ySplit="1" topLeftCell="Y68" activePane="bottomRight" state="frozen"/>
      <selection pane="topRight" activeCell="C1" sqref="C1"/>
      <selection pane="bottomLeft" activeCell="A2" sqref="A2"/>
      <selection pane="bottomRight" activeCell="A68" sqref="A68"/>
    </sheetView>
  </sheetViews>
  <sheetFormatPr defaultRowHeight="14.5" x14ac:dyDescent="0.35"/>
  <cols>
    <col min="1" max="1" width="10.36328125" bestFit="1" customWidth="1"/>
    <col min="2" max="2" width="10.36328125" style="242" customWidth="1"/>
    <col min="3" max="3" width="58.90625" bestFit="1" customWidth="1"/>
    <col min="4" max="6" width="7.08984375" customWidth="1"/>
    <col min="7" max="7" width="8.54296875" customWidth="1"/>
    <col min="8" max="10" width="7.08984375" customWidth="1"/>
    <col min="11" max="13" width="8.54296875" customWidth="1"/>
    <col min="14" max="14" width="10" customWidth="1"/>
    <col min="15" max="16" width="8.54296875" customWidth="1"/>
    <col min="17" max="17" width="10" customWidth="1"/>
    <col min="27" max="32" width="8.90625" style="249"/>
  </cols>
  <sheetData>
    <row r="1" spans="1:33" s="236" customFormat="1" ht="43.5" x14ac:dyDescent="0.35">
      <c r="A1" s="236" t="s">
        <v>933</v>
      </c>
      <c r="B1" s="237" t="s">
        <v>1303</v>
      </c>
      <c r="C1" s="236" t="s">
        <v>934</v>
      </c>
      <c r="D1" s="237" t="s">
        <v>344</v>
      </c>
      <c r="E1" s="237" t="s">
        <v>345</v>
      </c>
      <c r="F1" s="237" t="s">
        <v>346</v>
      </c>
      <c r="G1" s="238" t="s">
        <v>347</v>
      </c>
      <c r="H1" s="237" t="s">
        <v>348</v>
      </c>
      <c r="I1" s="237" t="s">
        <v>349</v>
      </c>
      <c r="J1" s="238" t="s">
        <v>350</v>
      </c>
      <c r="K1" s="237" t="s">
        <v>351</v>
      </c>
      <c r="L1" s="237" t="s">
        <v>352</v>
      </c>
      <c r="M1" s="237" t="s">
        <v>353</v>
      </c>
      <c r="N1" s="238" t="s">
        <v>354</v>
      </c>
      <c r="O1" s="237" t="s">
        <v>355</v>
      </c>
      <c r="P1" s="237" t="s">
        <v>356</v>
      </c>
      <c r="Q1" s="238" t="s">
        <v>357</v>
      </c>
      <c r="R1" s="239">
        <v>0.05</v>
      </c>
      <c r="S1" s="239" t="s">
        <v>358</v>
      </c>
      <c r="T1" s="240" t="s">
        <v>359</v>
      </c>
      <c r="U1" s="239">
        <v>0.1</v>
      </c>
      <c r="V1" s="239" t="s">
        <v>360</v>
      </c>
      <c r="W1" s="240" t="s">
        <v>361</v>
      </c>
      <c r="X1" s="239">
        <v>0.2</v>
      </c>
      <c r="Y1" s="239" t="s">
        <v>362</v>
      </c>
      <c r="Z1" s="240" t="s">
        <v>363</v>
      </c>
      <c r="AA1" s="247" t="s">
        <v>364</v>
      </c>
      <c r="AB1" s="247" t="s">
        <v>365</v>
      </c>
      <c r="AC1" s="248" t="s">
        <v>366</v>
      </c>
      <c r="AD1" s="247" t="s">
        <v>367</v>
      </c>
      <c r="AE1" s="247" t="s">
        <v>368</v>
      </c>
      <c r="AF1" s="248" t="s">
        <v>369</v>
      </c>
    </row>
    <row r="2" spans="1:33" x14ac:dyDescent="0.35">
      <c r="A2">
        <v>3301000</v>
      </c>
      <c r="B2" s="252">
        <v>1000</v>
      </c>
      <c r="C2" t="s">
        <v>935</v>
      </c>
      <c r="D2" s="242">
        <v>0</v>
      </c>
      <c r="E2" s="242">
        <v>31</v>
      </c>
      <c r="F2" s="242">
        <v>40</v>
      </c>
      <c r="G2" s="243">
        <v>71</v>
      </c>
      <c r="H2" s="242">
        <v>15</v>
      </c>
      <c r="I2" s="242">
        <v>20</v>
      </c>
      <c r="J2" s="243">
        <v>35</v>
      </c>
      <c r="K2" s="242">
        <v>0</v>
      </c>
      <c r="L2" s="242">
        <v>465</v>
      </c>
      <c r="M2" s="242">
        <v>600</v>
      </c>
      <c r="N2" s="243">
        <v>1065</v>
      </c>
      <c r="O2" s="242">
        <v>172</v>
      </c>
      <c r="P2" s="242">
        <v>269.5</v>
      </c>
      <c r="Q2" s="243">
        <v>441.5</v>
      </c>
      <c r="R2" s="242">
        <v>9</v>
      </c>
      <c r="S2" s="242">
        <v>135</v>
      </c>
      <c r="T2" s="244">
        <v>45</v>
      </c>
      <c r="U2" s="242">
        <v>9</v>
      </c>
      <c r="V2" s="242">
        <v>135</v>
      </c>
      <c r="W2" s="244">
        <v>53.5</v>
      </c>
      <c r="X2" s="242">
        <v>6</v>
      </c>
      <c r="Y2" s="242">
        <v>90</v>
      </c>
      <c r="Z2" s="244">
        <v>48</v>
      </c>
      <c r="AG2" t="str">
        <f>_xlfn.XLOOKUP('Summer 2022 School'!C2,Budget!$B$5:$B$208,Budget!$B$5:$B$208,"N/A",FALSE)</f>
        <v>Selly Oak Nursery School</v>
      </c>
    </row>
    <row r="3" spans="1:33" x14ac:dyDescent="0.35">
      <c r="A3">
        <v>3301001</v>
      </c>
      <c r="B3" s="252">
        <v>1001</v>
      </c>
      <c r="C3" t="s">
        <v>936</v>
      </c>
      <c r="D3" s="242">
        <v>19</v>
      </c>
      <c r="E3" s="242">
        <v>52</v>
      </c>
      <c r="F3" s="242">
        <v>30</v>
      </c>
      <c r="G3" s="243">
        <v>82</v>
      </c>
      <c r="H3" s="242">
        <v>9</v>
      </c>
      <c r="I3" s="242">
        <v>9</v>
      </c>
      <c r="J3" s="243">
        <v>18</v>
      </c>
      <c r="K3" s="242">
        <v>285</v>
      </c>
      <c r="L3" s="242">
        <v>780</v>
      </c>
      <c r="M3" s="242">
        <v>450</v>
      </c>
      <c r="N3" s="243">
        <v>1230</v>
      </c>
      <c r="O3" s="242">
        <v>135</v>
      </c>
      <c r="P3" s="242">
        <v>135</v>
      </c>
      <c r="Q3" s="243">
        <v>270</v>
      </c>
      <c r="R3" s="242">
        <v>25</v>
      </c>
      <c r="S3" s="242">
        <v>375</v>
      </c>
      <c r="T3" s="244">
        <v>75</v>
      </c>
      <c r="U3" s="242">
        <v>4</v>
      </c>
      <c r="V3" s="242">
        <v>60</v>
      </c>
      <c r="W3" s="244">
        <v>15</v>
      </c>
      <c r="X3" s="242">
        <v>42</v>
      </c>
      <c r="Y3" s="242">
        <v>630</v>
      </c>
      <c r="Z3" s="244">
        <v>150</v>
      </c>
      <c r="AG3" t="str">
        <f>_xlfn.XLOOKUP('Summer 2022 School'!C3,Budget!$B$5:$B$208,Budget!$B$5:$B$208,"N/A",FALSE)</f>
        <v>Bordesley Green East Nursery School</v>
      </c>
    </row>
    <row r="4" spans="1:33" x14ac:dyDescent="0.35">
      <c r="A4">
        <v>3301002</v>
      </c>
      <c r="B4" s="252">
        <v>1002</v>
      </c>
      <c r="C4" t="s">
        <v>937</v>
      </c>
      <c r="D4" s="242">
        <v>39</v>
      </c>
      <c r="E4" s="242">
        <v>56</v>
      </c>
      <c r="F4" s="242">
        <v>50</v>
      </c>
      <c r="G4" s="243">
        <v>106</v>
      </c>
      <c r="H4" s="242">
        <v>6</v>
      </c>
      <c r="I4" s="242">
        <v>4</v>
      </c>
      <c r="J4" s="243">
        <v>10</v>
      </c>
      <c r="K4" s="242">
        <v>570</v>
      </c>
      <c r="L4" s="242">
        <v>840</v>
      </c>
      <c r="M4" s="242">
        <v>750</v>
      </c>
      <c r="N4" s="243">
        <v>1590</v>
      </c>
      <c r="O4" s="242">
        <v>90</v>
      </c>
      <c r="P4" s="242">
        <v>60</v>
      </c>
      <c r="Q4" s="243">
        <v>150</v>
      </c>
      <c r="R4" s="242">
        <v>109</v>
      </c>
      <c r="S4" s="242">
        <v>1635</v>
      </c>
      <c r="T4" s="244">
        <v>75</v>
      </c>
      <c r="U4" s="242">
        <v>21</v>
      </c>
      <c r="V4" s="242">
        <v>315</v>
      </c>
      <c r="W4" s="244">
        <v>45</v>
      </c>
      <c r="X4" s="242">
        <v>7</v>
      </c>
      <c r="Y4" s="242">
        <v>90</v>
      </c>
      <c r="Z4" s="244">
        <v>30</v>
      </c>
      <c r="AG4" t="str">
        <f>_xlfn.XLOOKUP('Summer 2022 School'!C4,Budget!$B$5:$B$208,Budget!$B$5:$B$208,"N/A",FALSE)</f>
        <v>Brearley Nursery School</v>
      </c>
    </row>
    <row r="5" spans="1:33" x14ac:dyDescent="0.35">
      <c r="A5">
        <v>3301006</v>
      </c>
      <c r="B5" s="252">
        <v>1006</v>
      </c>
      <c r="C5" t="s">
        <v>938</v>
      </c>
      <c r="D5" s="242">
        <v>0</v>
      </c>
      <c r="E5" s="242">
        <v>28</v>
      </c>
      <c r="F5" s="242">
        <v>40</v>
      </c>
      <c r="G5" s="243">
        <v>68</v>
      </c>
      <c r="H5" s="242">
        <v>15</v>
      </c>
      <c r="I5" s="242">
        <v>21</v>
      </c>
      <c r="J5" s="243">
        <v>36</v>
      </c>
      <c r="K5" s="242">
        <v>0</v>
      </c>
      <c r="L5" s="242">
        <v>420</v>
      </c>
      <c r="M5" s="242">
        <v>600</v>
      </c>
      <c r="N5" s="243">
        <v>1020</v>
      </c>
      <c r="O5" s="242">
        <v>225</v>
      </c>
      <c r="P5" s="242">
        <v>315</v>
      </c>
      <c r="Q5" s="243">
        <v>540</v>
      </c>
      <c r="R5" s="242">
        <v>11</v>
      </c>
      <c r="S5" s="242">
        <v>165</v>
      </c>
      <c r="T5" s="244">
        <v>90</v>
      </c>
      <c r="U5" s="242">
        <v>4</v>
      </c>
      <c r="V5" s="242">
        <v>60</v>
      </c>
      <c r="W5" s="244">
        <v>15</v>
      </c>
      <c r="X5" s="242">
        <v>5</v>
      </c>
      <c r="Y5" s="242">
        <v>75</v>
      </c>
      <c r="Z5" s="244">
        <v>60</v>
      </c>
      <c r="AG5" t="str">
        <f>_xlfn.XLOOKUP('Summer 2022 School'!C5,Budget!$B$5:$B$208,Budget!$B$5:$B$208,"N/A",FALSE)</f>
        <v>Garretts Green Nursery School</v>
      </c>
    </row>
    <row r="6" spans="1:33" x14ac:dyDescent="0.35">
      <c r="A6">
        <v>3301008</v>
      </c>
      <c r="B6" s="252">
        <v>1008</v>
      </c>
      <c r="C6" t="s">
        <v>939</v>
      </c>
      <c r="D6" s="242">
        <v>0</v>
      </c>
      <c r="E6" s="242">
        <v>35</v>
      </c>
      <c r="F6" s="242">
        <v>37</v>
      </c>
      <c r="G6" s="243">
        <v>72</v>
      </c>
      <c r="H6" s="242">
        <v>15</v>
      </c>
      <c r="I6" s="242">
        <v>17</v>
      </c>
      <c r="J6" s="243">
        <v>32</v>
      </c>
      <c r="K6" s="242">
        <v>0</v>
      </c>
      <c r="L6" s="242">
        <v>525</v>
      </c>
      <c r="M6" s="242">
        <v>555</v>
      </c>
      <c r="N6" s="243">
        <v>1080</v>
      </c>
      <c r="O6" s="242">
        <v>225</v>
      </c>
      <c r="P6" s="242">
        <v>255</v>
      </c>
      <c r="Q6" s="243">
        <v>480</v>
      </c>
      <c r="R6" s="242">
        <v>0</v>
      </c>
      <c r="S6" s="242">
        <v>0</v>
      </c>
      <c r="T6" s="244">
        <v>0</v>
      </c>
      <c r="U6" s="242">
        <v>1</v>
      </c>
      <c r="V6" s="242">
        <v>15</v>
      </c>
      <c r="W6" s="244">
        <v>15</v>
      </c>
      <c r="X6" s="242">
        <v>2</v>
      </c>
      <c r="Y6" s="242">
        <v>30</v>
      </c>
      <c r="Z6" s="244">
        <v>15</v>
      </c>
      <c r="AG6" t="str">
        <f>_xlfn.XLOOKUP('Summer 2022 School'!C6,Budget!$B$5:$B$208,Budget!$B$5:$B$208,"N/A",FALSE)</f>
        <v>Perry Beeches Nursery</v>
      </c>
    </row>
    <row r="7" spans="1:33" x14ac:dyDescent="0.35">
      <c r="A7">
        <v>3301009</v>
      </c>
      <c r="B7" s="252">
        <v>1009</v>
      </c>
      <c r="C7" t="s">
        <v>940</v>
      </c>
      <c r="D7" s="242">
        <v>25</v>
      </c>
      <c r="E7" s="242">
        <v>73</v>
      </c>
      <c r="F7" s="242">
        <v>37</v>
      </c>
      <c r="G7" s="243">
        <v>110</v>
      </c>
      <c r="H7" s="242">
        <v>8</v>
      </c>
      <c r="I7" s="242">
        <v>6</v>
      </c>
      <c r="J7" s="243">
        <v>14</v>
      </c>
      <c r="K7" s="242">
        <v>270</v>
      </c>
      <c r="L7" s="242">
        <v>1095</v>
      </c>
      <c r="M7" s="242">
        <v>555</v>
      </c>
      <c r="N7" s="243">
        <v>1650</v>
      </c>
      <c r="O7" s="242">
        <v>120</v>
      </c>
      <c r="P7" s="242">
        <v>90</v>
      </c>
      <c r="Q7" s="243">
        <v>210</v>
      </c>
      <c r="R7" s="242">
        <v>61</v>
      </c>
      <c r="S7" s="242">
        <v>855</v>
      </c>
      <c r="T7" s="244">
        <v>90</v>
      </c>
      <c r="U7" s="242">
        <v>14</v>
      </c>
      <c r="V7" s="242">
        <v>210</v>
      </c>
      <c r="W7" s="244">
        <v>45</v>
      </c>
      <c r="X7" s="242">
        <v>8</v>
      </c>
      <c r="Y7" s="242">
        <v>120</v>
      </c>
      <c r="Z7" s="244">
        <v>30</v>
      </c>
      <c r="AG7" t="str">
        <f>_xlfn.XLOOKUP('Summer 2022 School'!C7,Budget!$B$5:$B$208,Budget!$B$5:$B$208,"N/A",FALSE)</f>
        <v>St. Thomas Centre Nursery</v>
      </c>
    </row>
    <row r="8" spans="1:33" x14ac:dyDescent="0.35">
      <c r="A8">
        <v>3301010</v>
      </c>
      <c r="B8" s="252">
        <v>1010</v>
      </c>
      <c r="C8" t="s">
        <v>42</v>
      </c>
      <c r="D8" s="242">
        <v>51</v>
      </c>
      <c r="E8" s="242">
        <v>93</v>
      </c>
      <c r="F8" s="242">
        <v>53</v>
      </c>
      <c r="G8" s="243">
        <v>146</v>
      </c>
      <c r="H8" s="242">
        <v>9</v>
      </c>
      <c r="I8" s="242">
        <v>8</v>
      </c>
      <c r="J8" s="243">
        <v>17</v>
      </c>
      <c r="K8" s="242">
        <v>765</v>
      </c>
      <c r="L8" s="242">
        <v>1383</v>
      </c>
      <c r="M8" s="242">
        <v>795</v>
      </c>
      <c r="N8" s="243">
        <v>2178</v>
      </c>
      <c r="O8" s="242">
        <v>135</v>
      </c>
      <c r="P8" s="242">
        <v>120</v>
      </c>
      <c r="Q8" s="243">
        <v>255</v>
      </c>
      <c r="R8" s="242">
        <v>9</v>
      </c>
      <c r="S8" s="242">
        <v>135</v>
      </c>
      <c r="T8" s="244">
        <v>30</v>
      </c>
      <c r="U8" s="242">
        <v>33</v>
      </c>
      <c r="V8" s="242">
        <v>495</v>
      </c>
      <c r="W8" s="244">
        <v>0</v>
      </c>
      <c r="X8" s="242">
        <v>147</v>
      </c>
      <c r="Y8" s="242">
        <v>2193</v>
      </c>
      <c r="Z8" s="244">
        <v>225</v>
      </c>
      <c r="AG8" t="str">
        <f>_xlfn.XLOOKUP('Summer 2022 School'!C8,Budget!$B$5:$B$208,Budget!$B$5:$B$208,"N/A",FALSE)</f>
        <v>HIGHFIELD CHILDREN'S CENTRE (NURSERY SCHOOL)</v>
      </c>
    </row>
    <row r="9" spans="1:33" x14ac:dyDescent="0.35">
      <c r="A9">
        <v>3301012</v>
      </c>
      <c r="B9" s="252">
        <v>1012</v>
      </c>
      <c r="C9" t="s">
        <v>941</v>
      </c>
      <c r="D9" s="242">
        <v>30</v>
      </c>
      <c r="E9" s="242">
        <v>74</v>
      </c>
      <c r="F9" s="242">
        <v>33</v>
      </c>
      <c r="G9" s="243">
        <v>107</v>
      </c>
      <c r="H9" s="242">
        <v>15</v>
      </c>
      <c r="I9" s="242">
        <v>4</v>
      </c>
      <c r="J9" s="243">
        <v>19</v>
      </c>
      <c r="K9" s="242">
        <v>450</v>
      </c>
      <c r="L9" s="242">
        <v>1095</v>
      </c>
      <c r="M9" s="242">
        <v>495</v>
      </c>
      <c r="N9" s="243">
        <v>1590</v>
      </c>
      <c r="O9" s="242">
        <v>225</v>
      </c>
      <c r="P9" s="242">
        <v>60</v>
      </c>
      <c r="Q9" s="243">
        <v>285</v>
      </c>
      <c r="R9" s="242">
        <v>20</v>
      </c>
      <c r="S9" s="242">
        <v>300</v>
      </c>
      <c r="T9" s="244">
        <v>45</v>
      </c>
      <c r="U9" s="242">
        <v>36</v>
      </c>
      <c r="V9" s="242">
        <v>540</v>
      </c>
      <c r="W9" s="244">
        <v>60</v>
      </c>
      <c r="X9" s="242">
        <v>18</v>
      </c>
      <c r="Y9" s="242">
        <v>270</v>
      </c>
      <c r="Z9" s="244">
        <v>60</v>
      </c>
      <c r="AG9" t="str">
        <f>_xlfn.XLOOKUP('Summer 2022 School'!C9,Budget!$B$5:$B$208,Budget!$B$5:$B$208,"N/A",FALSE)</f>
        <v>Marsh Hill Nursery School</v>
      </c>
    </row>
    <row r="10" spans="1:33" x14ac:dyDescent="0.35">
      <c r="A10">
        <v>3301014</v>
      </c>
      <c r="B10" s="252">
        <v>1014</v>
      </c>
      <c r="C10" t="s">
        <v>942</v>
      </c>
      <c r="D10" s="242">
        <v>24</v>
      </c>
      <c r="E10" s="242">
        <v>56</v>
      </c>
      <c r="F10" s="242">
        <v>43</v>
      </c>
      <c r="G10" s="243">
        <v>99</v>
      </c>
      <c r="H10" s="242">
        <v>9</v>
      </c>
      <c r="I10" s="242">
        <v>10</v>
      </c>
      <c r="J10" s="243">
        <v>19</v>
      </c>
      <c r="K10" s="242">
        <v>360</v>
      </c>
      <c r="L10" s="242">
        <v>840</v>
      </c>
      <c r="M10" s="242">
        <v>645</v>
      </c>
      <c r="N10" s="243">
        <v>1485</v>
      </c>
      <c r="O10" s="242">
        <v>135</v>
      </c>
      <c r="P10" s="242">
        <v>150</v>
      </c>
      <c r="Q10" s="243">
        <v>285</v>
      </c>
      <c r="R10" s="242">
        <v>50</v>
      </c>
      <c r="S10" s="242">
        <v>750</v>
      </c>
      <c r="T10" s="244">
        <v>60</v>
      </c>
      <c r="U10" s="242">
        <v>21</v>
      </c>
      <c r="V10" s="242">
        <v>315</v>
      </c>
      <c r="W10" s="244">
        <v>60</v>
      </c>
      <c r="X10" s="242">
        <v>15</v>
      </c>
      <c r="Y10" s="242">
        <v>225</v>
      </c>
      <c r="Z10" s="244">
        <v>30</v>
      </c>
      <c r="AG10" t="str">
        <f>_xlfn.XLOOKUP('Summer 2022 School'!C10,Budget!$B$5:$B$208,Budget!$B$5:$B$208,"N/A",FALSE)</f>
        <v>West Heath Nursery School</v>
      </c>
    </row>
    <row r="11" spans="1:33" x14ac:dyDescent="0.35">
      <c r="A11">
        <v>3301015</v>
      </c>
      <c r="B11" s="252">
        <v>1015</v>
      </c>
      <c r="C11" t="s">
        <v>943</v>
      </c>
      <c r="D11" s="242">
        <v>9</v>
      </c>
      <c r="E11" s="242">
        <v>54</v>
      </c>
      <c r="F11" s="242">
        <v>31</v>
      </c>
      <c r="G11" s="243">
        <v>85</v>
      </c>
      <c r="H11" s="242">
        <v>25</v>
      </c>
      <c r="I11" s="242">
        <v>13</v>
      </c>
      <c r="J11" s="243">
        <v>38</v>
      </c>
      <c r="K11" s="242">
        <v>105</v>
      </c>
      <c r="L11" s="242">
        <v>810</v>
      </c>
      <c r="M11" s="242">
        <v>465</v>
      </c>
      <c r="N11" s="243">
        <v>1275</v>
      </c>
      <c r="O11" s="242">
        <v>375</v>
      </c>
      <c r="P11" s="242">
        <v>195</v>
      </c>
      <c r="Q11" s="243">
        <v>570</v>
      </c>
      <c r="R11" s="242">
        <v>16</v>
      </c>
      <c r="S11" s="242">
        <v>240</v>
      </c>
      <c r="T11" s="244">
        <v>60</v>
      </c>
      <c r="U11" s="242">
        <v>11</v>
      </c>
      <c r="V11" s="242">
        <v>165</v>
      </c>
      <c r="W11" s="244">
        <v>45</v>
      </c>
      <c r="X11" s="242">
        <v>3</v>
      </c>
      <c r="Y11" s="242">
        <v>45</v>
      </c>
      <c r="Z11" s="244">
        <v>0</v>
      </c>
      <c r="AG11" t="str">
        <f>_xlfn.XLOOKUP('Summer 2022 School'!C11,Budget!$B$5:$B$208,Budget!$B$5:$B$208,"N/A",FALSE)</f>
        <v>Goodway Nursery and CC</v>
      </c>
    </row>
    <row r="12" spans="1:33" x14ac:dyDescent="0.35">
      <c r="A12">
        <v>3301016</v>
      </c>
      <c r="B12" s="252">
        <v>1016</v>
      </c>
      <c r="C12" t="s">
        <v>944</v>
      </c>
      <c r="D12" s="242">
        <v>20</v>
      </c>
      <c r="E12" s="242">
        <v>39</v>
      </c>
      <c r="F12" s="242">
        <v>36</v>
      </c>
      <c r="G12" s="243">
        <v>75</v>
      </c>
      <c r="H12" s="242">
        <v>12</v>
      </c>
      <c r="I12" s="242">
        <v>19</v>
      </c>
      <c r="J12" s="243">
        <v>31</v>
      </c>
      <c r="K12" s="242">
        <v>255</v>
      </c>
      <c r="L12" s="242">
        <v>585</v>
      </c>
      <c r="M12" s="242">
        <v>540</v>
      </c>
      <c r="N12" s="243">
        <v>1125</v>
      </c>
      <c r="O12" s="242">
        <v>174</v>
      </c>
      <c r="P12" s="242">
        <v>273</v>
      </c>
      <c r="Q12" s="243">
        <v>447</v>
      </c>
      <c r="R12" s="242">
        <v>28</v>
      </c>
      <c r="S12" s="242">
        <v>420</v>
      </c>
      <c r="T12" s="244">
        <v>90</v>
      </c>
      <c r="U12" s="242">
        <v>9</v>
      </c>
      <c r="V12" s="242">
        <v>135</v>
      </c>
      <c r="W12" s="244">
        <v>30</v>
      </c>
      <c r="X12" s="242">
        <v>9</v>
      </c>
      <c r="Y12" s="242">
        <v>135</v>
      </c>
      <c r="Z12" s="244">
        <v>30</v>
      </c>
      <c r="AG12" t="str">
        <f>_xlfn.XLOOKUP('Summer 2022 School'!C12,Budget!$B$5:$B$208,Budget!$B$5:$B$208,"N/A",FALSE)</f>
        <v>Kings Norton Nursery School</v>
      </c>
    </row>
    <row r="13" spans="1:33" x14ac:dyDescent="0.35">
      <c r="A13">
        <v>3301017</v>
      </c>
      <c r="B13" s="252">
        <v>1017</v>
      </c>
      <c r="C13" t="s">
        <v>945</v>
      </c>
      <c r="D13" s="242">
        <v>37</v>
      </c>
      <c r="E13" s="242">
        <v>82</v>
      </c>
      <c r="F13" s="242">
        <v>50</v>
      </c>
      <c r="G13" s="243">
        <v>132</v>
      </c>
      <c r="H13" s="242">
        <v>38</v>
      </c>
      <c r="I13" s="242">
        <v>21</v>
      </c>
      <c r="J13" s="243">
        <v>59</v>
      </c>
      <c r="K13" s="242">
        <v>384</v>
      </c>
      <c r="L13" s="242">
        <v>1218</v>
      </c>
      <c r="M13" s="242">
        <v>750</v>
      </c>
      <c r="N13" s="243">
        <v>1968</v>
      </c>
      <c r="O13" s="242">
        <v>570</v>
      </c>
      <c r="P13" s="242">
        <v>315</v>
      </c>
      <c r="Q13" s="243">
        <v>885</v>
      </c>
      <c r="R13" s="242">
        <v>29</v>
      </c>
      <c r="S13" s="242">
        <v>399</v>
      </c>
      <c r="T13" s="244">
        <v>105</v>
      </c>
      <c r="U13" s="242">
        <v>35</v>
      </c>
      <c r="V13" s="242">
        <v>525</v>
      </c>
      <c r="W13" s="244">
        <v>105</v>
      </c>
      <c r="X13" s="242">
        <v>23</v>
      </c>
      <c r="Y13" s="242">
        <v>315</v>
      </c>
      <c r="Z13" s="244">
        <v>150</v>
      </c>
      <c r="AG13" t="str">
        <f>_xlfn.XLOOKUP('Summer 2022 School'!C13,Budget!$B$5:$B$208,Budget!$B$5:$B$208,"N/A",FALSE)</f>
        <v>Allens Croft Nursery School</v>
      </c>
    </row>
    <row r="14" spans="1:33" x14ac:dyDescent="0.35">
      <c r="A14">
        <v>3301018</v>
      </c>
      <c r="B14" s="252">
        <v>1018</v>
      </c>
      <c r="C14" t="s">
        <v>946</v>
      </c>
      <c r="D14" s="242">
        <v>35</v>
      </c>
      <c r="E14" s="242">
        <v>57</v>
      </c>
      <c r="F14" s="242">
        <v>47</v>
      </c>
      <c r="G14" s="243">
        <v>104</v>
      </c>
      <c r="H14" s="242">
        <v>29</v>
      </c>
      <c r="I14" s="242">
        <v>18</v>
      </c>
      <c r="J14" s="243">
        <v>47</v>
      </c>
      <c r="K14" s="242">
        <v>525</v>
      </c>
      <c r="L14" s="242">
        <v>855</v>
      </c>
      <c r="M14" s="242">
        <v>705</v>
      </c>
      <c r="N14" s="243">
        <v>1560</v>
      </c>
      <c r="O14" s="242">
        <v>435</v>
      </c>
      <c r="P14" s="242">
        <v>270</v>
      </c>
      <c r="Q14" s="243">
        <v>705</v>
      </c>
      <c r="R14" s="242">
        <v>46</v>
      </c>
      <c r="S14" s="242">
        <v>690</v>
      </c>
      <c r="T14" s="244">
        <v>150</v>
      </c>
      <c r="U14" s="242">
        <v>13</v>
      </c>
      <c r="V14" s="242">
        <v>195</v>
      </c>
      <c r="W14" s="244">
        <v>60</v>
      </c>
      <c r="X14" s="242">
        <v>26</v>
      </c>
      <c r="Y14" s="242">
        <v>390</v>
      </c>
      <c r="Z14" s="244">
        <v>135</v>
      </c>
      <c r="AG14" t="str">
        <f>_xlfn.XLOOKUP('Summer 2022 School'!C14,Budget!$B$5:$B$208,Budget!$B$5:$B$208,"N/A",FALSE)</f>
        <v>Rubery Nursery School</v>
      </c>
    </row>
    <row r="15" spans="1:33" x14ac:dyDescent="0.35">
      <c r="A15">
        <v>3301019</v>
      </c>
      <c r="B15" s="252">
        <v>1019</v>
      </c>
      <c r="C15" t="s">
        <v>947</v>
      </c>
      <c r="D15" s="242">
        <v>28</v>
      </c>
      <c r="E15" s="242">
        <v>101</v>
      </c>
      <c r="F15" s="242">
        <v>51</v>
      </c>
      <c r="G15" s="243">
        <v>152</v>
      </c>
      <c r="H15" s="242">
        <v>17</v>
      </c>
      <c r="I15" s="242">
        <v>11</v>
      </c>
      <c r="J15" s="243">
        <v>28</v>
      </c>
      <c r="K15" s="242">
        <v>420</v>
      </c>
      <c r="L15" s="242">
        <v>1515</v>
      </c>
      <c r="M15" s="242">
        <v>765</v>
      </c>
      <c r="N15" s="243">
        <v>2280</v>
      </c>
      <c r="O15" s="242">
        <v>255</v>
      </c>
      <c r="P15" s="242">
        <v>165</v>
      </c>
      <c r="Q15" s="243">
        <v>420</v>
      </c>
      <c r="R15" s="242">
        <v>29</v>
      </c>
      <c r="S15" s="242">
        <v>435</v>
      </c>
      <c r="T15" s="244">
        <v>45</v>
      </c>
      <c r="U15" s="242">
        <v>40</v>
      </c>
      <c r="V15" s="242">
        <v>600</v>
      </c>
      <c r="W15" s="244">
        <v>75</v>
      </c>
      <c r="X15" s="242">
        <v>65</v>
      </c>
      <c r="Y15" s="242">
        <v>975</v>
      </c>
      <c r="Z15" s="244">
        <v>75</v>
      </c>
      <c r="AG15" t="str">
        <f>_xlfn.XLOOKUP('Summer 2022 School'!C15,Budget!$B$5:$B$208,Budget!$B$5:$B$208,"N/A",FALSE)</f>
        <v>Washwood Heath Nursery School</v>
      </c>
    </row>
    <row r="16" spans="1:33" x14ac:dyDescent="0.35">
      <c r="A16">
        <v>3301020</v>
      </c>
      <c r="B16" s="252">
        <v>1020</v>
      </c>
      <c r="C16" t="s">
        <v>948</v>
      </c>
      <c r="D16" s="242">
        <v>39</v>
      </c>
      <c r="E16" s="242">
        <v>78</v>
      </c>
      <c r="F16" s="242">
        <v>66</v>
      </c>
      <c r="G16" s="243">
        <v>144</v>
      </c>
      <c r="H16" s="242">
        <v>15</v>
      </c>
      <c r="I16" s="242">
        <v>22</v>
      </c>
      <c r="J16" s="243">
        <v>37</v>
      </c>
      <c r="K16" s="242">
        <v>585</v>
      </c>
      <c r="L16" s="242">
        <v>1170</v>
      </c>
      <c r="M16" s="242">
        <v>990</v>
      </c>
      <c r="N16" s="243">
        <v>2160</v>
      </c>
      <c r="O16" s="242">
        <v>213</v>
      </c>
      <c r="P16" s="242">
        <v>330</v>
      </c>
      <c r="Q16" s="243">
        <v>543</v>
      </c>
      <c r="R16" s="242">
        <v>53</v>
      </c>
      <c r="S16" s="242">
        <v>795</v>
      </c>
      <c r="T16" s="244">
        <v>135</v>
      </c>
      <c r="U16" s="242">
        <v>68</v>
      </c>
      <c r="V16" s="242">
        <v>1020</v>
      </c>
      <c r="W16" s="244">
        <v>138</v>
      </c>
      <c r="X16" s="242">
        <v>26</v>
      </c>
      <c r="Y16" s="242">
        <v>390</v>
      </c>
      <c r="Z16" s="244">
        <v>75</v>
      </c>
      <c r="AG16" t="str">
        <f>_xlfn.XLOOKUP('Summer 2022 School'!C16,Budget!$B$5:$B$208,Budget!$B$5:$B$208,"N/A",FALSE)</f>
        <v>Weoley Castle Nursery School</v>
      </c>
    </row>
    <row r="17" spans="1:33" x14ac:dyDescent="0.35">
      <c r="A17">
        <v>3301021</v>
      </c>
      <c r="B17" s="252">
        <v>1021</v>
      </c>
      <c r="C17" t="s">
        <v>949</v>
      </c>
      <c r="D17" s="242">
        <v>13</v>
      </c>
      <c r="E17" s="242">
        <v>28</v>
      </c>
      <c r="F17" s="242">
        <v>14</v>
      </c>
      <c r="G17" s="243">
        <v>42</v>
      </c>
      <c r="H17" s="242">
        <v>4</v>
      </c>
      <c r="I17" s="242">
        <v>5</v>
      </c>
      <c r="J17" s="243">
        <v>9</v>
      </c>
      <c r="K17" s="242">
        <v>195</v>
      </c>
      <c r="L17" s="242">
        <v>420</v>
      </c>
      <c r="M17" s="242">
        <v>210</v>
      </c>
      <c r="N17" s="243">
        <v>630</v>
      </c>
      <c r="O17" s="242">
        <v>60</v>
      </c>
      <c r="P17" s="242">
        <v>75</v>
      </c>
      <c r="Q17" s="243">
        <v>135</v>
      </c>
      <c r="R17" s="242">
        <v>9</v>
      </c>
      <c r="S17" s="242">
        <v>135</v>
      </c>
      <c r="T17" s="244">
        <v>30</v>
      </c>
      <c r="U17" s="242">
        <v>7</v>
      </c>
      <c r="V17" s="242">
        <v>105</v>
      </c>
      <c r="W17" s="244">
        <v>0</v>
      </c>
      <c r="X17" s="242">
        <v>20</v>
      </c>
      <c r="Y17" s="242">
        <v>300</v>
      </c>
      <c r="Z17" s="244">
        <v>60</v>
      </c>
      <c r="AG17" t="str">
        <f>_xlfn.XLOOKUP('Summer 2022 School'!C17,Budget!$B$5:$B$208,Budget!$B$5:$B$208,"N/A",FALSE)</f>
        <v>Highters Heath Nursery School</v>
      </c>
    </row>
    <row r="18" spans="1:33" x14ac:dyDescent="0.35">
      <c r="A18">
        <v>3301022</v>
      </c>
      <c r="B18" s="252">
        <v>1022</v>
      </c>
      <c r="C18" t="s">
        <v>950</v>
      </c>
      <c r="D18" s="242">
        <v>26</v>
      </c>
      <c r="E18" s="242">
        <v>46</v>
      </c>
      <c r="F18" s="242">
        <v>32</v>
      </c>
      <c r="G18" s="243">
        <v>78</v>
      </c>
      <c r="H18" s="242">
        <v>6</v>
      </c>
      <c r="I18" s="242">
        <v>6</v>
      </c>
      <c r="J18" s="243">
        <v>12</v>
      </c>
      <c r="K18" s="242">
        <v>390</v>
      </c>
      <c r="L18" s="242">
        <v>690</v>
      </c>
      <c r="M18" s="242">
        <v>480</v>
      </c>
      <c r="N18" s="243">
        <v>1170</v>
      </c>
      <c r="O18" s="242">
        <v>90</v>
      </c>
      <c r="P18" s="242">
        <v>90</v>
      </c>
      <c r="Q18" s="243">
        <v>180</v>
      </c>
      <c r="R18" s="242">
        <v>22</v>
      </c>
      <c r="S18" s="242">
        <v>330</v>
      </c>
      <c r="T18" s="244">
        <v>60</v>
      </c>
      <c r="U18" s="242">
        <v>25</v>
      </c>
      <c r="V18" s="242">
        <v>375</v>
      </c>
      <c r="W18" s="244">
        <v>60</v>
      </c>
      <c r="X18" s="242">
        <v>49</v>
      </c>
      <c r="Y18" s="242">
        <v>735</v>
      </c>
      <c r="Z18" s="244">
        <v>60</v>
      </c>
      <c r="AG18" t="str">
        <f>_xlfn.XLOOKUP('Summer 2022 School'!C18,Budget!$B$5:$B$208,Budget!$B$5:$B$208,"N/A",FALSE)</f>
        <v>Gracelands Nursery School</v>
      </c>
    </row>
    <row r="19" spans="1:33" x14ac:dyDescent="0.35">
      <c r="A19">
        <v>3301023</v>
      </c>
      <c r="B19" s="252">
        <v>1023</v>
      </c>
      <c r="C19" t="s">
        <v>951</v>
      </c>
      <c r="D19" s="242">
        <v>28</v>
      </c>
      <c r="E19" s="242">
        <v>53</v>
      </c>
      <c r="F19" s="242">
        <v>34</v>
      </c>
      <c r="G19" s="243">
        <v>87</v>
      </c>
      <c r="H19" s="242">
        <v>4</v>
      </c>
      <c r="I19" s="242">
        <v>5</v>
      </c>
      <c r="J19" s="243">
        <v>9</v>
      </c>
      <c r="K19" s="242">
        <v>420</v>
      </c>
      <c r="L19" s="242">
        <v>795</v>
      </c>
      <c r="M19" s="242">
        <v>510</v>
      </c>
      <c r="N19" s="243">
        <v>1305</v>
      </c>
      <c r="O19" s="242">
        <v>60</v>
      </c>
      <c r="P19" s="242">
        <v>75</v>
      </c>
      <c r="Q19" s="243">
        <v>135</v>
      </c>
      <c r="R19" s="242">
        <v>17</v>
      </c>
      <c r="S19" s="242">
        <v>255</v>
      </c>
      <c r="T19" s="244">
        <v>0</v>
      </c>
      <c r="U19" s="242">
        <v>29</v>
      </c>
      <c r="V19" s="242">
        <v>435</v>
      </c>
      <c r="W19" s="244">
        <v>0</v>
      </c>
      <c r="X19" s="242">
        <v>61</v>
      </c>
      <c r="Y19" s="242">
        <v>915</v>
      </c>
      <c r="Z19" s="244">
        <v>120</v>
      </c>
      <c r="AG19" t="str">
        <f>_xlfn.XLOOKUP('Summer 2022 School'!C19,Budget!$B$5:$B$208,Budget!$B$5:$B$208,"N/A",FALSE)</f>
        <v>Jakeman Nursery School</v>
      </c>
    </row>
    <row r="20" spans="1:33" x14ac:dyDescent="0.35">
      <c r="A20">
        <v>3301024</v>
      </c>
      <c r="B20" s="252">
        <v>1024</v>
      </c>
      <c r="C20" t="s">
        <v>952</v>
      </c>
      <c r="D20" s="242">
        <v>41</v>
      </c>
      <c r="E20" s="242">
        <v>50</v>
      </c>
      <c r="F20" s="242">
        <v>36</v>
      </c>
      <c r="G20" s="243">
        <v>86</v>
      </c>
      <c r="H20" s="242">
        <v>6</v>
      </c>
      <c r="I20" s="242">
        <v>3</v>
      </c>
      <c r="J20" s="243">
        <v>9</v>
      </c>
      <c r="K20" s="242">
        <v>570</v>
      </c>
      <c r="L20" s="242">
        <v>735</v>
      </c>
      <c r="M20" s="242">
        <v>540</v>
      </c>
      <c r="N20" s="243">
        <v>1275</v>
      </c>
      <c r="O20" s="242">
        <v>87</v>
      </c>
      <c r="P20" s="242">
        <v>45</v>
      </c>
      <c r="Q20" s="243">
        <v>132</v>
      </c>
      <c r="R20" s="242">
        <v>50</v>
      </c>
      <c r="S20" s="242">
        <v>705</v>
      </c>
      <c r="T20" s="244">
        <v>15</v>
      </c>
      <c r="U20" s="242">
        <v>11</v>
      </c>
      <c r="V20" s="242">
        <v>165</v>
      </c>
      <c r="W20" s="244">
        <v>30</v>
      </c>
      <c r="X20" s="242">
        <v>46</v>
      </c>
      <c r="Y20" s="242">
        <v>690</v>
      </c>
      <c r="Z20" s="244">
        <v>60</v>
      </c>
      <c r="AG20" t="str">
        <f>_xlfn.XLOOKUP('Summer 2022 School'!C20,Budget!$B$5:$B$208,Budget!$B$5:$B$208,"N/A",FALSE)</f>
        <v>Lillian De Lissa Nursery School</v>
      </c>
    </row>
    <row r="21" spans="1:33" x14ac:dyDescent="0.35">
      <c r="A21">
        <v>3301025</v>
      </c>
      <c r="B21" s="252">
        <v>1025</v>
      </c>
      <c r="C21" t="s">
        <v>953</v>
      </c>
      <c r="D21" s="242">
        <v>43</v>
      </c>
      <c r="E21" s="242">
        <v>59</v>
      </c>
      <c r="F21" s="242">
        <v>31</v>
      </c>
      <c r="G21" s="243">
        <v>90</v>
      </c>
      <c r="H21" s="242">
        <v>4</v>
      </c>
      <c r="I21" s="242">
        <v>4</v>
      </c>
      <c r="J21" s="243">
        <v>8</v>
      </c>
      <c r="K21" s="242">
        <v>645</v>
      </c>
      <c r="L21" s="242">
        <v>885</v>
      </c>
      <c r="M21" s="242">
        <v>465</v>
      </c>
      <c r="N21" s="243">
        <v>1350</v>
      </c>
      <c r="O21" s="242">
        <v>60</v>
      </c>
      <c r="P21" s="242">
        <v>60</v>
      </c>
      <c r="Q21" s="243">
        <v>120</v>
      </c>
      <c r="R21" s="242">
        <v>82</v>
      </c>
      <c r="S21" s="242">
        <v>1230</v>
      </c>
      <c r="T21" s="244">
        <v>60</v>
      </c>
      <c r="U21" s="242">
        <v>42</v>
      </c>
      <c r="V21" s="242">
        <v>630</v>
      </c>
      <c r="W21" s="244">
        <v>45</v>
      </c>
      <c r="X21" s="242">
        <v>6</v>
      </c>
      <c r="Y21" s="242">
        <v>90</v>
      </c>
      <c r="Z21" s="244">
        <v>15</v>
      </c>
      <c r="AG21" t="str">
        <f>_xlfn.XLOOKUP('Summer 2022 School'!C21,Budget!$B$5:$B$208,Budget!$B$5:$B$208,"N/A",FALSE)</f>
        <v>Bloomsbury Nursery School</v>
      </c>
    </row>
    <row r="22" spans="1:33" x14ac:dyDescent="0.35">
      <c r="A22">
        <v>3301026</v>
      </c>
      <c r="B22" s="252">
        <v>1026</v>
      </c>
      <c r="C22" t="s">
        <v>954</v>
      </c>
      <c r="D22" s="242">
        <v>28</v>
      </c>
      <c r="E22" s="242">
        <v>47</v>
      </c>
      <c r="F22" s="242">
        <v>36</v>
      </c>
      <c r="G22" s="243">
        <v>83</v>
      </c>
      <c r="H22" s="242">
        <v>10</v>
      </c>
      <c r="I22" s="242">
        <v>7</v>
      </c>
      <c r="J22" s="243">
        <v>17</v>
      </c>
      <c r="K22" s="242">
        <v>420</v>
      </c>
      <c r="L22" s="242">
        <v>705</v>
      </c>
      <c r="M22" s="242">
        <v>540</v>
      </c>
      <c r="N22" s="243">
        <v>1245</v>
      </c>
      <c r="O22" s="242">
        <v>150</v>
      </c>
      <c r="P22" s="242">
        <v>105</v>
      </c>
      <c r="Q22" s="243">
        <v>255</v>
      </c>
      <c r="R22" s="242">
        <v>8</v>
      </c>
      <c r="S22" s="242">
        <v>120</v>
      </c>
      <c r="T22" s="244">
        <v>30</v>
      </c>
      <c r="U22" s="242">
        <v>21</v>
      </c>
      <c r="V22" s="242">
        <v>315</v>
      </c>
      <c r="W22" s="244">
        <v>45</v>
      </c>
      <c r="X22" s="242">
        <v>19</v>
      </c>
      <c r="Y22" s="242">
        <v>285</v>
      </c>
      <c r="Z22" s="244">
        <v>75</v>
      </c>
      <c r="AG22" t="str">
        <f>_xlfn.XLOOKUP('Summer 2022 School'!C22,Budget!$B$5:$B$208,Budget!$B$5:$B$208,"N/A",FALSE)</f>
        <v>Featherstone Nursery School</v>
      </c>
    </row>
    <row r="23" spans="1:33" x14ac:dyDescent="0.35">
      <c r="A23">
        <v>3301027</v>
      </c>
      <c r="B23" s="252">
        <v>1027</v>
      </c>
      <c r="C23" t="s">
        <v>955</v>
      </c>
      <c r="D23" s="242">
        <v>29</v>
      </c>
      <c r="E23" s="242">
        <v>69</v>
      </c>
      <c r="F23" s="242">
        <v>37</v>
      </c>
      <c r="G23" s="243">
        <v>106</v>
      </c>
      <c r="H23" s="242">
        <v>11</v>
      </c>
      <c r="I23" s="242">
        <v>8</v>
      </c>
      <c r="J23" s="243">
        <v>19</v>
      </c>
      <c r="K23" s="242">
        <v>435</v>
      </c>
      <c r="L23" s="242">
        <v>1035</v>
      </c>
      <c r="M23" s="242">
        <v>552</v>
      </c>
      <c r="N23" s="243">
        <v>1587</v>
      </c>
      <c r="O23" s="242">
        <v>165</v>
      </c>
      <c r="P23" s="242">
        <v>120</v>
      </c>
      <c r="Q23" s="243">
        <v>285</v>
      </c>
      <c r="R23" s="242">
        <v>3</v>
      </c>
      <c r="S23" s="242">
        <v>45</v>
      </c>
      <c r="T23" s="244">
        <v>15</v>
      </c>
      <c r="U23" s="242">
        <v>80</v>
      </c>
      <c r="V23" s="242">
        <v>1200</v>
      </c>
      <c r="W23" s="244">
        <v>150</v>
      </c>
      <c r="X23" s="242">
        <v>43</v>
      </c>
      <c r="Y23" s="242">
        <v>645</v>
      </c>
      <c r="Z23" s="244">
        <v>60</v>
      </c>
      <c r="AG23" t="str">
        <f>_xlfn.XLOOKUP('Summer 2022 School'!C23,Budget!$B$5:$B$208,Budget!$B$5:$B$208,"N/A",FALSE)</f>
        <v>Adderley Nursery School</v>
      </c>
    </row>
    <row r="24" spans="1:33" x14ac:dyDescent="0.35">
      <c r="A24">
        <v>3301028</v>
      </c>
      <c r="B24" s="252">
        <v>1028</v>
      </c>
      <c r="C24" t="s">
        <v>956</v>
      </c>
      <c r="D24" s="242">
        <v>38</v>
      </c>
      <c r="E24" s="242">
        <v>60</v>
      </c>
      <c r="F24" s="242">
        <v>25</v>
      </c>
      <c r="G24" s="243">
        <v>85</v>
      </c>
      <c r="H24" s="242">
        <v>7</v>
      </c>
      <c r="I24" s="242">
        <v>2</v>
      </c>
      <c r="J24" s="243">
        <v>9</v>
      </c>
      <c r="K24" s="242">
        <v>564</v>
      </c>
      <c r="L24" s="242">
        <v>900</v>
      </c>
      <c r="M24" s="242">
        <v>375</v>
      </c>
      <c r="N24" s="243">
        <v>1275</v>
      </c>
      <c r="O24" s="242">
        <v>105</v>
      </c>
      <c r="P24" s="242">
        <v>30</v>
      </c>
      <c r="Q24" s="243">
        <v>135</v>
      </c>
      <c r="R24" s="242">
        <v>82</v>
      </c>
      <c r="S24" s="242">
        <v>1224</v>
      </c>
      <c r="T24" s="244">
        <v>75</v>
      </c>
      <c r="U24" s="242">
        <v>22</v>
      </c>
      <c r="V24" s="242">
        <v>330</v>
      </c>
      <c r="W24" s="244">
        <v>30</v>
      </c>
      <c r="X24" s="242">
        <v>14</v>
      </c>
      <c r="Y24" s="242">
        <v>210</v>
      </c>
      <c r="Z24" s="244">
        <v>15</v>
      </c>
      <c r="AG24" t="str">
        <f>_xlfn.XLOOKUP('Summer 2022 School'!C24,Budget!$B$5:$B$208,Budget!$B$5:$B$208,"N/A",FALSE)</f>
        <v>Newtown Nursery School</v>
      </c>
    </row>
    <row r="25" spans="1:33" x14ac:dyDescent="0.35">
      <c r="A25">
        <v>3301038</v>
      </c>
      <c r="B25" s="252">
        <v>1038</v>
      </c>
      <c r="C25" t="s">
        <v>957</v>
      </c>
      <c r="D25" s="242">
        <v>42</v>
      </c>
      <c r="E25" s="242">
        <v>57</v>
      </c>
      <c r="F25" s="242">
        <v>55</v>
      </c>
      <c r="G25" s="243">
        <v>112</v>
      </c>
      <c r="H25" s="242">
        <v>14</v>
      </c>
      <c r="I25" s="242">
        <v>23</v>
      </c>
      <c r="J25" s="243">
        <v>37</v>
      </c>
      <c r="K25" s="242">
        <v>417</v>
      </c>
      <c r="L25" s="242">
        <v>855</v>
      </c>
      <c r="M25" s="242">
        <v>825</v>
      </c>
      <c r="N25" s="243">
        <v>1680</v>
      </c>
      <c r="O25" s="242">
        <v>210</v>
      </c>
      <c r="P25" s="242">
        <v>345</v>
      </c>
      <c r="Q25" s="243">
        <v>555</v>
      </c>
      <c r="R25" s="242">
        <v>69</v>
      </c>
      <c r="S25" s="242">
        <v>975</v>
      </c>
      <c r="T25" s="244">
        <v>210</v>
      </c>
      <c r="U25" s="242">
        <v>23</v>
      </c>
      <c r="V25" s="242">
        <v>315</v>
      </c>
      <c r="W25" s="244">
        <v>60</v>
      </c>
      <c r="X25" s="242">
        <v>17</v>
      </c>
      <c r="Y25" s="242">
        <v>240</v>
      </c>
      <c r="Z25" s="244">
        <v>60</v>
      </c>
      <c r="AG25" t="str">
        <f>_xlfn.XLOOKUP('Summer 2022 School'!C25,Budget!$B$5:$B$208,Budget!$B$5:$B$208,"N/A",FALSE)</f>
        <v>Shenley Fields Daycare and Nursery School</v>
      </c>
    </row>
    <row r="26" spans="1:33" x14ac:dyDescent="0.35">
      <c r="A26">
        <v>3301048</v>
      </c>
      <c r="B26" s="252">
        <v>1048</v>
      </c>
      <c r="C26" t="s">
        <v>958</v>
      </c>
      <c r="D26" s="242">
        <v>48</v>
      </c>
      <c r="E26" s="242">
        <v>63</v>
      </c>
      <c r="F26" s="242">
        <v>46</v>
      </c>
      <c r="G26" s="243">
        <v>109</v>
      </c>
      <c r="H26" s="242">
        <v>29</v>
      </c>
      <c r="I26" s="242">
        <v>9</v>
      </c>
      <c r="J26" s="243">
        <v>38</v>
      </c>
      <c r="K26" s="242">
        <v>690</v>
      </c>
      <c r="L26" s="242">
        <v>945</v>
      </c>
      <c r="M26" s="242">
        <v>690</v>
      </c>
      <c r="N26" s="243">
        <v>1635</v>
      </c>
      <c r="O26" s="242">
        <v>435</v>
      </c>
      <c r="P26" s="242">
        <v>135</v>
      </c>
      <c r="Q26" s="243">
        <v>570</v>
      </c>
      <c r="R26" s="242">
        <v>96</v>
      </c>
      <c r="S26" s="242">
        <v>1425</v>
      </c>
      <c r="T26" s="244">
        <v>360</v>
      </c>
      <c r="U26" s="242">
        <v>2</v>
      </c>
      <c r="V26" s="242">
        <v>30</v>
      </c>
      <c r="W26" s="244">
        <v>0</v>
      </c>
      <c r="X26" s="242">
        <v>29</v>
      </c>
      <c r="Y26" s="242">
        <v>435</v>
      </c>
      <c r="Z26" s="244">
        <v>120</v>
      </c>
      <c r="AG26" t="str">
        <f>_xlfn.XLOOKUP('Summer 2022 School'!C26,Budget!$B$5:$B$208,Budget!$B$5:$B$208,"N/A",FALSE)</f>
        <v>Castle Vale Nursery School</v>
      </c>
    </row>
    <row r="27" spans="1:33" x14ac:dyDescent="0.35">
      <c r="A27">
        <v>3301049</v>
      </c>
      <c r="B27" s="252">
        <v>1049</v>
      </c>
      <c r="C27" t="s">
        <v>959</v>
      </c>
      <c r="D27" s="242">
        <v>35</v>
      </c>
      <c r="E27" s="242">
        <v>65</v>
      </c>
      <c r="F27" s="242">
        <v>43</v>
      </c>
      <c r="G27" s="243">
        <v>108</v>
      </c>
      <c r="H27" s="242">
        <v>11</v>
      </c>
      <c r="I27" s="242">
        <v>1</v>
      </c>
      <c r="J27" s="243">
        <v>12</v>
      </c>
      <c r="K27" s="242">
        <v>525</v>
      </c>
      <c r="L27" s="242">
        <v>975</v>
      </c>
      <c r="M27" s="242">
        <v>645</v>
      </c>
      <c r="N27" s="243">
        <v>1620</v>
      </c>
      <c r="O27" s="242">
        <v>165</v>
      </c>
      <c r="P27" s="242">
        <v>15</v>
      </c>
      <c r="Q27" s="243">
        <v>180</v>
      </c>
      <c r="R27" s="242">
        <v>67</v>
      </c>
      <c r="S27" s="242">
        <v>1005</v>
      </c>
      <c r="T27" s="244">
        <v>75</v>
      </c>
      <c r="U27" s="242">
        <v>3</v>
      </c>
      <c r="V27" s="242">
        <v>45</v>
      </c>
      <c r="W27" s="244">
        <v>15</v>
      </c>
      <c r="X27" s="242">
        <v>18</v>
      </c>
      <c r="Y27" s="242">
        <v>270</v>
      </c>
      <c r="Z27" s="244">
        <v>15</v>
      </c>
      <c r="AG27" t="str">
        <f>_xlfn.XLOOKUP('Summer 2022 School'!C27,Budget!$B$5:$B$208,Budget!$B$5:$B$208,"N/A",FALSE)</f>
        <v>Osborne Nursery School</v>
      </c>
    </row>
    <row r="28" spans="1:33" x14ac:dyDescent="0.35">
      <c r="A28">
        <v>3301802</v>
      </c>
      <c r="B28" s="252">
        <v>1802</v>
      </c>
      <c r="C28" t="s">
        <v>960</v>
      </c>
      <c r="D28" s="242">
        <v>30</v>
      </c>
      <c r="E28" s="242">
        <v>44</v>
      </c>
      <c r="F28" s="242">
        <v>25</v>
      </c>
      <c r="G28" s="243">
        <v>69</v>
      </c>
      <c r="H28" s="242">
        <v>9</v>
      </c>
      <c r="I28" s="242">
        <v>10</v>
      </c>
      <c r="J28" s="243">
        <v>19</v>
      </c>
      <c r="K28" s="242">
        <v>450</v>
      </c>
      <c r="L28" s="242">
        <v>660</v>
      </c>
      <c r="M28" s="242">
        <v>375</v>
      </c>
      <c r="N28" s="243">
        <v>1035</v>
      </c>
      <c r="O28" s="242">
        <v>135</v>
      </c>
      <c r="P28" s="242">
        <v>150</v>
      </c>
      <c r="Q28" s="243">
        <v>285</v>
      </c>
      <c r="R28" s="242">
        <v>31</v>
      </c>
      <c r="S28" s="242">
        <v>465</v>
      </c>
      <c r="T28" s="244">
        <v>165</v>
      </c>
      <c r="U28" s="242">
        <v>46</v>
      </c>
      <c r="V28" s="242">
        <v>690</v>
      </c>
      <c r="W28" s="244">
        <v>75</v>
      </c>
      <c r="X28" s="242">
        <v>8</v>
      </c>
      <c r="Y28" s="242">
        <v>120</v>
      </c>
      <c r="Z28" s="244">
        <v>15</v>
      </c>
      <c r="AG28" t="str">
        <f>_xlfn.XLOOKUP('Summer 2022 School'!C28,Budget!$B$5:$B$208,Budget!$B$5:$B$208,"N/A",FALSE)</f>
        <v>Edith Cadbury Nursery School</v>
      </c>
    </row>
    <row r="29" spans="1:33" x14ac:dyDescent="0.35">
      <c r="A29">
        <v>3302003</v>
      </c>
      <c r="B29" s="252">
        <v>2003</v>
      </c>
      <c r="C29" t="s">
        <v>961</v>
      </c>
      <c r="D29" s="242">
        <v>0</v>
      </c>
      <c r="E29" s="242">
        <v>32</v>
      </c>
      <c r="F29" s="242">
        <v>36</v>
      </c>
      <c r="G29" s="243">
        <v>68</v>
      </c>
      <c r="H29" s="242">
        <v>5</v>
      </c>
      <c r="I29" s="242">
        <v>6</v>
      </c>
      <c r="J29" s="243">
        <v>11</v>
      </c>
      <c r="K29" s="242">
        <v>0</v>
      </c>
      <c r="L29" s="242">
        <v>480</v>
      </c>
      <c r="M29" s="242">
        <v>540</v>
      </c>
      <c r="N29" s="243">
        <v>1020</v>
      </c>
      <c r="O29" s="242">
        <v>75</v>
      </c>
      <c r="P29" s="242">
        <v>90</v>
      </c>
      <c r="Q29" s="243">
        <v>165</v>
      </c>
      <c r="R29" s="242">
        <v>0</v>
      </c>
      <c r="S29" s="242">
        <v>0</v>
      </c>
      <c r="T29" s="244">
        <v>0</v>
      </c>
      <c r="U29" s="242">
        <v>34</v>
      </c>
      <c r="V29" s="242">
        <v>510</v>
      </c>
      <c r="W29" s="244">
        <v>120</v>
      </c>
      <c r="X29" s="242">
        <v>27</v>
      </c>
      <c r="Y29" s="242">
        <v>405</v>
      </c>
      <c r="Z29" s="244">
        <v>30</v>
      </c>
      <c r="AG29" t="str">
        <f>_xlfn.XLOOKUP('Summer 2022 School'!C29,Budget!$B$5:$B$208,Budget!$B$5:$B$208,"N/A",FALSE)</f>
        <v>Prince Albert Junior and Infant School</v>
      </c>
    </row>
    <row r="30" spans="1:33" x14ac:dyDescent="0.35">
      <c r="A30">
        <v>3302004</v>
      </c>
      <c r="B30" s="252">
        <v>2004</v>
      </c>
      <c r="C30" t="s">
        <v>962</v>
      </c>
      <c r="D30" s="242">
        <v>0</v>
      </c>
      <c r="E30" s="242">
        <v>5</v>
      </c>
      <c r="F30" s="242">
        <v>10</v>
      </c>
      <c r="G30" s="243">
        <v>15</v>
      </c>
      <c r="H30" s="242">
        <v>0</v>
      </c>
      <c r="I30" s="242">
        <v>0</v>
      </c>
      <c r="J30" s="243">
        <v>0</v>
      </c>
      <c r="K30" s="242">
        <v>0</v>
      </c>
      <c r="L30" s="242">
        <v>75</v>
      </c>
      <c r="M30" s="242">
        <v>150</v>
      </c>
      <c r="N30" s="243">
        <v>225</v>
      </c>
      <c r="O30" s="242">
        <v>0</v>
      </c>
      <c r="P30" s="242">
        <v>0</v>
      </c>
      <c r="Q30" s="243">
        <v>0</v>
      </c>
      <c r="R30" s="242">
        <v>2</v>
      </c>
      <c r="S30" s="242">
        <v>30</v>
      </c>
      <c r="T30" s="244">
        <v>0</v>
      </c>
      <c r="U30" s="242">
        <v>0</v>
      </c>
      <c r="V30" s="242">
        <v>0</v>
      </c>
      <c r="W30" s="244">
        <v>0</v>
      </c>
      <c r="X30" s="242">
        <v>7</v>
      </c>
      <c r="Y30" s="242">
        <v>105</v>
      </c>
      <c r="Z30" s="244">
        <v>0</v>
      </c>
      <c r="AG30" t="str">
        <f>_xlfn.XLOOKUP('Summer 2022 School'!C30,Budget!$B$5:$B$208,Budget!$B$5:$B$208,"N/A",FALSE)</f>
        <v>Mapledene Primary School</v>
      </c>
    </row>
    <row r="31" spans="1:33" x14ac:dyDescent="0.35">
      <c r="A31">
        <v>3302005</v>
      </c>
      <c r="B31" s="252">
        <v>2005</v>
      </c>
      <c r="C31" t="s">
        <v>963</v>
      </c>
      <c r="D31" s="242">
        <v>0</v>
      </c>
      <c r="E31" s="242">
        <v>23</v>
      </c>
      <c r="F31" s="242">
        <v>16</v>
      </c>
      <c r="G31" s="243">
        <v>39</v>
      </c>
      <c r="H31" s="242">
        <v>6</v>
      </c>
      <c r="I31" s="242">
        <v>7</v>
      </c>
      <c r="J31" s="243">
        <v>13</v>
      </c>
      <c r="K31" s="242">
        <v>0</v>
      </c>
      <c r="L31" s="242">
        <v>345</v>
      </c>
      <c r="M31" s="242">
        <v>240</v>
      </c>
      <c r="N31" s="243">
        <v>585</v>
      </c>
      <c r="O31" s="242">
        <v>90</v>
      </c>
      <c r="P31" s="242">
        <v>105</v>
      </c>
      <c r="Q31" s="243">
        <v>195</v>
      </c>
      <c r="R31" s="242">
        <v>2</v>
      </c>
      <c r="S31" s="242">
        <v>30</v>
      </c>
      <c r="T31" s="244">
        <v>0</v>
      </c>
      <c r="U31" s="242">
        <v>0</v>
      </c>
      <c r="V31" s="242">
        <v>0</v>
      </c>
      <c r="W31" s="244">
        <v>0</v>
      </c>
      <c r="X31" s="242">
        <v>3</v>
      </c>
      <c r="Y31" s="242">
        <v>45</v>
      </c>
      <c r="Z31" s="244">
        <v>15</v>
      </c>
      <c r="AG31" t="str">
        <f>_xlfn.XLOOKUP('Summer 2022 School'!C31,Budget!$B$5:$B$208,Budget!$B$5:$B$208,"N/A",FALSE)</f>
        <v>Kings Heath Primary School</v>
      </c>
    </row>
    <row r="32" spans="1:33" x14ac:dyDescent="0.35">
      <c r="A32">
        <v>3302008</v>
      </c>
      <c r="B32" s="252">
        <v>2008</v>
      </c>
      <c r="C32" t="s">
        <v>964</v>
      </c>
      <c r="D32" s="242">
        <v>0</v>
      </c>
      <c r="E32" s="242">
        <v>35</v>
      </c>
      <c r="F32" s="242">
        <v>23</v>
      </c>
      <c r="G32" s="243">
        <v>58</v>
      </c>
      <c r="H32" s="242">
        <v>1</v>
      </c>
      <c r="I32" s="242">
        <v>0</v>
      </c>
      <c r="J32" s="243">
        <v>1</v>
      </c>
      <c r="K32" s="242">
        <v>0</v>
      </c>
      <c r="L32" s="242">
        <v>525</v>
      </c>
      <c r="M32" s="242">
        <v>345</v>
      </c>
      <c r="N32" s="243">
        <v>870</v>
      </c>
      <c r="O32" s="242">
        <v>15</v>
      </c>
      <c r="P32" s="242">
        <v>0</v>
      </c>
      <c r="Q32" s="243">
        <v>15</v>
      </c>
      <c r="R32" s="242">
        <v>14</v>
      </c>
      <c r="S32" s="242">
        <v>210</v>
      </c>
      <c r="T32" s="244">
        <v>0</v>
      </c>
      <c r="U32" s="242">
        <v>2</v>
      </c>
      <c r="V32" s="242">
        <v>30</v>
      </c>
      <c r="W32" s="244">
        <v>0</v>
      </c>
      <c r="X32" s="242">
        <v>21</v>
      </c>
      <c r="Y32" s="242">
        <v>315</v>
      </c>
      <c r="Z32" s="244">
        <v>15</v>
      </c>
      <c r="AG32" t="str">
        <f>_xlfn.XLOOKUP('Summer 2022 School'!C32,Budget!$B$5:$B$208,Budget!$B$5:$B$208,"N/A",FALSE)</f>
        <v>Shaw Hill Primary School</v>
      </c>
    </row>
    <row r="33" spans="1:33" x14ac:dyDescent="0.35">
      <c r="A33">
        <v>3302011</v>
      </c>
      <c r="B33" s="252">
        <v>2011</v>
      </c>
      <c r="C33" t="s">
        <v>965</v>
      </c>
      <c r="D33" s="242">
        <v>0</v>
      </c>
      <c r="E33" s="242">
        <v>9</v>
      </c>
      <c r="F33" s="242">
        <v>30</v>
      </c>
      <c r="G33" s="243">
        <v>39</v>
      </c>
      <c r="H33" s="242">
        <v>0</v>
      </c>
      <c r="I33" s="242">
        <v>0</v>
      </c>
      <c r="J33" s="243">
        <v>0</v>
      </c>
      <c r="K33" s="242">
        <v>0</v>
      </c>
      <c r="L33" s="242">
        <v>135</v>
      </c>
      <c r="M33" s="242">
        <v>450</v>
      </c>
      <c r="N33" s="243">
        <v>585</v>
      </c>
      <c r="O33" s="242">
        <v>0</v>
      </c>
      <c r="P33" s="242">
        <v>0</v>
      </c>
      <c r="Q33" s="243">
        <v>0</v>
      </c>
      <c r="R33" s="242">
        <v>8</v>
      </c>
      <c r="S33" s="242">
        <v>120</v>
      </c>
      <c r="T33" s="244">
        <v>0</v>
      </c>
      <c r="U33" s="242">
        <v>4</v>
      </c>
      <c r="V33" s="242">
        <v>60</v>
      </c>
      <c r="W33" s="244">
        <v>0</v>
      </c>
      <c r="X33" s="242">
        <v>0</v>
      </c>
      <c r="Y33" s="242">
        <v>0</v>
      </c>
      <c r="Z33" s="244">
        <v>0</v>
      </c>
      <c r="AG33" t="str">
        <f>_xlfn.XLOOKUP('Summer 2022 School'!C33,Budget!$B$5:$B$208,Budget!$B$5:$B$208,"N/A",FALSE)</f>
        <v>Wheelers Lane Primary School</v>
      </c>
    </row>
    <row r="34" spans="1:33" x14ac:dyDescent="0.35">
      <c r="A34">
        <v>3302014</v>
      </c>
      <c r="B34" s="252">
        <v>2014</v>
      </c>
      <c r="C34" t="s">
        <v>966</v>
      </c>
      <c r="D34" s="242">
        <v>0</v>
      </c>
      <c r="E34" s="242">
        <v>12</v>
      </c>
      <c r="F34" s="242">
        <v>14</v>
      </c>
      <c r="G34" s="243">
        <v>26</v>
      </c>
      <c r="H34" s="242">
        <v>0</v>
      </c>
      <c r="I34" s="242">
        <v>0</v>
      </c>
      <c r="J34" s="243">
        <v>0</v>
      </c>
      <c r="K34" s="242">
        <v>0</v>
      </c>
      <c r="L34" s="242">
        <v>180</v>
      </c>
      <c r="M34" s="242">
        <v>210</v>
      </c>
      <c r="N34" s="243">
        <v>390</v>
      </c>
      <c r="O34" s="242">
        <v>0</v>
      </c>
      <c r="P34" s="242">
        <v>0</v>
      </c>
      <c r="Q34" s="243">
        <v>0</v>
      </c>
      <c r="R34" s="242">
        <v>7</v>
      </c>
      <c r="S34" s="242">
        <v>105</v>
      </c>
      <c r="T34" s="244">
        <v>0</v>
      </c>
      <c r="U34" s="242">
        <v>16</v>
      </c>
      <c r="V34" s="242">
        <v>240</v>
      </c>
      <c r="W34" s="244">
        <v>0</v>
      </c>
      <c r="X34" s="242">
        <v>1</v>
      </c>
      <c r="Y34" s="242">
        <v>15</v>
      </c>
      <c r="Z34" s="244">
        <v>0</v>
      </c>
      <c r="AG34" t="str">
        <f>_xlfn.XLOOKUP('Summer 2022 School'!C34,Budget!$B$5:$B$208,Budget!$B$5:$B$208,"N/A",FALSE)</f>
        <v>Barford Primary School</v>
      </c>
    </row>
    <row r="35" spans="1:33" x14ac:dyDescent="0.35">
      <c r="A35">
        <v>3302015</v>
      </c>
      <c r="B35" s="252">
        <v>2015</v>
      </c>
      <c r="C35" t="s">
        <v>967</v>
      </c>
      <c r="D35" s="242">
        <v>0</v>
      </c>
      <c r="E35" s="242">
        <v>39</v>
      </c>
      <c r="F35" s="242">
        <v>20</v>
      </c>
      <c r="G35" s="243">
        <v>59</v>
      </c>
      <c r="H35" s="242">
        <v>1</v>
      </c>
      <c r="I35" s="242">
        <v>0</v>
      </c>
      <c r="J35" s="243">
        <v>1</v>
      </c>
      <c r="K35" s="242">
        <v>0</v>
      </c>
      <c r="L35" s="242">
        <v>570</v>
      </c>
      <c r="M35" s="242">
        <v>300</v>
      </c>
      <c r="N35" s="243">
        <v>870</v>
      </c>
      <c r="O35" s="242">
        <v>15</v>
      </c>
      <c r="P35" s="242">
        <v>0</v>
      </c>
      <c r="Q35" s="243">
        <v>15</v>
      </c>
      <c r="R35" s="242">
        <v>16</v>
      </c>
      <c r="S35" s="242">
        <v>240</v>
      </c>
      <c r="T35" s="244">
        <v>0</v>
      </c>
      <c r="U35" s="242">
        <v>16</v>
      </c>
      <c r="V35" s="242">
        <v>240</v>
      </c>
      <c r="W35" s="244">
        <v>0</v>
      </c>
      <c r="X35" s="242">
        <v>25</v>
      </c>
      <c r="Y35" s="242">
        <v>360</v>
      </c>
      <c r="Z35" s="244">
        <v>15</v>
      </c>
      <c r="AG35" t="str">
        <f>_xlfn.XLOOKUP('Summer 2022 School'!C35,Budget!$B$5:$B$208,Budget!$B$5:$B$208,"N/A",FALSE)</f>
        <v>James Watt Primary School</v>
      </c>
    </row>
    <row r="36" spans="1:33" x14ac:dyDescent="0.35">
      <c r="A36">
        <v>3302018</v>
      </c>
      <c r="B36" s="252">
        <v>2018</v>
      </c>
      <c r="C36" t="s">
        <v>968</v>
      </c>
      <c r="D36" s="242">
        <v>18</v>
      </c>
      <c r="E36" s="242">
        <v>29</v>
      </c>
      <c r="F36" s="242">
        <v>21</v>
      </c>
      <c r="G36" s="243">
        <v>50</v>
      </c>
      <c r="H36" s="242">
        <v>2</v>
      </c>
      <c r="I36" s="242">
        <v>3</v>
      </c>
      <c r="J36" s="243">
        <v>5</v>
      </c>
      <c r="K36" s="242">
        <v>270</v>
      </c>
      <c r="L36" s="242">
        <v>435</v>
      </c>
      <c r="M36" s="242">
        <v>315</v>
      </c>
      <c r="N36" s="243">
        <v>750</v>
      </c>
      <c r="O36" s="242">
        <v>30</v>
      </c>
      <c r="P36" s="242">
        <v>45</v>
      </c>
      <c r="Q36" s="243">
        <v>75</v>
      </c>
      <c r="R36" s="242">
        <v>59</v>
      </c>
      <c r="S36" s="242">
        <v>885</v>
      </c>
      <c r="T36" s="244">
        <v>45</v>
      </c>
      <c r="U36" s="242">
        <v>3</v>
      </c>
      <c r="V36" s="242">
        <v>45</v>
      </c>
      <c r="W36" s="244">
        <v>15</v>
      </c>
      <c r="X36" s="242">
        <v>1</v>
      </c>
      <c r="Y36" s="242">
        <v>15</v>
      </c>
      <c r="Z36" s="244">
        <v>0</v>
      </c>
      <c r="AG36" t="str">
        <f>_xlfn.XLOOKUP('Summer 2022 School'!C36,Budget!$B$5:$B$208,Budget!$B$5:$B$208,"N/A",FALSE)</f>
        <v>The Oaks Primary School</v>
      </c>
    </row>
    <row r="37" spans="1:33" x14ac:dyDescent="0.35">
      <c r="A37">
        <v>3302020</v>
      </c>
      <c r="B37" s="252">
        <v>2020</v>
      </c>
      <c r="C37" t="s">
        <v>969</v>
      </c>
      <c r="D37" s="242">
        <v>0</v>
      </c>
      <c r="E37" s="242">
        <v>33</v>
      </c>
      <c r="F37" s="242">
        <v>30</v>
      </c>
      <c r="G37" s="243">
        <v>63</v>
      </c>
      <c r="H37" s="242">
        <v>5</v>
      </c>
      <c r="I37" s="242">
        <v>11</v>
      </c>
      <c r="J37" s="243">
        <v>16</v>
      </c>
      <c r="K37" s="242">
        <v>0</v>
      </c>
      <c r="L37" s="242">
        <v>465</v>
      </c>
      <c r="M37" s="242">
        <v>450</v>
      </c>
      <c r="N37" s="243">
        <v>915</v>
      </c>
      <c r="O37" s="242">
        <v>75</v>
      </c>
      <c r="P37" s="242">
        <v>150</v>
      </c>
      <c r="Q37" s="243">
        <v>225</v>
      </c>
      <c r="R37" s="242">
        <v>0</v>
      </c>
      <c r="S37" s="242">
        <v>0</v>
      </c>
      <c r="T37" s="244">
        <v>0</v>
      </c>
      <c r="U37" s="242">
        <v>10</v>
      </c>
      <c r="V37" s="242">
        <v>150</v>
      </c>
      <c r="W37" s="244">
        <v>15</v>
      </c>
      <c r="X37" s="242">
        <v>21</v>
      </c>
      <c r="Y37" s="242">
        <v>285</v>
      </c>
      <c r="Z37" s="244">
        <v>75</v>
      </c>
      <c r="AG37" t="str">
        <f>_xlfn.XLOOKUP('Summer 2022 School'!C37,Budget!$B$5:$B$208,Budget!$B$5:$B$208,"N/A",FALSE)</f>
        <v>Acocks Green Primary School</v>
      </c>
    </row>
    <row r="38" spans="1:33" x14ac:dyDescent="0.35">
      <c r="A38">
        <v>3302021</v>
      </c>
      <c r="B38" s="252">
        <v>2021</v>
      </c>
      <c r="C38" t="s">
        <v>75</v>
      </c>
      <c r="D38" s="242">
        <v>0</v>
      </c>
      <c r="E38" s="242">
        <v>12</v>
      </c>
      <c r="F38" s="242">
        <v>9</v>
      </c>
      <c r="G38" s="243">
        <v>21</v>
      </c>
      <c r="H38" s="242">
        <v>0</v>
      </c>
      <c r="I38" s="242">
        <v>0</v>
      </c>
      <c r="J38" s="243">
        <v>0</v>
      </c>
      <c r="K38" s="242">
        <v>0</v>
      </c>
      <c r="L38" s="242">
        <v>180</v>
      </c>
      <c r="M38" s="242">
        <v>135</v>
      </c>
      <c r="N38" s="243">
        <v>315</v>
      </c>
      <c r="O38" s="242">
        <v>0</v>
      </c>
      <c r="P38" s="242">
        <v>0</v>
      </c>
      <c r="Q38" s="243">
        <v>0</v>
      </c>
      <c r="R38" s="242">
        <v>5</v>
      </c>
      <c r="S38" s="242">
        <v>75</v>
      </c>
      <c r="T38" s="244">
        <v>0</v>
      </c>
      <c r="U38" s="242">
        <v>11</v>
      </c>
      <c r="V38" s="242">
        <v>165</v>
      </c>
      <c r="W38" s="244">
        <v>0</v>
      </c>
      <c r="X38" s="242">
        <v>1</v>
      </c>
      <c r="Y38" s="242">
        <v>15</v>
      </c>
      <c r="Z38" s="244">
        <v>0</v>
      </c>
      <c r="AG38" t="str">
        <f>_xlfn.XLOOKUP('Summer 2022 School'!C38,Budget!$B$5:$B$208,Budget!$B$5:$B$208,"N/A",FALSE)</f>
        <v>PAGANEL PRIMARY SCHOOL</v>
      </c>
    </row>
    <row r="39" spans="1:33" x14ac:dyDescent="0.35">
      <c r="A39">
        <v>3302025</v>
      </c>
      <c r="B39" s="252">
        <v>2025</v>
      </c>
      <c r="C39" t="s">
        <v>970</v>
      </c>
      <c r="D39" s="242">
        <v>0</v>
      </c>
      <c r="E39" s="242">
        <v>35</v>
      </c>
      <c r="F39" s="242">
        <v>17</v>
      </c>
      <c r="G39" s="243">
        <v>52</v>
      </c>
      <c r="H39" s="242">
        <v>11</v>
      </c>
      <c r="I39" s="242">
        <v>5</v>
      </c>
      <c r="J39" s="243">
        <v>16</v>
      </c>
      <c r="K39" s="242">
        <v>0</v>
      </c>
      <c r="L39" s="242">
        <v>525</v>
      </c>
      <c r="M39" s="242">
        <v>255</v>
      </c>
      <c r="N39" s="243">
        <v>780</v>
      </c>
      <c r="O39" s="242">
        <v>165</v>
      </c>
      <c r="P39" s="242">
        <v>75</v>
      </c>
      <c r="Q39" s="243">
        <v>240</v>
      </c>
      <c r="R39" s="242">
        <v>2</v>
      </c>
      <c r="S39" s="242">
        <v>30</v>
      </c>
      <c r="T39" s="244">
        <v>0</v>
      </c>
      <c r="U39" s="242">
        <v>27</v>
      </c>
      <c r="V39" s="242">
        <v>405</v>
      </c>
      <c r="W39" s="244">
        <v>60</v>
      </c>
      <c r="X39" s="242">
        <v>3</v>
      </c>
      <c r="Y39" s="242">
        <v>45</v>
      </c>
      <c r="Z39" s="244">
        <v>30</v>
      </c>
      <c r="AG39" t="str">
        <f>_xlfn.XLOOKUP('Summer 2022 School'!C39,Budget!$B$5:$B$208,Budget!$B$5:$B$208,"N/A",FALSE)</f>
        <v>Birches Green Infant School</v>
      </c>
    </row>
    <row r="40" spans="1:33" x14ac:dyDescent="0.35">
      <c r="A40">
        <v>3302030</v>
      </c>
      <c r="B40" s="252">
        <v>2030</v>
      </c>
      <c r="C40" t="s">
        <v>971</v>
      </c>
      <c r="D40" s="242">
        <v>0</v>
      </c>
      <c r="E40" s="242">
        <v>29</v>
      </c>
      <c r="F40" s="242">
        <v>23</v>
      </c>
      <c r="G40" s="243">
        <v>52</v>
      </c>
      <c r="H40" s="242">
        <v>0</v>
      </c>
      <c r="I40" s="242">
        <v>0</v>
      </c>
      <c r="J40" s="243">
        <v>0</v>
      </c>
      <c r="K40" s="242">
        <v>0</v>
      </c>
      <c r="L40" s="242">
        <v>435</v>
      </c>
      <c r="M40" s="242">
        <v>345</v>
      </c>
      <c r="N40" s="243">
        <v>780</v>
      </c>
      <c r="O40" s="242">
        <v>0</v>
      </c>
      <c r="P40" s="242">
        <v>0</v>
      </c>
      <c r="Q40" s="243">
        <v>0</v>
      </c>
      <c r="R40" s="242">
        <v>1</v>
      </c>
      <c r="S40" s="242">
        <v>15</v>
      </c>
      <c r="T40" s="244">
        <v>0</v>
      </c>
      <c r="U40" s="242">
        <v>5</v>
      </c>
      <c r="V40" s="242">
        <v>75</v>
      </c>
      <c r="W40" s="244">
        <v>0</v>
      </c>
      <c r="X40" s="242">
        <v>36</v>
      </c>
      <c r="Y40" s="242">
        <v>540</v>
      </c>
      <c r="Z40" s="244">
        <v>0</v>
      </c>
      <c r="AG40" t="str">
        <f>_xlfn.XLOOKUP('Summer 2022 School'!C40,Budget!$B$5:$B$208,Budget!$B$5:$B$208,"N/A",FALSE)</f>
        <v>Bordesley Green Primary School</v>
      </c>
    </row>
    <row r="41" spans="1:33" x14ac:dyDescent="0.35">
      <c r="A41">
        <v>3302036</v>
      </c>
      <c r="B41" s="252">
        <v>2036</v>
      </c>
      <c r="C41" t="s">
        <v>972</v>
      </c>
      <c r="D41" s="242">
        <v>0</v>
      </c>
      <c r="E41" s="242">
        <v>11</v>
      </c>
      <c r="F41" s="242">
        <v>16</v>
      </c>
      <c r="G41" s="243">
        <v>27</v>
      </c>
      <c r="H41" s="242">
        <v>0</v>
      </c>
      <c r="I41" s="242">
        <v>0</v>
      </c>
      <c r="J41" s="243">
        <v>0</v>
      </c>
      <c r="K41" s="242">
        <v>0</v>
      </c>
      <c r="L41" s="242">
        <v>165</v>
      </c>
      <c r="M41" s="242">
        <v>240</v>
      </c>
      <c r="N41" s="243">
        <v>405</v>
      </c>
      <c r="O41" s="242">
        <v>0</v>
      </c>
      <c r="P41" s="242">
        <v>0</v>
      </c>
      <c r="Q41" s="243">
        <v>0</v>
      </c>
      <c r="R41" s="242">
        <v>1</v>
      </c>
      <c r="S41" s="242">
        <v>15</v>
      </c>
      <c r="T41" s="244">
        <v>0</v>
      </c>
      <c r="U41" s="242">
        <v>18</v>
      </c>
      <c r="V41" s="242">
        <v>270</v>
      </c>
      <c r="W41" s="244">
        <v>0</v>
      </c>
      <c r="X41" s="242">
        <v>3</v>
      </c>
      <c r="Y41" s="242">
        <v>45</v>
      </c>
      <c r="Z41" s="244">
        <v>0</v>
      </c>
      <c r="AG41" t="str">
        <f>_xlfn.XLOOKUP('Summer 2022 School'!C41,Budget!$B$5:$B$208,Budget!$B$5:$B$208,"N/A",FALSE)</f>
        <v>Erdington Hall Primary School</v>
      </c>
    </row>
    <row r="42" spans="1:33" x14ac:dyDescent="0.35">
      <c r="A42">
        <v>3302037</v>
      </c>
      <c r="B42" s="252">
        <v>2037</v>
      </c>
      <c r="C42" t="s">
        <v>973</v>
      </c>
      <c r="D42" s="242">
        <v>0</v>
      </c>
      <c r="E42" s="242">
        <v>12</v>
      </c>
      <c r="F42" s="242">
        <v>22</v>
      </c>
      <c r="G42" s="243">
        <v>34</v>
      </c>
      <c r="H42" s="242">
        <v>3</v>
      </c>
      <c r="I42" s="242">
        <v>3</v>
      </c>
      <c r="J42" s="243">
        <v>6</v>
      </c>
      <c r="K42" s="242">
        <v>0</v>
      </c>
      <c r="L42" s="242">
        <v>180</v>
      </c>
      <c r="M42" s="242">
        <v>330</v>
      </c>
      <c r="N42" s="243">
        <v>510</v>
      </c>
      <c r="O42" s="242">
        <v>45</v>
      </c>
      <c r="P42" s="242">
        <v>45</v>
      </c>
      <c r="Q42" s="243">
        <v>90</v>
      </c>
      <c r="R42" s="242">
        <v>0</v>
      </c>
      <c r="S42" s="242">
        <v>0</v>
      </c>
      <c r="T42" s="244">
        <v>0</v>
      </c>
      <c r="U42" s="242">
        <v>4</v>
      </c>
      <c r="V42" s="242">
        <v>60</v>
      </c>
      <c r="W42" s="244">
        <v>30</v>
      </c>
      <c r="X42" s="242">
        <v>14</v>
      </c>
      <c r="Y42" s="242">
        <v>210</v>
      </c>
      <c r="Z42" s="244">
        <v>15</v>
      </c>
      <c r="AG42" t="str">
        <f>_xlfn.XLOOKUP('Summer 2022 School'!C42,Budget!$B$5:$B$208,Budget!$B$5:$B$208,"N/A",FALSE)</f>
        <v>Slade Primary School</v>
      </c>
    </row>
    <row r="43" spans="1:33" x14ac:dyDescent="0.35">
      <c r="A43">
        <v>3302038</v>
      </c>
      <c r="B43" s="252">
        <v>2038</v>
      </c>
      <c r="C43" t="s">
        <v>974</v>
      </c>
      <c r="D43" s="242">
        <v>0</v>
      </c>
      <c r="E43" s="242">
        <v>15</v>
      </c>
      <c r="F43" s="242">
        <v>22</v>
      </c>
      <c r="G43" s="243">
        <v>37</v>
      </c>
      <c r="H43" s="242">
        <v>0</v>
      </c>
      <c r="I43" s="242">
        <v>0</v>
      </c>
      <c r="J43" s="243">
        <v>0</v>
      </c>
      <c r="K43" s="242">
        <v>0</v>
      </c>
      <c r="L43" s="242">
        <v>225</v>
      </c>
      <c r="M43" s="242">
        <v>330</v>
      </c>
      <c r="N43" s="243">
        <v>555</v>
      </c>
      <c r="O43" s="242">
        <v>0</v>
      </c>
      <c r="P43" s="242">
        <v>0</v>
      </c>
      <c r="Q43" s="243">
        <v>0</v>
      </c>
      <c r="R43" s="242">
        <v>13</v>
      </c>
      <c r="S43" s="242">
        <v>195</v>
      </c>
      <c r="T43" s="244">
        <v>0</v>
      </c>
      <c r="U43" s="242">
        <v>4</v>
      </c>
      <c r="V43" s="242">
        <v>60</v>
      </c>
      <c r="W43" s="244">
        <v>0</v>
      </c>
      <c r="X43" s="242">
        <v>19</v>
      </c>
      <c r="Y43" s="242">
        <v>285</v>
      </c>
      <c r="Z43" s="244">
        <v>0</v>
      </c>
      <c r="AG43" t="str">
        <f>_xlfn.XLOOKUP('Summer 2022 School'!C43,Budget!$B$5:$B$208,Budget!$B$5:$B$208,"N/A",FALSE)</f>
        <v>Nansen Primary School</v>
      </c>
    </row>
    <row r="44" spans="1:33" x14ac:dyDescent="0.35">
      <c r="A44">
        <v>3302039</v>
      </c>
      <c r="B44" s="252">
        <v>2039</v>
      </c>
      <c r="C44" t="s">
        <v>975</v>
      </c>
      <c r="D44" s="242">
        <v>0</v>
      </c>
      <c r="E44" s="242">
        <v>23</v>
      </c>
      <c r="F44" s="242">
        <v>40</v>
      </c>
      <c r="G44" s="243">
        <v>63</v>
      </c>
      <c r="H44" s="242">
        <v>0</v>
      </c>
      <c r="I44" s="242">
        <v>0</v>
      </c>
      <c r="J44" s="243">
        <v>0</v>
      </c>
      <c r="K44" s="242">
        <v>0</v>
      </c>
      <c r="L44" s="242">
        <v>345</v>
      </c>
      <c r="M44" s="242">
        <v>600</v>
      </c>
      <c r="N44" s="243">
        <v>945</v>
      </c>
      <c r="O44" s="242">
        <v>0</v>
      </c>
      <c r="P44" s="242">
        <v>0</v>
      </c>
      <c r="Q44" s="243">
        <v>0</v>
      </c>
      <c r="R44" s="242">
        <v>0</v>
      </c>
      <c r="S44" s="242">
        <v>0</v>
      </c>
      <c r="T44" s="244">
        <v>0</v>
      </c>
      <c r="U44" s="242">
        <v>5</v>
      </c>
      <c r="V44" s="242">
        <v>75</v>
      </c>
      <c r="W44" s="244">
        <v>0</v>
      </c>
      <c r="X44" s="242">
        <v>35</v>
      </c>
      <c r="Y44" s="242">
        <v>525</v>
      </c>
      <c r="Z44" s="244">
        <v>0</v>
      </c>
      <c r="AG44" t="str">
        <f>_xlfn.XLOOKUP('Summer 2022 School'!C44,Budget!$B$5:$B$208,Budget!$B$5:$B$208,"N/A",FALSE)</f>
        <v>Canterbury Cross Primary School</v>
      </c>
    </row>
    <row r="45" spans="1:33" x14ac:dyDescent="0.35">
      <c r="A45">
        <v>3302040</v>
      </c>
      <c r="B45" s="252">
        <v>2040</v>
      </c>
      <c r="C45" t="s">
        <v>976</v>
      </c>
      <c r="D45" s="242">
        <v>0</v>
      </c>
      <c r="E45" s="242">
        <v>14</v>
      </c>
      <c r="F45" s="242">
        <v>15</v>
      </c>
      <c r="G45" s="243">
        <v>29</v>
      </c>
      <c r="H45" s="242">
        <v>0</v>
      </c>
      <c r="I45" s="242">
        <v>0</v>
      </c>
      <c r="J45" s="243">
        <v>0</v>
      </c>
      <c r="K45" s="242">
        <v>0</v>
      </c>
      <c r="L45" s="242">
        <v>210</v>
      </c>
      <c r="M45" s="242">
        <v>225</v>
      </c>
      <c r="N45" s="243">
        <v>435</v>
      </c>
      <c r="O45" s="242">
        <v>0</v>
      </c>
      <c r="P45" s="242">
        <v>0</v>
      </c>
      <c r="Q45" s="243">
        <v>0</v>
      </c>
      <c r="R45" s="242">
        <v>0</v>
      </c>
      <c r="S45" s="242">
        <v>0</v>
      </c>
      <c r="T45" s="244">
        <v>0</v>
      </c>
      <c r="U45" s="242">
        <v>0</v>
      </c>
      <c r="V45" s="242">
        <v>0</v>
      </c>
      <c r="W45" s="244">
        <v>0</v>
      </c>
      <c r="X45" s="242">
        <v>0</v>
      </c>
      <c r="Y45" s="242">
        <v>0</v>
      </c>
      <c r="Z45" s="244">
        <v>0</v>
      </c>
      <c r="AG45" t="str">
        <f>_xlfn.XLOOKUP('Summer 2022 School'!C45,Budget!$B$5:$B$208,Budget!$B$5:$B$208,"N/A",FALSE)</f>
        <v>Cherry Orchard Primary School</v>
      </c>
    </row>
    <row r="46" spans="1:33" x14ac:dyDescent="0.35">
      <c r="A46">
        <v>3302054</v>
      </c>
      <c r="B46" s="252">
        <v>2054</v>
      </c>
      <c r="C46" t="s">
        <v>977</v>
      </c>
      <c r="D46" s="242">
        <v>0</v>
      </c>
      <c r="E46" s="242">
        <v>27</v>
      </c>
      <c r="F46" s="242">
        <v>25</v>
      </c>
      <c r="G46" s="243">
        <v>52</v>
      </c>
      <c r="H46" s="242">
        <v>0</v>
      </c>
      <c r="I46" s="242">
        <v>0</v>
      </c>
      <c r="J46" s="243">
        <v>0</v>
      </c>
      <c r="K46" s="242">
        <v>0</v>
      </c>
      <c r="L46" s="242">
        <v>405</v>
      </c>
      <c r="M46" s="242">
        <v>375</v>
      </c>
      <c r="N46" s="243">
        <v>780</v>
      </c>
      <c r="O46" s="242">
        <v>0</v>
      </c>
      <c r="P46" s="242">
        <v>0</v>
      </c>
      <c r="Q46" s="243">
        <v>0</v>
      </c>
      <c r="R46" s="242">
        <v>5</v>
      </c>
      <c r="S46" s="242">
        <v>75</v>
      </c>
      <c r="T46" s="244">
        <v>0</v>
      </c>
      <c r="U46" s="242">
        <v>2</v>
      </c>
      <c r="V46" s="242">
        <v>30</v>
      </c>
      <c r="W46" s="244">
        <v>0</v>
      </c>
      <c r="X46" s="242">
        <v>5</v>
      </c>
      <c r="Y46" s="242">
        <v>75</v>
      </c>
      <c r="Z46" s="244">
        <v>0</v>
      </c>
      <c r="AG46" t="str">
        <f>_xlfn.XLOOKUP('Summer 2022 School'!C46,Budget!$B$5:$B$208,Budget!$B$5:$B$208,"N/A",FALSE)</f>
        <v>Colmore Infant and Nursery School</v>
      </c>
    </row>
    <row r="47" spans="1:33" x14ac:dyDescent="0.35">
      <c r="A47">
        <v>3302055</v>
      </c>
      <c r="B47" s="252">
        <v>2055</v>
      </c>
      <c r="C47" t="s">
        <v>978</v>
      </c>
      <c r="D47" s="242">
        <v>0</v>
      </c>
      <c r="E47" s="242">
        <v>13</v>
      </c>
      <c r="F47" s="242">
        <v>14</v>
      </c>
      <c r="G47" s="243">
        <v>27</v>
      </c>
      <c r="H47" s="242">
        <v>5</v>
      </c>
      <c r="I47" s="242">
        <v>8</v>
      </c>
      <c r="J47" s="243">
        <v>13</v>
      </c>
      <c r="K47" s="242">
        <v>0</v>
      </c>
      <c r="L47" s="242">
        <v>195</v>
      </c>
      <c r="M47" s="242">
        <v>210</v>
      </c>
      <c r="N47" s="243">
        <v>405</v>
      </c>
      <c r="O47" s="242">
        <v>75</v>
      </c>
      <c r="P47" s="242">
        <v>112.5</v>
      </c>
      <c r="Q47" s="243">
        <v>187.5</v>
      </c>
      <c r="R47" s="242">
        <v>3</v>
      </c>
      <c r="S47" s="242">
        <v>45</v>
      </c>
      <c r="T47" s="244">
        <v>30</v>
      </c>
      <c r="U47" s="242">
        <v>1</v>
      </c>
      <c r="V47" s="242">
        <v>15</v>
      </c>
      <c r="W47" s="244">
        <v>0</v>
      </c>
      <c r="X47" s="242">
        <v>5</v>
      </c>
      <c r="Y47" s="242">
        <v>75</v>
      </c>
      <c r="Z47" s="244">
        <v>15</v>
      </c>
      <c r="AG47" t="str">
        <f>_xlfn.XLOOKUP('Summer 2022 School'!C47,Budget!$B$5:$B$208,Budget!$B$5:$B$208,"N/A",FALSE)</f>
        <v>Cotteridge Primary School</v>
      </c>
    </row>
    <row r="48" spans="1:33" x14ac:dyDescent="0.35">
      <c r="A48">
        <v>3302056</v>
      </c>
      <c r="B48" s="252">
        <v>2056</v>
      </c>
      <c r="C48" t="s">
        <v>979</v>
      </c>
      <c r="D48" s="242">
        <v>0</v>
      </c>
      <c r="E48" s="242">
        <v>25</v>
      </c>
      <c r="F48" s="242">
        <v>21</v>
      </c>
      <c r="G48" s="243">
        <v>46</v>
      </c>
      <c r="H48" s="242">
        <v>0</v>
      </c>
      <c r="I48" s="242">
        <v>0</v>
      </c>
      <c r="J48" s="243">
        <v>0</v>
      </c>
      <c r="K48" s="242">
        <v>0</v>
      </c>
      <c r="L48" s="242">
        <v>375</v>
      </c>
      <c r="M48" s="242">
        <v>315</v>
      </c>
      <c r="N48" s="243">
        <v>690</v>
      </c>
      <c r="O48" s="242">
        <v>0</v>
      </c>
      <c r="P48" s="242">
        <v>0</v>
      </c>
      <c r="Q48" s="243">
        <v>0</v>
      </c>
      <c r="R48" s="242">
        <v>14</v>
      </c>
      <c r="S48" s="242">
        <v>210</v>
      </c>
      <c r="T48" s="244">
        <v>0</v>
      </c>
      <c r="U48" s="242">
        <v>17</v>
      </c>
      <c r="V48" s="242">
        <v>255</v>
      </c>
      <c r="W48" s="244">
        <v>0</v>
      </c>
      <c r="X48" s="242">
        <v>7</v>
      </c>
      <c r="Y48" s="242">
        <v>105</v>
      </c>
      <c r="Z48" s="244">
        <v>0</v>
      </c>
      <c r="AG48" t="str">
        <f>_xlfn.XLOOKUP('Summer 2022 School'!C48,Budget!$B$5:$B$208,Budget!$B$5:$B$208,"N/A",FALSE)</f>
        <v>Ark Tindal Primary Academy</v>
      </c>
    </row>
    <row r="49" spans="1:33" x14ac:dyDescent="0.35">
      <c r="A49">
        <v>3302057</v>
      </c>
      <c r="B49" s="252">
        <v>2057</v>
      </c>
      <c r="C49" t="s">
        <v>980</v>
      </c>
      <c r="D49" s="242">
        <v>0</v>
      </c>
      <c r="E49" s="242">
        <v>17</v>
      </c>
      <c r="F49" s="242">
        <v>22</v>
      </c>
      <c r="G49" s="243">
        <v>39</v>
      </c>
      <c r="H49" s="242">
        <v>0</v>
      </c>
      <c r="I49" s="242">
        <v>0</v>
      </c>
      <c r="J49" s="243">
        <v>0</v>
      </c>
      <c r="K49" s="242">
        <v>0</v>
      </c>
      <c r="L49" s="242">
        <v>255</v>
      </c>
      <c r="M49" s="242">
        <v>330</v>
      </c>
      <c r="N49" s="243">
        <v>585</v>
      </c>
      <c r="O49" s="242">
        <v>0</v>
      </c>
      <c r="P49" s="242">
        <v>0</v>
      </c>
      <c r="Q49" s="243">
        <v>0</v>
      </c>
      <c r="R49" s="242">
        <v>9</v>
      </c>
      <c r="S49" s="242">
        <v>135</v>
      </c>
      <c r="T49" s="244">
        <v>0</v>
      </c>
      <c r="U49" s="242">
        <v>18</v>
      </c>
      <c r="V49" s="242">
        <v>270</v>
      </c>
      <c r="W49" s="244">
        <v>0</v>
      </c>
      <c r="X49" s="242">
        <v>11</v>
      </c>
      <c r="Y49" s="242">
        <v>165</v>
      </c>
      <c r="Z49" s="244">
        <v>0</v>
      </c>
      <c r="AG49" t="str">
        <f>_xlfn.XLOOKUP('Summer 2022 School'!C49,Budget!$B$5:$B$208,Budget!$B$5:$B$208,"N/A",FALSE)</f>
        <v>Percy Shurmer Academy</v>
      </c>
    </row>
    <row r="50" spans="1:33" x14ac:dyDescent="0.35">
      <c r="A50">
        <v>3302058</v>
      </c>
      <c r="B50" s="252">
        <v>2058</v>
      </c>
      <c r="C50" t="s">
        <v>981</v>
      </c>
      <c r="D50" s="242">
        <v>0</v>
      </c>
      <c r="E50" s="242">
        <v>13</v>
      </c>
      <c r="F50" s="242">
        <v>13</v>
      </c>
      <c r="G50" s="243">
        <v>26</v>
      </c>
      <c r="H50" s="242">
        <v>8</v>
      </c>
      <c r="I50" s="242">
        <v>5</v>
      </c>
      <c r="J50" s="243">
        <v>13</v>
      </c>
      <c r="K50" s="242">
        <v>0</v>
      </c>
      <c r="L50" s="242">
        <v>195</v>
      </c>
      <c r="M50" s="242">
        <v>195</v>
      </c>
      <c r="N50" s="243">
        <v>390</v>
      </c>
      <c r="O50" s="242">
        <v>120</v>
      </c>
      <c r="P50" s="242">
        <v>75</v>
      </c>
      <c r="Q50" s="243">
        <v>195</v>
      </c>
      <c r="R50" s="242">
        <v>3</v>
      </c>
      <c r="S50" s="242">
        <v>45</v>
      </c>
      <c r="T50" s="244">
        <v>15</v>
      </c>
      <c r="U50" s="242">
        <v>9</v>
      </c>
      <c r="V50" s="242">
        <v>135</v>
      </c>
      <c r="W50" s="244">
        <v>45</v>
      </c>
      <c r="X50" s="242">
        <v>10</v>
      </c>
      <c r="Y50" s="242">
        <v>150</v>
      </c>
      <c r="Z50" s="244">
        <v>105</v>
      </c>
      <c r="AG50" t="str">
        <f>_xlfn.XLOOKUP('Summer 2022 School'!C50,Budget!$B$5:$B$208,Budget!$B$5:$B$208,"N/A",FALSE)</f>
        <v>Shirestone Academy</v>
      </c>
    </row>
    <row r="51" spans="1:33" x14ac:dyDescent="0.35">
      <c r="A51">
        <v>3302059</v>
      </c>
      <c r="B51" s="252">
        <v>2059</v>
      </c>
      <c r="C51" t="s">
        <v>982</v>
      </c>
      <c r="D51" s="242">
        <v>2</v>
      </c>
      <c r="E51" s="242">
        <v>12</v>
      </c>
      <c r="F51" s="242">
        <v>9</v>
      </c>
      <c r="G51" s="243">
        <v>21</v>
      </c>
      <c r="H51" s="242">
        <v>0</v>
      </c>
      <c r="I51" s="242">
        <v>0</v>
      </c>
      <c r="J51" s="243">
        <v>0</v>
      </c>
      <c r="K51" s="242">
        <v>30</v>
      </c>
      <c r="L51" s="242">
        <v>180</v>
      </c>
      <c r="M51" s="242">
        <v>135</v>
      </c>
      <c r="N51" s="243">
        <v>315</v>
      </c>
      <c r="O51" s="242">
        <v>0</v>
      </c>
      <c r="P51" s="242">
        <v>0</v>
      </c>
      <c r="Q51" s="243">
        <v>0</v>
      </c>
      <c r="R51" s="242">
        <v>2</v>
      </c>
      <c r="S51" s="242">
        <v>30</v>
      </c>
      <c r="T51" s="244">
        <v>0</v>
      </c>
      <c r="U51" s="242">
        <v>20</v>
      </c>
      <c r="V51" s="242">
        <v>300</v>
      </c>
      <c r="W51" s="244">
        <v>0</v>
      </c>
      <c r="X51" s="242">
        <v>0</v>
      </c>
      <c r="Y51" s="242">
        <v>0</v>
      </c>
      <c r="Z51" s="244">
        <v>0</v>
      </c>
      <c r="AG51" t="str">
        <f>_xlfn.XLOOKUP('Summer 2022 School'!C51,Budget!$B$5:$B$208,Budget!$B$5:$B$208,"N/A",FALSE)</f>
        <v>St Clement's Church of England Academy</v>
      </c>
    </row>
    <row r="52" spans="1:33" x14ac:dyDescent="0.35">
      <c r="A52">
        <v>3302060</v>
      </c>
      <c r="B52" s="252">
        <v>2060</v>
      </c>
      <c r="C52" t="s">
        <v>983</v>
      </c>
      <c r="D52" s="242">
        <v>0</v>
      </c>
      <c r="E52" s="242">
        <v>13</v>
      </c>
      <c r="F52" s="242">
        <v>12</v>
      </c>
      <c r="G52" s="243">
        <v>25</v>
      </c>
      <c r="H52" s="242">
        <v>0</v>
      </c>
      <c r="I52" s="242">
        <v>0</v>
      </c>
      <c r="J52" s="243">
        <v>0</v>
      </c>
      <c r="K52" s="242">
        <v>0</v>
      </c>
      <c r="L52" s="242">
        <v>195</v>
      </c>
      <c r="M52" s="242">
        <v>180</v>
      </c>
      <c r="N52" s="243">
        <v>375</v>
      </c>
      <c r="O52" s="242">
        <v>0</v>
      </c>
      <c r="P52" s="242">
        <v>0</v>
      </c>
      <c r="Q52" s="243">
        <v>0</v>
      </c>
      <c r="R52" s="242">
        <v>22</v>
      </c>
      <c r="S52" s="242">
        <v>330</v>
      </c>
      <c r="T52" s="244">
        <v>0</v>
      </c>
      <c r="U52" s="242">
        <v>3</v>
      </c>
      <c r="V52" s="242">
        <v>45</v>
      </c>
      <c r="W52" s="244">
        <v>0</v>
      </c>
      <c r="X52" s="242">
        <v>0</v>
      </c>
      <c r="Y52" s="242">
        <v>0</v>
      </c>
      <c r="Z52" s="244">
        <v>0</v>
      </c>
      <c r="AG52" t="str">
        <f>_xlfn.XLOOKUP('Summer 2022 School'!C52,Budget!$B$5:$B$208,Budget!$B$5:$B$208,"N/A",FALSE)</f>
        <v>Cromwell Primary School</v>
      </c>
    </row>
    <row r="53" spans="1:33" x14ac:dyDescent="0.35">
      <c r="A53">
        <v>3302062</v>
      </c>
      <c r="B53" s="252">
        <v>2062</v>
      </c>
      <c r="C53" t="s">
        <v>984</v>
      </c>
      <c r="D53" s="242">
        <v>2</v>
      </c>
      <c r="E53" s="242">
        <v>39</v>
      </c>
      <c r="F53" s="242">
        <v>31</v>
      </c>
      <c r="G53" s="243">
        <v>70</v>
      </c>
      <c r="H53" s="242">
        <v>0</v>
      </c>
      <c r="I53" s="242">
        <v>0</v>
      </c>
      <c r="J53" s="243">
        <v>0</v>
      </c>
      <c r="K53" s="242">
        <v>30</v>
      </c>
      <c r="L53" s="242">
        <v>585</v>
      </c>
      <c r="M53" s="242">
        <v>465</v>
      </c>
      <c r="N53" s="243">
        <v>1050</v>
      </c>
      <c r="O53" s="242">
        <v>0</v>
      </c>
      <c r="P53" s="242">
        <v>0</v>
      </c>
      <c r="Q53" s="243">
        <v>0</v>
      </c>
      <c r="R53" s="242">
        <v>15</v>
      </c>
      <c r="S53" s="242">
        <v>225</v>
      </c>
      <c r="T53" s="244">
        <v>0</v>
      </c>
      <c r="U53" s="242">
        <v>9</v>
      </c>
      <c r="V53" s="242">
        <v>135</v>
      </c>
      <c r="W53" s="244">
        <v>0</v>
      </c>
      <c r="X53" s="242">
        <v>26</v>
      </c>
      <c r="Y53" s="242">
        <v>390</v>
      </c>
      <c r="Z53" s="244">
        <v>0</v>
      </c>
      <c r="AG53" t="str">
        <f>_xlfn.XLOOKUP('Summer 2022 School'!C53,Budget!$B$5:$B$208,Budget!$B$5:$B$208,"N/A",FALSE)</f>
        <v>Anderton Park Primary School</v>
      </c>
    </row>
    <row r="54" spans="1:33" x14ac:dyDescent="0.35">
      <c r="A54">
        <v>3302063</v>
      </c>
      <c r="B54" s="252">
        <v>2063</v>
      </c>
      <c r="C54" t="s">
        <v>985</v>
      </c>
      <c r="D54" s="242">
        <v>0</v>
      </c>
      <c r="E54" s="242">
        <v>11</v>
      </c>
      <c r="F54" s="242">
        <v>16</v>
      </c>
      <c r="G54" s="243">
        <v>27</v>
      </c>
      <c r="H54" s="242">
        <v>0</v>
      </c>
      <c r="I54" s="242">
        <v>0</v>
      </c>
      <c r="J54" s="243">
        <v>0</v>
      </c>
      <c r="K54" s="242">
        <v>0</v>
      </c>
      <c r="L54" s="242">
        <v>165</v>
      </c>
      <c r="M54" s="242">
        <v>240</v>
      </c>
      <c r="N54" s="243">
        <v>405</v>
      </c>
      <c r="O54" s="242">
        <v>0</v>
      </c>
      <c r="P54" s="242">
        <v>0</v>
      </c>
      <c r="Q54" s="243">
        <v>0</v>
      </c>
      <c r="R54" s="242">
        <v>13</v>
      </c>
      <c r="S54" s="242">
        <v>195</v>
      </c>
      <c r="T54" s="244">
        <v>0</v>
      </c>
      <c r="U54" s="242">
        <v>0</v>
      </c>
      <c r="V54" s="242">
        <v>0</v>
      </c>
      <c r="W54" s="244">
        <v>0</v>
      </c>
      <c r="X54" s="242">
        <v>13</v>
      </c>
      <c r="Y54" s="242">
        <v>195</v>
      </c>
      <c r="Z54" s="244">
        <v>0</v>
      </c>
      <c r="AG54" t="str">
        <f>_xlfn.XLOOKUP('Summer 2022 School'!C54,Budget!$B$5:$B$208,Budget!$B$5:$B$208,"N/A",FALSE)</f>
        <v>Regents Park Community Primary School</v>
      </c>
    </row>
    <row r="55" spans="1:33" x14ac:dyDescent="0.35">
      <c r="A55">
        <v>3302064</v>
      </c>
      <c r="B55" s="252">
        <v>2064</v>
      </c>
      <c r="C55" t="s">
        <v>986</v>
      </c>
      <c r="D55" s="242">
        <v>0</v>
      </c>
      <c r="E55" s="242">
        <v>13</v>
      </c>
      <c r="F55" s="242">
        <v>13</v>
      </c>
      <c r="G55" s="243">
        <v>26</v>
      </c>
      <c r="H55" s="242">
        <v>0</v>
      </c>
      <c r="I55" s="242">
        <v>0</v>
      </c>
      <c r="J55" s="243">
        <v>0</v>
      </c>
      <c r="K55" s="242">
        <v>0</v>
      </c>
      <c r="L55" s="242">
        <v>195</v>
      </c>
      <c r="M55" s="242">
        <v>195</v>
      </c>
      <c r="N55" s="243">
        <v>390</v>
      </c>
      <c r="O55" s="242">
        <v>0</v>
      </c>
      <c r="P55" s="242">
        <v>0</v>
      </c>
      <c r="Q55" s="243">
        <v>0</v>
      </c>
      <c r="R55" s="242">
        <v>0</v>
      </c>
      <c r="S55" s="242">
        <v>0</v>
      </c>
      <c r="T55" s="244">
        <v>0</v>
      </c>
      <c r="U55" s="242">
        <v>15</v>
      </c>
      <c r="V55" s="242">
        <v>225</v>
      </c>
      <c r="W55" s="244">
        <v>0</v>
      </c>
      <c r="X55" s="242">
        <v>3</v>
      </c>
      <c r="Y55" s="242">
        <v>45</v>
      </c>
      <c r="Z55" s="244">
        <v>0</v>
      </c>
      <c r="AG55" t="str">
        <f>_xlfn.XLOOKUP('Summer 2022 School'!C55,Budget!$B$5:$B$208,Budget!$B$5:$B$208,"N/A",FALSE)</f>
        <v>The Oaklands Primary School</v>
      </c>
    </row>
    <row r="56" spans="1:33" x14ac:dyDescent="0.35">
      <c r="A56">
        <v>3302065</v>
      </c>
      <c r="B56" s="252">
        <v>2065</v>
      </c>
      <c r="C56" t="s">
        <v>987</v>
      </c>
      <c r="D56" s="242">
        <v>0</v>
      </c>
      <c r="E56" s="242">
        <v>22</v>
      </c>
      <c r="F56" s="242">
        <v>24</v>
      </c>
      <c r="G56" s="243">
        <v>46</v>
      </c>
      <c r="H56" s="242">
        <v>0</v>
      </c>
      <c r="I56" s="242">
        <v>0</v>
      </c>
      <c r="J56" s="243">
        <v>0</v>
      </c>
      <c r="K56" s="242">
        <v>0</v>
      </c>
      <c r="L56" s="242">
        <v>330</v>
      </c>
      <c r="M56" s="242">
        <v>360</v>
      </c>
      <c r="N56" s="243">
        <v>690</v>
      </c>
      <c r="O56" s="242">
        <v>0</v>
      </c>
      <c r="P56" s="242">
        <v>0</v>
      </c>
      <c r="Q56" s="243">
        <v>0</v>
      </c>
      <c r="R56" s="242">
        <v>1</v>
      </c>
      <c r="S56" s="242">
        <v>15</v>
      </c>
      <c r="T56" s="244">
        <v>0</v>
      </c>
      <c r="U56" s="242">
        <v>0</v>
      </c>
      <c r="V56" s="242">
        <v>0</v>
      </c>
      <c r="W56" s="244">
        <v>0</v>
      </c>
      <c r="X56" s="242">
        <v>3</v>
      </c>
      <c r="Y56" s="242">
        <v>45</v>
      </c>
      <c r="Z56" s="244">
        <v>0</v>
      </c>
      <c r="AG56" t="str">
        <f>_xlfn.XLOOKUP('Summer 2022 School'!C56,Budget!$B$5:$B$208,Budget!$B$5:$B$208,"N/A",FALSE)</f>
        <v>Dorrington Academy</v>
      </c>
    </row>
    <row r="57" spans="1:33" x14ac:dyDescent="0.35">
      <c r="A57">
        <v>3302067</v>
      </c>
      <c r="B57" s="252">
        <v>2067</v>
      </c>
      <c r="C57" t="s">
        <v>101</v>
      </c>
      <c r="D57" s="242">
        <v>0</v>
      </c>
      <c r="E57" s="242">
        <v>28</v>
      </c>
      <c r="F57" s="242">
        <v>20</v>
      </c>
      <c r="G57" s="243">
        <v>48</v>
      </c>
      <c r="H57" s="242">
        <v>0</v>
      </c>
      <c r="I57" s="242">
        <v>0</v>
      </c>
      <c r="J57" s="243">
        <v>0</v>
      </c>
      <c r="K57" s="242">
        <v>0</v>
      </c>
      <c r="L57" s="242">
        <v>420</v>
      </c>
      <c r="M57" s="242">
        <v>300</v>
      </c>
      <c r="N57" s="243">
        <v>720</v>
      </c>
      <c r="O57" s="242">
        <v>0</v>
      </c>
      <c r="P57" s="242">
        <v>0</v>
      </c>
      <c r="Q57" s="243">
        <v>0</v>
      </c>
      <c r="R57" s="242">
        <v>17</v>
      </c>
      <c r="S57" s="242">
        <v>255</v>
      </c>
      <c r="T57" s="244">
        <v>0</v>
      </c>
      <c r="U57" s="242">
        <v>4</v>
      </c>
      <c r="V57" s="242">
        <v>60</v>
      </c>
      <c r="W57" s="244">
        <v>0</v>
      </c>
      <c r="X57" s="242">
        <v>2</v>
      </c>
      <c r="Y57" s="242">
        <v>30</v>
      </c>
      <c r="Z57" s="244">
        <v>0</v>
      </c>
      <c r="AG57" t="str">
        <f>_xlfn.XLOOKUP('Summer 2022 School'!C57,Budget!$B$5:$B$208,Budget!$B$5:$B$208,"N/A",FALSE)</f>
        <v>SUMMERFIELD J.I. SCHOOL (N.C.)</v>
      </c>
    </row>
    <row r="58" spans="1:33" x14ac:dyDescent="0.35">
      <c r="A58">
        <v>3302068</v>
      </c>
      <c r="B58" s="252">
        <v>2068</v>
      </c>
      <c r="C58" t="s">
        <v>102</v>
      </c>
      <c r="D58" s="242">
        <v>2</v>
      </c>
      <c r="E58" s="242">
        <v>17</v>
      </c>
      <c r="F58" s="242">
        <v>14</v>
      </c>
      <c r="G58" s="243">
        <v>31</v>
      </c>
      <c r="H58" s="242">
        <v>4</v>
      </c>
      <c r="I58" s="242">
        <v>4</v>
      </c>
      <c r="J58" s="243">
        <v>8</v>
      </c>
      <c r="K58" s="242">
        <v>30</v>
      </c>
      <c r="L58" s="242">
        <v>255</v>
      </c>
      <c r="M58" s="242">
        <v>210</v>
      </c>
      <c r="N58" s="243">
        <v>465</v>
      </c>
      <c r="O58" s="242">
        <v>60</v>
      </c>
      <c r="P58" s="242">
        <v>60</v>
      </c>
      <c r="Q58" s="243">
        <v>120</v>
      </c>
      <c r="R58" s="242">
        <v>13</v>
      </c>
      <c r="S58" s="242">
        <v>195</v>
      </c>
      <c r="T58" s="244">
        <v>30</v>
      </c>
      <c r="U58" s="242">
        <v>10</v>
      </c>
      <c r="V58" s="242">
        <v>150</v>
      </c>
      <c r="W58" s="244">
        <v>60</v>
      </c>
      <c r="X58" s="242">
        <v>6</v>
      </c>
      <c r="Y58" s="242">
        <v>90</v>
      </c>
      <c r="Z58" s="244">
        <v>15</v>
      </c>
      <c r="AG58" t="str">
        <f>_xlfn.XLOOKUP('Summer 2022 School'!C58,Budget!$B$5:$B$208,Budget!$B$5:$B$208,"N/A",FALSE)</f>
        <v>WARREN FARM PRIMARY SCHOOL</v>
      </c>
    </row>
    <row r="59" spans="1:33" x14ac:dyDescent="0.35">
      <c r="A59">
        <v>3302070</v>
      </c>
      <c r="B59" s="252">
        <v>2070</v>
      </c>
      <c r="C59" t="s">
        <v>988</v>
      </c>
      <c r="D59" s="242">
        <v>2</v>
      </c>
      <c r="E59" s="242">
        <v>13</v>
      </c>
      <c r="F59" s="242">
        <v>11</v>
      </c>
      <c r="G59" s="243">
        <v>24</v>
      </c>
      <c r="H59" s="242">
        <v>0</v>
      </c>
      <c r="I59" s="242">
        <v>1</v>
      </c>
      <c r="J59" s="243">
        <v>1</v>
      </c>
      <c r="K59" s="242">
        <v>30</v>
      </c>
      <c r="L59" s="242">
        <v>195</v>
      </c>
      <c r="M59" s="242">
        <v>165</v>
      </c>
      <c r="N59" s="243">
        <v>360</v>
      </c>
      <c r="O59" s="242">
        <v>0</v>
      </c>
      <c r="P59" s="242">
        <v>15</v>
      </c>
      <c r="Q59" s="243">
        <v>15</v>
      </c>
      <c r="R59" s="242">
        <v>9</v>
      </c>
      <c r="S59" s="242">
        <v>135</v>
      </c>
      <c r="T59" s="244">
        <v>0</v>
      </c>
      <c r="U59" s="242">
        <v>3</v>
      </c>
      <c r="V59" s="242">
        <v>45</v>
      </c>
      <c r="W59" s="244">
        <v>0</v>
      </c>
      <c r="X59" s="242">
        <v>14</v>
      </c>
      <c r="Y59" s="242">
        <v>210</v>
      </c>
      <c r="Z59" s="244">
        <v>15</v>
      </c>
      <c r="AG59" t="str">
        <f>_xlfn.XLOOKUP('Summer 2022 School'!C59,Budget!$B$5:$B$208,Budget!$B$5:$B$208,"N/A",FALSE)</f>
        <v>Montgomery Primary Academy</v>
      </c>
    </row>
    <row r="60" spans="1:33" x14ac:dyDescent="0.35">
      <c r="A60">
        <v>3302072</v>
      </c>
      <c r="B60" s="252">
        <v>2072</v>
      </c>
      <c r="C60" t="s">
        <v>989</v>
      </c>
      <c r="D60" s="242">
        <v>0</v>
      </c>
      <c r="E60" s="242">
        <v>18</v>
      </c>
      <c r="F60" s="242">
        <v>31</v>
      </c>
      <c r="G60" s="243">
        <v>49</v>
      </c>
      <c r="H60" s="242">
        <v>3</v>
      </c>
      <c r="I60" s="242">
        <v>10</v>
      </c>
      <c r="J60" s="243">
        <v>13</v>
      </c>
      <c r="K60" s="242">
        <v>0</v>
      </c>
      <c r="L60" s="242">
        <v>270</v>
      </c>
      <c r="M60" s="242">
        <v>465</v>
      </c>
      <c r="N60" s="243">
        <v>735</v>
      </c>
      <c r="O60" s="242">
        <v>45</v>
      </c>
      <c r="P60" s="242">
        <v>150</v>
      </c>
      <c r="Q60" s="243">
        <v>195</v>
      </c>
      <c r="R60" s="242">
        <v>11</v>
      </c>
      <c r="S60" s="242">
        <v>165</v>
      </c>
      <c r="T60" s="244">
        <v>15</v>
      </c>
      <c r="U60" s="242">
        <v>8</v>
      </c>
      <c r="V60" s="242">
        <v>120</v>
      </c>
      <c r="W60" s="244">
        <v>45</v>
      </c>
      <c r="X60" s="242">
        <v>16</v>
      </c>
      <c r="Y60" s="242">
        <v>240</v>
      </c>
      <c r="Z60" s="244">
        <v>15</v>
      </c>
      <c r="AG60" t="str">
        <f>_xlfn.XLOOKUP('Summer 2022 School'!C60,Budget!$B$5:$B$208,Budget!$B$5:$B$208,"N/A",FALSE)</f>
        <v>Billesley Primary School</v>
      </c>
    </row>
    <row r="61" spans="1:33" x14ac:dyDescent="0.35">
      <c r="A61">
        <v>3302073</v>
      </c>
      <c r="B61" s="252">
        <v>2073</v>
      </c>
      <c r="C61" t="s">
        <v>990</v>
      </c>
      <c r="D61" s="242">
        <v>0</v>
      </c>
      <c r="E61" s="242">
        <v>35</v>
      </c>
      <c r="F61" s="242">
        <v>22</v>
      </c>
      <c r="G61" s="243">
        <v>57</v>
      </c>
      <c r="H61" s="242">
        <v>12</v>
      </c>
      <c r="I61" s="242">
        <v>6</v>
      </c>
      <c r="J61" s="243">
        <v>18</v>
      </c>
      <c r="K61" s="242">
        <v>0</v>
      </c>
      <c r="L61" s="242">
        <v>525</v>
      </c>
      <c r="M61" s="242">
        <v>330</v>
      </c>
      <c r="N61" s="243">
        <v>855</v>
      </c>
      <c r="O61" s="242">
        <v>180</v>
      </c>
      <c r="P61" s="242">
        <v>90</v>
      </c>
      <c r="Q61" s="243">
        <v>270</v>
      </c>
      <c r="R61" s="242">
        <v>43</v>
      </c>
      <c r="S61" s="242">
        <v>645</v>
      </c>
      <c r="T61" s="244">
        <v>195</v>
      </c>
      <c r="U61" s="242">
        <v>7</v>
      </c>
      <c r="V61" s="242">
        <v>105</v>
      </c>
      <c r="W61" s="244">
        <v>45</v>
      </c>
      <c r="X61" s="242">
        <v>2</v>
      </c>
      <c r="Y61" s="242">
        <v>30</v>
      </c>
      <c r="Z61" s="244">
        <v>15</v>
      </c>
      <c r="AG61" t="str">
        <f>_xlfn.XLOOKUP('Summer 2022 School'!C61,Budget!$B$5:$B$208,Budget!$B$5:$B$208,"N/A",FALSE)</f>
        <v>Kings Rise Academy</v>
      </c>
    </row>
    <row r="62" spans="1:33" x14ac:dyDescent="0.35">
      <c r="A62">
        <v>3302075</v>
      </c>
      <c r="B62" s="252">
        <v>2075</v>
      </c>
      <c r="C62" t="s">
        <v>991</v>
      </c>
      <c r="D62" s="242">
        <v>0</v>
      </c>
      <c r="E62" s="242">
        <v>21</v>
      </c>
      <c r="F62" s="242">
        <v>20</v>
      </c>
      <c r="G62" s="243">
        <v>41</v>
      </c>
      <c r="H62" s="242">
        <v>0</v>
      </c>
      <c r="I62" s="242">
        <v>0</v>
      </c>
      <c r="J62" s="243">
        <v>0</v>
      </c>
      <c r="K62" s="242">
        <v>0</v>
      </c>
      <c r="L62" s="242">
        <v>310</v>
      </c>
      <c r="M62" s="242">
        <v>295</v>
      </c>
      <c r="N62" s="243">
        <v>605</v>
      </c>
      <c r="O62" s="242">
        <v>0</v>
      </c>
      <c r="P62" s="242">
        <v>0</v>
      </c>
      <c r="Q62" s="243">
        <v>0</v>
      </c>
      <c r="R62" s="242">
        <v>0</v>
      </c>
      <c r="S62" s="242">
        <v>0</v>
      </c>
      <c r="T62" s="244">
        <v>0</v>
      </c>
      <c r="U62" s="242">
        <v>23</v>
      </c>
      <c r="V62" s="242">
        <v>335</v>
      </c>
      <c r="W62" s="244">
        <v>0</v>
      </c>
      <c r="X62" s="242">
        <v>13</v>
      </c>
      <c r="Y62" s="242">
        <v>195</v>
      </c>
      <c r="Z62" s="244">
        <v>0</v>
      </c>
      <c r="AG62" t="str">
        <f>_xlfn.XLOOKUP('Summer 2022 School'!C62,Budget!$B$5:$B$208,Budget!$B$5:$B$208,"N/A",FALSE)</f>
        <v>Mansfield Green Primary E-ACT Academy</v>
      </c>
    </row>
    <row r="63" spans="1:33" x14ac:dyDescent="0.35">
      <c r="A63">
        <v>3302078</v>
      </c>
      <c r="B63" s="252">
        <v>2078</v>
      </c>
      <c r="C63" t="s">
        <v>992</v>
      </c>
      <c r="D63" s="242">
        <v>0</v>
      </c>
      <c r="E63" s="242">
        <v>12</v>
      </c>
      <c r="F63" s="242">
        <v>19</v>
      </c>
      <c r="G63" s="243">
        <v>31</v>
      </c>
      <c r="H63" s="242">
        <v>5</v>
      </c>
      <c r="I63" s="242">
        <v>7</v>
      </c>
      <c r="J63" s="243">
        <v>12</v>
      </c>
      <c r="K63" s="242">
        <v>0</v>
      </c>
      <c r="L63" s="242">
        <v>180</v>
      </c>
      <c r="M63" s="242">
        <v>285</v>
      </c>
      <c r="N63" s="243">
        <v>465</v>
      </c>
      <c r="O63" s="242">
        <v>61</v>
      </c>
      <c r="P63" s="242">
        <v>79.8</v>
      </c>
      <c r="Q63" s="243">
        <v>140.80000000000001</v>
      </c>
      <c r="R63" s="242">
        <v>1</v>
      </c>
      <c r="S63" s="242">
        <v>15</v>
      </c>
      <c r="T63" s="244">
        <v>0</v>
      </c>
      <c r="U63" s="242">
        <v>0</v>
      </c>
      <c r="V63" s="242">
        <v>0</v>
      </c>
      <c r="W63" s="244">
        <v>0</v>
      </c>
      <c r="X63" s="242">
        <v>11</v>
      </c>
      <c r="Y63" s="242">
        <v>165</v>
      </c>
      <c r="Z63" s="244">
        <v>50.8</v>
      </c>
      <c r="AG63" t="str">
        <f>_xlfn.XLOOKUP('Summer 2022 School'!C63,Budget!$B$5:$B$208,Budget!$B$5:$B$208,"N/A",FALSE)</f>
        <v>Moor Green Primary Academy</v>
      </c>
    </row>
    <row r="64" spans="1:33" x14ac:dyDescent="0.35">
      <c r="A64">
        <v>3302081</v>
      </c>
      <c r="B64" s="252">
        <v>2081</v>
      </c>
      <c r="C64" t="s">
        <v>993</v>
      </c>
      <c r="D64" s="242">
        <v>0</v>
      </c>
      <c r="E64" s="242">
        <v>14</v>
      </c>
      <c r="F64" s="242">
        <v>10</v>
      </c>
      <c r="G64" s="243">
        <v>24</v>
      </c>
      <c r="H64" s="242">
        <v>0</v>
      </c>
      <c r="I64" s="242">
        <v>0</v>
      </c>
      <c r="J64" s="243">
        <v>0</v>
      </c>
      <c r="K64" s="242">
        <v>0</v>
      </c>
      <c r="L64" s="242">
        <v>210</v>
      </c>
      <c r="M64" s="242">
        <v>150</v>
      </c>
      <c r="N64" s="243">
        <v>360</v>
      </c>
      <c r="O64" s="242">
        <v>0</v>
      </c>
      <c r="P64" s="242">
        <v>0</v>
      </c>
      <c r="Q64" s="243">
        <v>0</v>
      </c>
      <c r="R64" s="242">
        <v>1</v>
      </c>
      <c r="S64" s="242">
        <v>15</v>
      </c>
      <c r="T64" s="244">
        <v>0</v>
      </c>
      <c r="U64" s="242">
        <v>0</v>
      </c>
      <c r="V64" s="242">
        <v>0</v>
      </c>
      <c r="W64" s="244">
        <v>0</v>
      </c>
      <c r="X64" s="242">
        <v>0</v>
      </c>
      <c r="Y64" s="242">
        <v>0</v>
      </c>
      <c r="Z64" s="244">
        <v>0</v>
      </c>
      <c r="AG64" t="str">
        <f>_xlfn.XLOOKUP('Summer 2022 School'!C64,Budget!$B$5:$B$208,Budget!$B$5:$B$208,"N/A",FALSE)</f>
        <v>Gilbertstone Primary School</v>
      </c>
    </row>
    <row r="65" spans="1:33" x14ac:dyDescent="0.35">
      <c r="A65">
        <v>3302082</v>
      </c>
      <c r="B65" s="252">
        <v>2082</v>
      </c>
      <c r="C65" t="s">
        <v>994</v>
      </c>
      <c r="D65" s="242">
        <v>0</v>
      </c>
      <c r="E65" s="242">
        <v>9</v>
      </c>
      <c r="F65" s="242">
        <v>18</v>
      </c>
      <c r="G65" s="243">
        <v>27</v>
      </c>
      <c r="H65" s="242">
        <v>0</v>
      </c>
      <c r="I65" s="242">
        <v>0</v>
      </c>
      <c r="J65" s="243">
        <v>0</v>
      </c>
      <c r="K65" s="242">
        <v>0</v>
      </c>
      <c r="L65" s="242">
        <v>135</v>
      </c>
      <c r="M65" s="242">
        <v>270</v>
      </c>
      <c r="N65" s="243">
        <v>405</v>
      </c>
      <c r="O65" s="242">
        <v>0</v>
      </c>
      <c r="P65" s="242">
        <v>0</v>
      </c>
      <c r="Q65" s="243">
        <v>0</v>
      </c>
      <c r="R65" s="242">
        <v>8</v>
      </c>
      <c r="S65" s="242">
        <v>120</v>
      </c>
      <c r="T65" s="244">
        <v>0</v>
      </c>
      <c r="U65" s="242">
        <v>7</v>
      </c>
      <c r="V65" s="242">
        <v>105</v>
      </c>
      <c r="W65" s="244">
        <v>0</v>
      </c>
      <c r="X65" s="242">
        <v>12</v>
      </c>
      <c r="Y65" s="242">
        <v>180</v>
      </c>
      <c r="Z65" s="244">
        <v>0</v>
      </c>
      <c r="AG65" t="str">
        <f>_xlfn.XLOOKUP('Summer 2022 School'!C65,Budget!$B$5:$B$208,Budget!$B$5:$B$208,"N/A",FALSE)</f>
        <v>Conway Primary School</v>
      </c>
    </row>
    <row r="66" spans="1:33" x14ac:dyDescent="0.35">
      <c r="A66">
        <v>3302086</v>
      </c>
      <c r="B66" s="252">
        <v>2086</v>
      </c>
      <c r="C66" t="s">
        <v>995</v>
      </c>
      <c r="D66" s="242">
        <v>0</v>
      </c>
      <c r="E66" s="242">
        <v>21</v>
      </c>
      <c r="F66" s="242">
        <v>41</v>
      </c>
      <c r="G66" s="243">
        <v>62</v>
      </c>
      <c r="H66" s="242">
        <v>0</v>
      </c>
      <c r="I66" s="242">
        <v>0</v>
      </c>
      <c r="J66" s="243">
        <v>0</v>
      </c>
      <c r="K66" s="242">
        <v>0</v>
      </c>
      <c r="L66" s="242">
        <v>315</v>
      </c>
      <c r="M66" s="242">
        <v>615</v>
      </c>
      <c r="N66" s="243">
        <v>930</v>
      </c>
      <c r="O66" s="242">
        <v>0</v>
      </c>
      <c r="P66" s="242">
        <v>0</v>
      </c>
      <c r="Q66" s="243">
        <v>0</v>
      </c>
      <c r="R66" s="242">
        <v>0</v>
      </c>
      <c r="S66" s="242">
        <v>0</v>
      </c>
      <c r="T66" s="244">
        <v>0</v>
      </c>
      <c r="U66" s="242">
        <v>12</v>
      </c>
      <c r="V66" s="242">
        <v>180</v>
      </c>
      <c r="W66" s="244">
        <v>0</v>
      </c>
      <c r="X66" s="242">
        <v>48</v>
      </c>
      <c r="Y66" s="242">
        <v>720</v>
      </c>
      <c r="Z66" s="244">
        <v>0</v>
      </c>
      <c r="AG66" t="str">
        <f>_xlfn.XLOOKUP('Summer 2022 School'!C66,Budget!$B$5:$B$208,Budget!$B$5:$B$208,"N/A",FALSE)</f>
        <v>Greet Primary School</v>
      </c>
    </row>
    <row r="67" spans="1:33" x14ac:dyDescent="0.35">
      <c r="A67">
        <v>3302093</v>
      </c>
      <c r="B67" s="252">
        <v>2093</v>
      </c>
      <c r="C67" t="s">
        <v>996</v>
      </c>
      <c r="D67" s="242">
        <v>0</v>
      </c>
      <c r="E67" s="242">
        <v>30</v>
      </c>
      <c r="F67" s="242">
        <v>22</v>
      </c>
      <c r="G67" s="243">
        <v>52</v>
      </c>
      <c r="H67" s="242">
        <v>0</v>
      </c>
      <c r="I67" s="242">
        <v>0</v>
      </c>
      <c r="J67" s="243">
        <v>0</v>
      </c>
      <c r="K67" s="242">
        <v>0</v>
      </c>
      <c r="L67" s="242">
        <v>450</v>
      </c>
      <c r="M67" s="242">
        <v>330</v>
      </c>
      <c r="N67" s="243">
        <v>780</v>
      </c>
      <c r="O67" s="242">
        <v>0</v>
      </c>
      <c r="P67" s="242">
        <v>0</v>
      </c>
      <c r="Q67" s="243">
        <v>0</v>
      </c>
      <c r="R67" s="242">
        <v>1</v>
      </c>
      <c r="S67" s="242">
        <v>15</v>
      </c>
      <c r="T67" s="244">
        <v>0</v>
      </c>
      <c r="U67" s="242">
        <v>1</v>
      </c>
      <c r="V67" s="242">
        <v>15</v>
      </c>
      <c r="W67" s="244">
        <v>0</v>
      </c>
      <c r="X67" s="242">
        <v>4</v>
      </c>
      <c r="Y67" s="242">
        <v>60</v>
      </c>
      <c r="Z67" s="244">
        <v>0</v>
      </c>
      <c r="AG67" t="str">
        <f>_xlfn.XLOOKUP('Summer 2022 School'!C67,Budget!$B$5:$B$208,Budget!$B$5:$B$208,"N/A",FALSE)</f>
        <v>Hall Green Infants School</v>
      </c>
    </row>
    <row r="68" spans="1:33" x14ac:dyDescent="0.35">
      <c r="A68">
        <v>3302096</v>
      </c>
      <c r="B68" s="252">
        <v>2096</v>
      </c>
      <c r="C68" t="s">
        <v>997</v>
      </c>
      <c r="D68" s="242">
        <v>0</v>
      </c>
      <c r="E68" s="242">
        <v>15</v>
      </c>
      <c r="F68" s="242">
        <v>11</v>
      </c>
      <c r="G68" s="243">
        <v>26</v>
      </c>
      <c r="H68" s="242">
        <v>0</v>
      </c>
      <c r="I68" s="242">
        <v>0</v>
      </c>
      <c r="J68" s="243">
        <v>0</v>
      </c>
      <c r="K68" s="242">
        <v>0</v>
      </c>
      <c r="L68" s="242">
        <v>225</v>
      </c>
      <c r="M68" s="242">
        <v>165</v>
      </c>
      <c r="N68" s="243">
        <v>390</v>
      </c>
      <c r="O68" s="242">
        <v>0</v>
      </c>
      <c r="P68" s="242">
        <v>0</v>
      </c>
      <c r="Q68" s="243">
        <v>0</v>
      </c>
      <c r="R68" s="242">
        <v>9</v>
      </c>
      <c r="S68" s="242">
        <v>135</v>
      </c>
      <c r="T68" s="244">
        <v>0</v>
      </c>
      <c r="U68" s="242">
        <v>14</v>
      </c>
      <c r="V68" s="242">
        <v>210</v>
      </c>
      <c r="W68" s="244">
        <v>0</v>
      </c>
      <c r="X68" s="242">
        <v>1</v>
      </c>
      <c r="Y68" s="242">
        <v>15</v>
      </c>
      <c r="Z68" s="244">
        <v>0</v>
      </c>
      <c r="AG68" t="str">
        <f>_xlfn.XLOOKUP('Summer 2022 School'!C68,Budget!$B$5:$B$208,Budget!$B$5:$B$208,"N/A",FALSE)</f>
        <v>Lea Forest Primary Academy</v>
      </c>
    </row>
    <row r="69" spans="1:33" x14ac:dyDescent="0.35">
      <c r="A69">
        <v>3302097</v>
      </c>
      <c r="B69" s="252">
        <v>2097</v>
      </c>
      <c r="C69" t="s">
        <v>998</v>
      </c>
      <c r="D69" s="242">
        <v>0</v>
      </c>
      <c r="E69" s="242">
        <v>13</v>
      </c>
      <c r="F69" s="242">
        <v>7</v>
      </c>
      <c r="G69" s="243">
        <v>20</v>
      </c>
      <c r="H69" s="242">
        <v>0</v>
      </c>
      <c r="I69" s="242">
        <v>0</v>
      </c>
      <c r="J69" s="243">
        <v>0</v>
      </c>
      <c r="K69" s="242">
        <v>0</v>
      </c>
      <c r="L69" s="242">
        <v>195</v>
      </c>
      <c r="M69" s="242">
        <v>105</v>
      </c>
      <c r="N69" s="243">
        <v>300</v>
      </c>
      <c r="O69" s="242">
        <v>0</v>
      </c>
      <c r="P69" s="242">
        <v>0</v>
      </c>
      <c r="Q69" s="243">
        <v>0</v>
      </c>
      <c r="R69" s="242">
        <v>0</v>
      </c>
      <c r="S69" s="242">
        <v>0</v>
      </c>
      <c r="T69" s="244">
        <v>0</v>
      </c>
      <c r="U69" s="242">
        <v>9</v>
      </c>
      <c r="V69" s="242">
        <v>135</v>
      </c>
      <c r="W69" s="244">
        <v>0</v>
      </c>
      <c r="X69" s="242">
        <v>7</v>
      </c>
      <c r="Y69" s="242">
        <v>105</v>
      </c>
      <c r="Z69" s="244">
        <v>0</v>
      </c>
      <c r="AG69" t="str">
        <f>_xlfn.XLOOKUP('Summer 2022 School'!C69,Budget!$B$5:$B$208,Budget!$B$5:$B$208,"N/A",FALSE)</f>
        <v>Story Wood School</v>
      </c>
    </row>
    <row r="70" spans="1:33" x14ac:dyDescent="0.35">
      <c r="A70">
        <v>3302098</v>
      </c>
      <c r="B70" s="252">
        <v>2098</v>
      </c>
      <c r="C70" t="s">
        <v>999</v>
      </c>
      <c r="D70" s="242">
        <v>0</v>
      </c>
      <c r="E70" s="242">
        <v>16</v>
      </c>
      <c r="F70" s="242">
        <v>10</v>
      </c>
      <c r="G70" s="243">
        <v>26</v>
      </c>
      <c r="H70" s="242">
        <v>0</v>
      </c>
      <c r="I70" s="242">
        <v>0</v>
      </c>
      <c r="J70" s="243">
        <v>0</v>
      </c>
      <c r="K70" s="242">
        <v>0</v>
      </c>
      <c r="L70" s="242">
        <v>240</v>
      </c>
      <c r="M70" s="242">
        <v>150</v>
      </c>
      <c r="N70" s="243">
        <v>390</v>
      </c>
      <c r="O70" s="242">
        <v>0</v>
      </c>
      <c r="P70" s="242">
        <v>0</v>
      </c>
      <c r="Q70" s="243">
        <v>0</v>
      </c>
      <c r="R70" s="242">
        <v>12</v>
      </c>
      <c r="S70" s="242">
        <v>180</v>
      </c>
      <c r="T70" s="244">
        <v>0</v>
      </c>
      <c r="U70" s="242">
        <v>2</v>
      </c>
      <c r="V70" s="242">
        <v>30</v>
      </c>
      <c r="W70" s="244">
        <v>0</v>
      </c>
      <c r="X70" s="242">
        <v>9</v>
      </c>
      <c r="Y70" s="242">
        <v>135</v>
      </c>
      <c r="Z70" s="244">
        <v>0</v>
      </c>
      <c r="AG70" t="str">
        <f>_xlfn.XLOOKUP('Summer 2022 School'!C70,Budget!$B$5:$B$208,Budget!$B$5:$B$208,"N/A",FALSE)</f>
        <v>Tame Valley Academy</v>
      </c>
    </row>
    <row r="71" spans="1:33" x14ac:dyDescent="0.35">
      <c r="A71">
        <v>3302099</v>
      </c>
      <c r="B71" s="252">
        <v>2099</v>
      </c>
      <c r="C71" t="s">
        <v>1000</v>
      </c>
      <c r="D71" s="242">
        <v>0</v>
      </c>
      <c r="E71" s="242">
        <v>12</v>
      </c>
      <c r="F71" s="242">
        <v>5</v>
      </c>
      <c r="G71" s="243">
        <v>17</v>
      </c>
      <c r="H71" s="242">
        <v>0</v>
      </c>
      <c r="I71" s="242">
        <v>0</v>
      </c>
      <c r="J71" s="243">
        <v>0</v>
      </c>
      <c r="K71" s="242">
        <v>0</v>
      </c>
      <c r="L71" s="242">
        <v>180</v>
      </c>
      <c r="M71" s="242">
        <v>75</v>
      </c>
      <c r="N71" s="243">
        <v>255</v>
      </c>
      <c r="O71" s="242">
        <v>0</v>
      </c>
      <c r="P71" s="242">
        <v>0</v>
      </c>
      <c r="Q71" s="243">
        <v>0</v>
      </c>
      <c r="R71" s="242">
        <v>7</v>
      </c>
      <c r="S71" s="242">
        <v>105</v>
      </c>
      <c r="T71" s="244">
        <v>0</v>
      </c>
      <c r="U71" s="242">
        <v>1</v>
      </c>
      <c r="V71" s="242">
        <v>15</v>
      </c>
      <c r="W71" s="244">
        <v>0</v>
      </c>
      <c r="X71" s="242">
        <v>7</v>
      </c>
      <c r="Y71" s="242">
        <v>105</v>
      </c>
      <c r="Z71" s="244">
        <v>0</v>
      </c>
      <c r="AG71" t="str">
        <f>_xlfn.XLOOKUP('Summer 2022 School'!C71,Budget!$B$5:$B$208,Budget!$B$5:$B$208,"N/A",FALSE)</f>
        <v>Hawthorn Primary School</v>
      </c>
    </row>
    <row r="72" spans="1:33" x14ac:dyDescent="0.35">
      <c r="A72">
        <v>3302100</v>
      </c>
      <c r="B72" s="252">
        <v>2100</v>
      </c>
      <c r="C72" t="s">
        <v>1001</v>
      </c>
      <c r="D72" s="242">
        <v>0</v>
      </c>
      <c r="E72" s="242">
        <v>8</v>
      </c>
      <c r="F72" s="242">
        <v>16</v>
      </c>
      <c r="G72" s="243">
        <v>24</v>
      </c>
      <c r="H72" s="242">
        <v>0</v>
      </c>
      <c r="I72" s="242">
        <v>0</v>
      </c>
      <c r="J72" s="243">
        <v>0</v>
      </c>
      <c r="K72" s="242">
        <v>0</v>
      </c>
      <c r="L72" s="242">
        <v>120</v>
      </c>
      <c r="M72" s="242">
        <v>240</v>
      </c>
      <c r="N72" s="243">
        <v>360</v>
      </c>
      <c r="O72" s="242">
        <v>0</v>
      </c>
      <c r="P72" s="242">
        <v>0</v>
      </c>
      <c r="Q72" s="243">
        <v>0</v>
      </c>
      <c r="R72" s="242">
        <v>13</v>
      </c>
      <c r="S72" s="242">
        <v>195</v>
      </c>
      <c r="T72" s="244">
        <v>0</v>
      </c>
      <c r="U72" s="242">
        <v>8</v>
      </c>
      <c r="V72" s="242">
        <v>120</v>
      </c>
      <c r="W72" s="244">
        <v>0</v>
      </c>
      <c r="X72" s="242">
        <v>2</v>
      </c>
      <c r="Y72" s="242">
        <v>30</v>
      </c>
      <c r="Z72" s="244">
        <v>0</v>
      </c>
      <c r="AG72" t="str">
        <f>_xlfn.XLOOKUP('Summer 2022 School'!C72,Budget!$B$5:$B$208,Budget!$B$5:$B$208,"N/A",FALSE)</f>
        <v>Merritts Brook Primary E-ACT Academy</v>
      </c>
    </row>
    <row r="73" spans="1:33" x14ac:dyDescent="0.35">
      <c r="A73">
        <v>3302102</v>
      </c>
      <c r="B73" s="252">
        <v>2102</v>
      </c>
      <c r="C73" t="s">
        <v>1002</v>
      </c>
      <c r="D73" s="242">
        <v>0</v>
      </c>
      <c r="E73" s="242">
        <v>18</v>
      </c>
      <c r="F73" s="242">
        <v>16</v>
      </c>
      <c r="G73" s="243">
        <v>34</v>
      </c>
      <c r="H73" s="242">
        <v>0</v>
      </c>
      <c r="I73" s="242">
        <v>0</v>
      </c>
      <c r="J73" s="243">
        <v>0</v>
      </c>
      <c r="K73" s="242">
        <v>0</v>
      </c>
      <c r="L73" s="242">
        <v>270</v>
      </c>
      <c r="M73" s="242">
        <v>240</v>
      </c>
      <c r="N73" s="243">
        <v>510</v>
      </c>
      <c r="O73" s="242">
        <v>0</v>
      </c>
      <c r="P73" s="242">
        <v>0</v>
      </c>
      <c r="Q73" s="243">
        <v>0</v>
      </c>
      <c r="R73" s="242">
        <v>21</v>
      </c>
      <c r="S73" s="242">
        <v>315</v>
      </c>
      <c r="T73" s="244">
        <v>0</v>
      </c>
      <c r="U73" s="242">
        <v>6</v>
      </c>
      <c r="V73" s="242">
        <v>90</v>
      </c>
      <c r="W73" s="244">
        <v>0</v>
      </c>
      <c r="X73" s="242">
        <v>4</v>
      </c>
      <c r="Y73" s="242">
        <v>60</v>
      </c>
      <c r="Z73" s="244">
        <v>0</v>
      </c>
      <c r="AG73" t="str">
        <f>_xlfn.XLOOKUP('Summer 2022 School'!C73,Budget!$B$5:$B$208,Budget!$B$5:$B$208,"N/A",FALSE)</f>
        <v>Oasis Academy Blakenhale Infants</v>
      </c>
    </row>
    <row r="74" spans="1:33" x14ac:dyDescent="0.35">
      <c r="A74">
        <v>3302103</v>
      </c>
      <c r="B74" s="252">
        <v>2103</v>
      </c>
      <c r="C74" t="s">
        <v>1003</v>
      </c>
      <c r="D74" s="242">
        <v>0</v>
      </c>
      <c r="E74" s="242">
        <v>32</v>
      </c>
      <c r="F74" s="242">
        <v>21</v>
      </c>
      <c r="G74" s="243">
        <v>53</v>
      </c>
      <c r="H74" s="242">
        <v>7</v>
      </c>
      <c r="I74" s="242">
        <v>5</v>
      </c>
      <c r="J74" s="243">
        <v>12</v>
      </c>
      <c r="K74" s="242">
        <v>0</v>
      </c>
      <c r="L74" s="242">
        <v>480</v>
      </c>
      <c r="M74" s="242">
        <v>315</v>
      </c>
      <c r="N74" s="243">
        <v>795</v>
      </c>
      <c r="O74" s="242">
        <v>105</v>
      </c>
      <c r="P74" s="242">
        <v>60</v>
      </c>
      <c r="Q74" s="243">
        <v>165</v>
      </c>
      <c r="R74" s="242">
        <v>8</v>
      </c>
      <c r="S74" s="242">
        <v>120</v>
      </c>
      <c r="T74" s="244">
        <v>0</v>
      </c>
      <c r="U74" s="242">
        <v>10</v>
      </c>
      <c r="V74" s="242">
        <v>150</v>
      </c>
      <c r="W74" s="244">
        <v>30</v>
      </c>
      <c r="X74" s="242">
        <v>19</v>
      </c>
      <c r="Y74" s="242">
        <v>285</v>
      </c>
      <c r="Z74" s="244">
        <v>60</v>
      </c>
      <c r="AG74" t="str">
        <f>_xlfn.XLOOKUP('Summer 2022 School'!C74,Budget!$B$5:$B$208,Budget!$B$5:$B$208,"N/A",FALSE)</f>
        <v>Oasis Academy Short Heath</v>
      </c>
    </row>
    <row r="75" spans="1:33" x14ac:dyDescent="0.35">
      <c r="A75">
        <v>3302108</v>
      </c>
      <c r="B75" s="252">
        <v>2108</v>
      </c>
      <c r="C75" t="s">
        <v>1004</v>
      </c>
      <c r="D75" s="242">
        <v>0</v>
      </c>
      <c r="E75" s="242">
        <v>28</v>
      </c>
      <c r="F75" s="242">
        <v>24</v>
      </c>
      <c r="G75" s="243">
        <v>52</v>
      </c>
      <c r="H75" s="242">
        <v>0</v>
      </c>
      <c r="I75" s="242">
        <v>0</v>
      </c>
      <c r="J75" s="243">
        <v>0</v>
      </c>
      <c r="K75" s="242">
        <v>0</v>
      </c>
      <c r="L75" s="242">
        <v>420</v>
      </c>
      <c r="M75" s="242">
        <v>360</v>
      </c>
      <c r="N75" s="243">
        <v>780</v>
      </c>
      <c r="O75" s="242">
        <v>0</v>
      </c>
      <c r="P75" s="242">
        <v>0</v>
      </c>
      <c r="Q75" s="243">
        <v>0</v>
      </c>
      <c r="R75" s="242">
        <v>0</v>
      </c>
      <c r="S75" s="242">
        <v>0</v>
      </c>
      <c r="T75" s="244">
        <v>0</v>
      </c>
      <c r="U75" s="242">
        <v>36</v>
      </c>
      <c r="V75" s="242">
        <v>540</v>
      </c>
      <c r="W75" s="244">
        <v>0</v>
      </c>
      <c r="X75" s="242">
        <v>9</v>
      </c>
      <c r="Y75" s="242">
        <v>135</v>
      </c>
      <c r="Z75" s="244">
        <v>0</v>
      </c>
      <c r="AG75" t="str">
        <f>_xlfn.XLOOKUP('Summer 2022 School'!C75,Budget!$B$5:$B$208,Budget!$B$5:$B$208,"N/A",FALSE)</f>
        <v>Ward End Primary School</v>
      </c>
    </row>
    <row r="76" spans="1:33" x14ac:dyDescent="0.35">
      <c r="A76">
        <v>3302109</v>
      </c>
      <c r="B76" s="252">
        <v>2109</v>
      </c>
      <c r="C76" t="s">
        <v>1005</v>
      </c>
      <c r="D76" s="242">
        <v>0</v>
      </c>
      <c r="E76" s="242">
        <v>7</v>
      </c>
      <c r="F76" s="242">
        <v>6</v>
      </c>
      <c r="G76" s="243">
        <v>13</v>
      </c>
      <c r="H76" s="242">
        <v>0</v>
      </c>
      <c r="I76" s="242">
        <v>0</v>
      </c>
      <c r="J76" s="243">
        <v>0</v>
      </c>
      <c r="K76" s="242">
        <v>0</v>
      </c>
      <c r="L76" s="242">
        <v>105</v>
      </c>
      <c r="M76" s="242">
        <v>90</v>
      </c>
      <c r="N76" s="243">
        <v>195</v>
      </c>
      <c r="O76" s="242">
        <v>0</v>
      </c>
      <c r="P76" s="242">
        <v>0</v>
      </c>
      <c r="Q76" s="243">
        <v>0</v>
      </c>
      <c r="R76" s="242">
        <v>2</v>
      </c>
      <c r="S76" s="242">
        <v>30</v>
      </c>
      <c r="T76" s="244">
        <v>0</v>
      </c>
      <c r="U76" s="242">
        <v>2</v>
      </c>
      <c r="V76" s="242">
        <v>30</v>
      </c>
      <c r="W76" s="244">
        <v>0</v>
      </c>
      <c r="X76" s="242">
        <v>5</v>
      </c>
      <c r="Y76" s="242">
        <v>75</v>
      </c>
      <c r="Z76" s="244">
        <v>0</v>
      </c>
      <c r="AG76" t="str">
        <f>_xlfn.XLOOKUP('Summer 2022 School'!C76,Budget!$B$5:$B$208,Budget!$B$5:$B$208,"N/A",FALSE)</f>
        <v>Four Dwellings Primary Academy</v>
      </c>
    </row>
    <row r="77" spans="1:33" x14ac:dyDescent="0.35">
      <c r="A77">
        <v>3302110</v>
      </c>
      <c r="B77" s="252">
        <v>2110</v>
      </c>
      <c r="C77" t="s">
        <v>1006</v>
      </c>
      <c r="D77" s="242">
        <v>0</v>
      </c>
      <c r="E77" s="242">
        <v>42</v>
      </c>
      <c r="F77" s="242">
        <v>34</v>
      </c>
      <c r="G77" s="243">
        <v>76</v>
      </c>
      <c r="H77" s="242">
        <v>0</v>
      </c>
      <c r="I77" s="242">
        <v>0</v>
      </c>
      <c r="J77" s="243">
        <v>0</v>
      </c>
      <c r="K77" s="242">
        <v>0</v>
      </c>
      <c r="L77" s="242">
        <v>630</v>
      </c>
      <c r="M77" s="242">
        <v>510</v>
      </c>
      <c r="N77" s="243">
        <v>1140</v>
      </c>
      <c r="O77" s="242">
        <v>0</v>
      </c>
      <c r="P77" s="242">
        <v>0</v>
      </c>
      <c r="Q77" s="243">
        <v>0</v>
      </c>
      <c r="R77" s="242">
        <v>13</v>
      </c>
      <c r="S77" s="242">
        <v>195</v>
      </c>
      <c r="T77" s="244">
        <v>0</v>
      </c>
      <c r="U77" s="242">
        <v>3</v>
      </c>
      <c r="V77" s="242">
        <v>45</v>
      </c>
      <c r="W77" s="244">
        <v>0</v>
      </c>
      <c r="X77" s="242">
        <v>36</v>
      </c>
      <c r="Y77" s="242">
        <v>540</v>
      </c>
      <c r="Z77" s="244">
        <v>0</v>
      </c>
      <c r="AG77" t="str">
        <f>_xlfn.XLOOKUP('Summer 2022 School'!C77,Budget!$B$5:$B$208,Budget!$B$5:$B$208,"N/A",FALSE)</f>
        <v>Oasis Academy Hobmoor</v>
      </c>
    </row>
    <row r="78" spans="1:33" x14ac:dyDescent="0.35">
      <c r="A78">
        <v>3302115</v>
      </c>
      <c r="B78" s="252">
        <v>2115</v>
      </c>
      <c r="C78" t="s">
        <v>1007</v>
      </c>
      <c r="D78" s="242">
        <v>1</v>
      </c>
      <c r="E78" s="242">
        <v>28</v>
      </c>
      <c r="F78" s="242">
        <v>22</v>
      </c>
      <c r="G78" s="243">
        <v>50</v>
      </c>
      <c r="H78" s="242">
        <v>8</v>
      </c>
      <c r="I78" s="242">
        <v>3</v>
      </c>
      <c r="J78" s="243">
        <v>11</v>
      </c>
      <c r="K78" s="242">
        <v>15</v>
      </c>
      <c r="L78" s="242">
        <v>420</v>
      </c>
      <c r="M78" s="242">
        <v>330</v>
      </c>
      <c r="N78" s="243">
        <v>750</v>
      </c>
      <c r="O78" s="242">
        <v>120</v>
      </c>
      <c r="P78" s="242">
        <v>45</v>
      </c>
      <c r="Q78" s="243">
        <v>165</v>
      </c>
      <c r="R78" s="242">
        <v>19</v>
      </c>
      <c r="S78" s="242">
        <v>285</v>
      </c>
      <c r="T78" s="244">
        <v>45</v>
      </c>
      <c r="U78" s="242">
        <v>19</v>
      </c>
      <c r="V78" s="242">
        <v>285</v>
      </c>
      <c r="W78" s="244">
        <v>75</v>
      </c>
      <c r="X78" s="242">
        <v>0</v>
      </c>
      <c r="Y78" s="242">
        <v>0</v>
      </c>
      <c r="Z78" s="244">
        <v>0</v>
      </c>
      <c r="AG78" t="str">
        <f>_xlfn.XLOOKUP('Summer 2022 School'!C78,Budget!$B$5:$B$208,Budget!$B$5:$B$208,"N/A",FALSE)</f>
        <v>Kingsland Primary School</v>
      </c>
    </row>
    <row r="79" spans="1:33" x14ac:dyDescent="0.35">
      <c r="A79">
        <v>3302117</v>
      </c>
      <c r="B79" s="252">
        <v>2117</v>
      </c>
      <c r="C79" t="s">
        <v>1008</v>
      </c>
      <c r="D79" s="242">
        <v>4</v>
      </c>
      <c r="E79" s="242">
        <v>32</v>
      </c>
      <c r="F79" s="242">
        <v>8</v>
      </c>
      <c r="G79" s="243">
        <v>40</v>
      </c>
      <c r="H79" s="242">
        <v>0</v>
      </c>
      <c r="I79" s="242">
        <v>0</v>
      </c>
      <c r="J79" s="243">
        <v>0</v>
      </c>
      <c r="K79" s="242">
        <v>60</v>
      </c>
      <c r="L79" s="242">
        <v>480</v>
      </c>
      <c r="M79" s="242">
        <v>120</v>
      </c>
      <c r="N79" s="243">
        <v>600</v>
      </c>
      <c r="O79" s="242">
        <v>0</v>
      </c>
      <c r="P79" s="242">
        <v>0</v>
      </c>
      <c r="Q79" s="243">
        <v>0</v>
      </c>
      <c r="R79" s="242">
        <v>3</v>
      </c>
      <c r="S79" s="242">
        <v>45</v>
      </c>
      <c r="T79" s="244">
        <v>0</v>
      </c>
      <c r="U79" s="242">
        <v>9</v>
      </c>
      <c r="V79" s="242">
        <v>135</v>
      </c>
      <c r="W79" s="244">
        <v>0</v>
      </c>
      <c r="X79" s="242">
        <v>31</v>
      </c>
      <c r="Y79" s="242">
        <v>465</v>
      </c>
      <c r="Z79" s="244">
        <v>0</v>
      </c>
      <c r="AG79" t="str">
        <f>_xlfn.XLOOKUP('Summer 2022 School'!C79,Budget!$B$5:$B$208,Budget!$B$5:$B$208,"N/A",FALSE)</f>
        <v>Oasis Academy Boulton</v>
      </c>
    </row>
    <row r="80" spans="1:33" x14ac:dyDescent="0.35">
      <c r="A80">
        <v>3302119</v>
      </c>
      <c r="B80" s="252">
        <v>2119</v>
      </c>
      <c r="C80" t="s">
        <v>1009</v>
      </c>
      <c r="D80" s="242">
        <v>0</v>
      </c>
      <c r="E80" s="242">
        <v>17</v>
      </c>
      <c r="F80" s="242">
        <v>23</v>
      </c>
      <c r="G80" s="243">
        <v>40</v>
      </c>
      <c r="H80" s="242">
        <v>1</v>
      </c>
      <c r="I80" s="242">
        <v>4</v>
      </c>
      <c r="J80" s="243">
        <v>5</v>
      </c>
      <c r="K80" s="242">
        <v>0</v>
      </c>
      <c r="L80" s="242">
        <v>255</v>
      </c>
      <c r="M80" s="242">
        <v>345</v>
      </c>
      <c r="N80" s="243">
        <v>600</v>
      </c>
      <c r="O80" s="242">
        <v>15</v>
      </c>
      <c r="P80" s="242">
        <v>60</v>
      </c>
      <c r="Q80" s="243">
        <v>75</v>
      </c>
      <c r="R80" s="242">
        <v>1</v>
      </c>
      <c r="S80" s="242">
        <v>15</v>
      </c>
      <c r="T80" s="244">
        <v>0</v>
      </c>
      <c r="U80" s="242">
        <v>5</v>
      </c>
      <c r="V80" s="242">
        <v>75</v>
      </c>
      <c r="W80" s="244">
        <v>0</v>
      </c>
      <c r="X80" s="242">
        <v>14</v>
      </c>
      <c r="Y80" s="242">
        <v>210</v>
      </c>
      <c r="Z80" s="244">
        <v>15</v>
      </c>
      <c r="AG80" t="str">
        <f>_xlfn.XLOOKUP('Summer 2022 School'!C80,Budget!$B$5:$B$208,Budget!$B$5:$B$208,"N/A",FALSE)</f>
        <v>Lakey Lane Primary School</v>
      </c>
    </row>
    <row r="81" spans="1:33" x14ac:dyDescent="0.35">
      <c r="A81">
        <v>3302121</v>
      </c>
      <c r="B81" s="252">
        <v>2121</v>
      </c>
      <c r="C81" t="s">
        <v>1010</v>
      </c>
      <c r="D81" s="242">
        <v>0</v>
      </c>
      <c r="E81" s="242">
        <v>21</v>
      </c>
      <c r="F81" s="242">
        <v>12</v>
      </c>
      <c r="G81" s="243">
        <v>33</v>
      </c>
      <c r="H81" s="242">
        <v>0</v>
      </c>
      <c r="I81" s="242">
        <v>0</v>
      </c>
      <c r="J81" s="243">
        <v>0</v>
      </c>
      <c r="K81" s="242">
        <v>0</v>
      </c>
      <c r="L81" s="242">
        <v>315</v>
      </c>
      <c r="M81" s="242">
        <v>180</v>
      </c>
      <c r="N81" s="243">
        <v>495</v>
      </c>
      <c r="O81" s="242">
        <v>0</v>
      </c>
      <c r="P81" s="242">
        <v>0</v>
      </c>
      <c r="Q81" s="243">
        <v>0</v>
      </c>
      <c r="R81" s="242">
        <v>23</v>
      </c>
      <c r="S81" s="242">
        <v>345</v>
      </c>
      <c r="T81" s="244">
        <v>0</v>
      </c>
      <c r="U81" s="242">
        <v>6</v>
      </c>
      <c r="V81" s="242">
        <v>90</v>
      </c>
      <c r="W81" s="244">
        <v>0</v>
      </c>
      <c r="X81" s="242">
        <v>0</v>
      </c>
      <c r="Y81" s="242">
        <v>0</v>
      </c>
      <c r="Z81" s="244">
        <v>0</v>
      </c>
      <c r="AG81" t="str">
        <f>_xlfn.XLOOKUP('Summer 2022 School'!C81,Budget!$B$5:$B$208,Budget!$B$5:$B$208,"N/A",FALSE)</f>
        <v>Hawkesley Church Primary Academy</v>
      </c>
    </row>
    <row r="82" spans="1:33" x14ac:dyDescent="0.35">
      <c r="A82">
        <v>3302122</v>
      </c>
      <c r="B82" s="252">
        <v>2122</v>
      </c>
      <c r="C82" t="s">
        <v>1011</v>
      </c>
      <c r="D82" s="242">
        <v>0</v>
      </c>
      <c r="E82" s="242">
        <v>44</v>
      </c>
      <c r="F82" s="242">
        <v>23</v>
      </c>
      <c r="G82" s="243">
        <v>67</v>
      </c>
      <c r="H82" s="242">
        <v>1</v>
      </c>
      <c r="I82" s="242">
        <v>0</v>
      </c>
      <c r="J82" s="243">
        <v>1</v>
      </c>
      <c r="K82" s="242">
        <v>0</v>
      </c>
      <c r="L82" s="242">
        <v>660</v>
      </c>
      <c r="M82" s="242">
        <v>345</v>
      </c>
      <c r="N82" s="243">
        <v>1005</v>
      </c>
      <c r="O82" s="242">
        <v>15</v>
      </c>
      <c r="P82" s="242">
        <v>0</v>
      </c>
      <c r="Q82" s="243">
        <v>15</v>
      </c>
      <c r="R82" s="242">
        <v>0</v>
      </c>
      <c r="S82" s="242">
        <v>0</v>
      </c>
      <c r="T82" s="244">
        <v>0</v>
      </c>
      <c r="U82" s="242">
        <v>11</v>
      </c>
      <c r="V82" s="242">
        <v>165</v>
      </c>
      <c r="W82" s="244">
        <v>0</v>
      </c>
      <c r="X82" s="242">
        <v>47</v>
      </c>
      <c r="Y82" s="242">
        <v>705</v>
      </c>
      <c r="Z82" s="244">
        <v>15</v>
      </c>
      <c r="AG82" t="str">
        <f>_xlfn.XLOOKUP('Summer 2022 School'!C82,Budget!$B$5:$B$208,Budget!$B$5:$B$208,"N/A",FALSE)</f>
        <v>Yarnfield Primary School</v>
      </c>
    </row>
    <row r="83" spans="1:33" x14ac:dyDescent="0.35">
      <c r="A83">
        <v>3302127</v>
      </c>
      <c r="B83" s="252">
        <v>2127</v>
      </c>
      <c r="C83" t="s">
        <v>129</v>
      </c>
      <c r="D83" s="242">
        <v>0</v>
      </c>
      <c r="E83" s="242">
        <v>20</v>
      </c>
      <c r="F83" s="242">
        <v>22</v>
      </c>
      <c r="G83" s="243">
        <v>42</v>
      </c>
      <c r="H83" s="242">
        <v>4</v>
      </c>
      <c r="I83" s="242">
        <v>7</v>
      </c>
      <c r="J83" s="243">
        <v>11</v>
      </c>
      <c r="K83" s="242">
        <v>0</v>
      </c>
      <c r="L83" s="242">
        <v>300</v>
      </c>
      <c r="M83" s="242">
        <v>330</v>
      </c>
      <c r="N83" s="243">
        <v>630</v>
      </c>
      <c r="O83" s="242">
        <v>60</v>
      </c>
      <c r="P83" s="242">
        <v>105</v>
      </c>
      <c r="Q83" s="243">
        <v>165</v>
      </c>
      <c r="R83" s="242">
        <v>5</v>
      </c>
      <c r="S83" s="242">
        <v>75</v>
      </c>
      <c r="T83" s="244">
        <v>15</v>
      </c>
      <c r="U83" s="242">
        <v>23</v>
      </c>
      <c r="V83" s="242">
        <v>345</v>
      </c>
      <c r="W83" s="244">
        <v>105</v>
      </c>
      <c r="X83" s="242">
        <v>13</v>
      </c>
      <c r="Y83" s="242">
        <v>195</v>
      </c>
      <c r="Z83" s="244">
        <v>30</v>
      </c>
      <c r="AG83" t="str">
        <f>_xlfn.XLOOKUP('Summer 2022 School'!C83,Budget!$B$5:$B$208,Budget!$B$5:$B$208,"N/A",FALSE)</f>
        <v>LOZELLS PRIMARY SCHOOL</v>
      </c>
    </row>
    <row r="84" spans="1:33" x14ac:dyDescent="0.35">
      <c r="A84">
        <v>3302132</v>
      </c>
      <c r="B84" s="252">
        <v>2132</v>
      </c>
      <c r="C84" t="s">
        <v>1012</v>
      </c>
      <c r="D84" s="242">
        <v>0</v>
      </c>
      <c r="E84" s="242">
        <v>22</v>
      </c>
      <c r="F84" s="242">
        <v>21</v>
      </c>
      <c r="G84" s="243">
        <v>43</v>
      </c>
      <c r="H84" s="242">
        <v>0</v>
      </c>
      <c r="I84" s="242">
        <v>0</v>
      </c>
      <c r="J84" s="243">
        <v>0</v>
      </c>
      <c r="K84" s="242">
        <v>0</v>
      </c>
      <c r="L84" s="242">
        <v>315</v>
      </c>
      <c r="M84" s="242">
        <v>285</v>
      </c>
      <c r="N84" s="243">
        <v>600</v>
      </c>
      <c r="O84" s="242">
        <v>0</v>
      </c>
      <c r="P84" s="242">
        <v>0</v>
      </c>
      <c r="Q84" s="243">
        <v>0</v>
      </c>
      <c r="R84" s="242">
        <v>1</v>
      </c>
      <c r="S84" s="242">
        <v>15</v>
      </c>
      <c r="T84" s="244">
        <v>0</v>
      </c>
      <c r="U84" s="242">
        <v>12</v>
      </c>
      <c r="V84" s="242">
        <v>165</v>
      </c>
      <c r="W84" s="244">
        <v>0</v>
      </c>
      <c r="X84" s="242">
        <v>28</v>
      </c>
      <c r="Y84" s="242">
        <v>390</v>
      </c>
      <c r="Z84" s="244">
        <v>0</v>
      </c>
      <c r="AG84" t="str">
        <f>_xlfn.XLOOKUP('Summer 2022 School'!C84,Budget!$B$5:$B$208,Budget!$B$5:$B$208,"N/A",FALSE)</f>
        <v>Marlborough Primary School</v>
      </c>
    </row>
    <row r="85" spans="1:33" x14ac:dyDescent="0.35">
      <c r="A85">
        <v>3302136</v>
      </c>
      <c r="B85" s="252">
        <v>2136</v>
      </c>
      <c r="C85" t="s">
        <v>1013</v>
      </c>
      <c r="D85" s="242">
        <v>0</v>
      </c>
      <c r="E85" s="242">
        <v>18</v>
      </c>
      <c r="F85" s="242">
        <v>20</v>
      </c>
      <c r="G85" s="243">
        <v>38</v>
      </c>
      <c r="H85" s="242">
        <v>4</v>
      </c>
      <c r="I85" s="242">
        <v>4</v>
      </c>
      <c r="J85" s="243">
        <v>8</v>
      </c>
      <c r="K85" s="242">
        <v>0</v>
      </c>
      <c r="L85" s="242">
        <v>270</v>
      </c>
      <c r="M85" s="242">
        <v>300</v>
      </c>
      <c r="N85" s="243">
        <v>570</v>
      </c>
      <c r="O85" s="242">
        <v>60</v>
      </c>
      <c r="P85" s="242">
        <v>60</v>
      </c>
      <c r="Q85" s="243">
        <v>120</v>
      </c>
      <c r="R85" s="242">
        <v>11</v>
      </c>
      <c r="S85" s="242">
        <v>165</v>
      </c>
      <c r="T85" s="244">
        <v>15</v>
      </c>
      <c r="U85" s="242">
        <v>1</v>
      </c>
      <c r="V85" s="242">
        <v>15</v>
      </c>
      <c r="W85" s="244">
        <v>15</v>
      </c>
      <c r="X85" s="242">
        <v>18</v>
      </c>
      <c r="Y85" s="242">
        <v>270</v>
      </c>
      <c r="Z85" s="244">
        <v>75</v>
      </c>
      <c r="AG85" t="str">
        <f>_xlfn.XLOOKUP('Summer 2022 School'!C85,Budget!$B$5:$B$208,Budget!$B$5:$B$208,"N/A",FALSE)</f>
        <v>Woodhouse Primary Academy</v>
      </c>
    </row>
    <row r="86" spans="1:33" x14ac:dyDescent="0.35">
      <c r="A86">
        <v>3302138</v>
      </c>
      <c r="B86" s="252">
        <v>2138</v>
      </c>
      <c r="C86" t="s">
        <v>1014</v>
      </c>
      <c r="D86" s="242">
        <v>0</v>
      </c>
      <c r="E86" s="242">
        <v>30</v>
      </c>
      <c r="F86" s="242">
        <v>11</v>
      </c>
      <c r="G86" s="243">
        <v>41</v>
      </c>
      <c r="H86" s="242">
        <v>9</v>
      </c>
      <c r="I86" s="242">
        <v>1</v>
      </c>
      <c r="J86" s="243">
        <v>10</v>
      </c>
      <c r="K86" s="242">
        <v>0</v>
      </c>
      <c r="L86" s="242">
        <v>450</v>
      </c>
      <c r="M86" s="242">
        <v>165</v>
      </c>
      <c r="N86" s="243">
        <v>615</v>
      </c>
      <c r="O86" s="242">
        <v>135</v>
      </c>
      <c r="P86" s="242">
        <v>15</v>
      </c>
      <c r="Q86" s="243">
        <v>150</v>
      </c>
      <c r="R86" s="242">
        <v>0</v>
      </c>
      <c r="S86" s="242">
        <v>0</v>
      </c>
      <c r="T86" s="244">
        <v>0</v>
      </c>
      <c r="U86" s="242">
        <v>3</v>
      </c>
      <c r="V86" s="242">
        <v>45</v>
      </c>
      <c r="W86" s="244">
        <v>15</v>
      </c>
      <c r="X86" s="242">
        <v>4</v>
      </c>
      <c r="Y86" s="242">
        <v>60</v>
      </c>
      <c r="Z86" s="244">
        <v>0</v>
      </c>
      <c r="AG86" t="str">
        <f>_xlfn.XLOOKUP('Summer 2022 School'!C86,Budget!$B$5:$B$208,Budget!$B$5:$B$208,"N/A",FALSE)</f>
        <v>Grestone Academy</v>
      </c>
    </row>
    <row r="87" spans="1:33" x14ac:dyDescent="0.35">
      <c r="A87">
        <v>3302141</v>
      </c>
      <c r="B87" s="252">
        <v>2141</v>
      </c>
      <c r="C87" t="s">
        <v>1015</v>
      </c>
      <c r="D87" s="242">
        <v>0</v>
      </c>
      <c r="E87" s="242">
        <v>9</v>
      </c>
      <c r="F87" s="242">
        <v>10</v>
      </c>
      <c r="G87" s="243">
        <v>19</v>
      </c>
      <c r="H87" s="242">
        <v>0</v>
      </c>
      <c r="I87" s="242">
        <v>0</v>
      </c>
      <c r="J87" s="243">
        <v>0</v>
      </c>
      <c r="K87" s="242">
        <v>0</v>
      </c>
      <c r="L87" s="242">
        <v>135</v>
      </c>
      <c r="M87" s="242">
        <v>150</v>
      </c>
      <c r="N87" s="243">
        <v>285</v>
      </c>
      <c r="O87" s="242">
        <v>0</v>
      </c>
      <c r="P87" s="242">
        <v>0</v>
      </c>
      <c r="Q87" s="243">
        <v>0</v>
      </c>
      <c r="R87" s="242">
        <v>12</v>
      </c>
      <c r="S87" s="242">
        <v>180</v>
      </c>
      <c r="T87" s="244">
        <v>0</v>
      </c>
      <c r="U87" s="242">
        <v>4</v>
      </c>
      <c r="V87" s="242">
        <v>60</v>
      </c>
      <c r="W87" s="244">
        <v>0</v>
      </c>
      <c r="X87" s="242">
        <v>1</v>
      </c>
      <c r="Y87" s="242">
        <v>15</v>
      </c>
      <c r="Z87" s="244">
        <v>0</v>
      </c>
      <c r="AG87" t="str">
        <f>_xlfn.XLOOKUP('Summer 2022 School'!C87,Budget!$B$5:$B$208,Budget!$B$5:$B$208,"N/A",FALSE)</f>
        <v>Oasis Academy Foundry</v>
      </c>
    </row>
    <row r="88" spans="1:33" x14ac:dyDescent="0.35">
      <c r="A88">
        <v>3302142</v>
      </c>
      <c r="B88" s="252">
        <v>2142</v>
      </c>
      <c r="C88" t="s">
        <v>1016</v>
      </c>
      <c r="D88" s="242">
        <v>0</v>
      </c>
      <c r="E88" s="242">
        <v>8</v>
      </c>
      <c r="F88" s="242">
        <v>18</v>
      </c>
      <c r="G88" s="243">
        <v>26</v>
      </c>
      <c r="H88" s="242">
        <v>0</v>
      </c>
      <c r="I88" s="242">
        <v>0</v>
      </c>
      <c r="J88" s="243">
        <v>0</v>
      </c>
      <c r="K88" s="242">
        <v>0</v>
      </c>
      <c r="L88" s="242">
        <v>120</v>
      </c>
      <c r="M88" s="242">
        <v>270</v>
      </c>
      <c r="N88" s="243">
        <v>390</v>
      </c>
      <c r="O88" s="242">
        <v>0</v>
      </c>
      <c r="P88" s="242">
        <v>0</v>
      </c>
      <c r="Q88" s="243">
        <v>0</v>
      </c>
      <c r="R88" s="242">
        <v>17</v>
      </c>
      <c r="S88" s="242">
        <v>255</v>
      </c>
      <c r="T88" s="244">
        <v>0</v>
      </c>
      <c r="U88" s="242">
        <v>0</v>
      </c>
      <c r="V88" s="242">
        <v>0</v>
      </c>
      <c r="W88" s="244">
        <v>0</v>
      </c>
      <c r="X88" s="242">
        <v>5</v>
      </c>
      <c r="Y88" s="242">
        <v>75</v>
      </c>
      <c r="Z88" s="244">
        <v>0</v>
      </c>
      <c r="AG88" t="str">
        <f>_xlfn.XLOOKUP('Summer 2022 School'!C88,Budget!$B$5:$B$208,Budget!$B$5:$B$208,"N/A",FALSE)</f>
        <v>Nelson Primary School</v>
      </c>
    </row>
    <row r="89" spans="1:33" x14ac:dyDescent="0.35">
      <c r="A89">
        <v>3302144</v>
      </c>
      <c r="B89" s="252">
        <v>2144</v>
      </c>
      <c r="C89" t="s">
        <v>1017</v>
      </c>
      <c r="D89" s="242">
        <v>0</v>
      </c>
      <c r="E89" s="242">
        <v>17</v>
      </c>
      <c r="F89" s="242">
        <v>22</v>
      </c>
      <c r="G89" s="243">
        <v>39</v>
      </c>
      <c r="H89" s="242">
        <v>0</v>
      </c>
      <c r="I89" s="242">
        <v>0</v>
      </c>
      <c r="J89" s="243">
        <v>0</v>
      </c>
      <c r="K89" s="242">
        <v>0</v>
      </c>
      <c r="L89" s="242">
        <v>255</v>
      </c>
      <c r="M89" s="242">
        <v>330</v>
      </c>
      <c r="N89" s="243">
        <v>585</v>
      </c>
      <c r="O89" s="242">
        <v>0</v>
      </c>
      <c r="P89" s="242">
        <v>0</v>
      </c>
      <c r="Q89" s="243">
        <v>0</v>
      </c>
      <c r="R89" s="242">
        <v>1</v>
      </c>
      <c r="S89" s="242">
        <v>15</v>
      </c>
      <c r="T89" s="244">
        <v>0</v>
      </c>
      <c r="U89" s="242">
        <v>5</v>
      </c>
      <c r="V89" s="242">
        <v>75</v>
      </c>
      <c r="W89" s="244">
        <v>0</v>
      </c>
      <c r="X89" s="242">
        <v>32</v>
      </c>
      <c r="Y89" s="242">
        <v>480</v>
      </c>
      <c r="Z89" s="244">
        <v>0</v>
      </c>
      <c r="AG89" t="str">
        <f>_xlfn.XLOOKUP('Summer 2022 School'!C89,Budget!$B$5:$B$208,Budget!$B$5:$B$208,"N/A",FALSE)</f>
        <v>Alston Primary School</v>
      </c>
    </row>
    <row r="90" spans="1:33" x14ac:dyDescent="0.35">
      <c r="A90">
        <v>3302146</v>
      </c>
      <c r="B90" s="252">
        <v>2146</v>
      </c>
      <c r="C90" t="s">
        <v>1018</v>
      </c>
      <c r="D90" s="242">
        <v>0</v>
      </c>
      <c r="E90" s="242">
        <v>14</v>
      </c>
      <c r="F90" s="242">
        <v>26</v>
      </c>
      <c r="G90" s="243">
        <v>40</v>
      </c>
      <c r="H90" s="242">
        <v>0</v>
      </c>
      <c r="I90" s="242">
        <v>0</v>
      </c>
      <c r="J90" s="243">
        <v>0</v>
      </c>
      <c r="K90" s="242">
        <v>0</v>
      </c>
      <c r="L90" s="242">
        <v>210</v>
      </c>
      <c r="M90" s="242">
        <v>390</v>
      </c>
      <c r="N90" s="243">
        <v>600</v>
      </c>
      <c r="O90" s="242">
        <v>0</v>
      </c>
      <c r="P90" s="242">
        <v>0</v>
      </c>
      <c r="Q90" s="243">
        <v>0</v>
      </c>
      <c r="R90" s="242">
        <v>1</v>
      </c>
      <c r="S90" s="242">
        <v>15</v>
      </c>
      <c r="T90" s="244">
        <v>0</v>
      </c>
      <c r="U90" s="242">
        <v>5</v>
      </c>
      <c r="V90" s="242">
        <v>75</v>
      </c>
      <c r="W90" s="244">
        <v>0</v>
      </c>
      <c r="X90" s="242">
        <v>34</v>
      </c>
      <c r="Y90" s="242">
        <v>510</v>
      </c>
      <c r="Z90" s="244">
        <v>0</v>
      </c>
      <c r="AG90" t="str">
        <f>_xlfn.XLOOKUP('Summer 2022 School'!C90,Budget!$B$5:$B$208,Budget!$B$5:$B$208,"N/A",FALSE)</f>
        <v>Wyndcliffe Primary School</v>
      </c>
    </row>
    <row r="91" spans="1:33" x14ac:dyDescent="0.35">
      <c r="A91">
        <v>3302149</v>
      </c>
      <c r="B91" s="252">
        <v>2149</v>
      </c>
      <c r="C91" t="s">
        <v>1019</v>
      </c>
      <c r="D91" s="242">
        <v>0</v>
      </c>
      <c r="E91" s="242">
        <v>7</v>
      </c>
      <c r="F91" s="242">
        <v>14</v>
      </c>
      <c r="G91" s="243">
        <v>21</v>
      </c>
      <c r="H91" s="242">
        <v>0</v>
      </c>
      <c r="I91" s="242">
        <v>0</v>
      </c>
      <c r="J91" s="243">
        <v>0</v>
      </c>
      <c r="K91" s="242">
        <v>0</v>
      </c>
      <c r="L91" s="242">
        <v>105</v>
      </c>
      <c r="M91" s="242">
        <v>210</v>
      </c>
      <c r="N91" s="243">
        <v>315</v>
      </c>
      <c r="O91" s="242">
        <v>0</v>
      </c>
      <c r="P91" s="242">
        <v>0</v>
      </c>
      <c r="Q91" s="243">
        <v>0</v>
      </c>
      <c r="R91" s="242">
        <v>1</v>
      </c>
      <c r="S91" s="242">
        <v>15</v>
      </c>
      <c r="T91" s="244">
        <v>0</v>
      </c>
      <c r="U91" s="242">
        <v>5</v>
      </c>
      <c r="V91" s="242">
        <v>75</v>
      </c>
      <c r="W91" s="244">
        <v>0</v>
      </c>
      <c r="X91" s="242">
        <v>3</v>
      </c>
      <c r="Y91" s="242">
        <v>45</v>
      </c>
      <c r="Z91" s="244">
        <v>0</v>
      </c>
      <c r="AG91" t="str">
        <f>_xlfn.XLOOKUP('Summer 2022 School'!C91,Budget!$B$5:$B$208,Budget!$B$5:$B$208,"N/A",FALSE)</f>
        <v>Paget Primary School</v>
      </c>
    </row>
    <row r="92" spans="1:33" x14ac:dyDescent="0.35">
      <c r="A92">
        <v>3302150</v>
      </c>
      <c r="B92" s="252">
        <v>2150</v>
      </c>
      <c r="C92" t="s">
        <v>1020</v>
      </c>
      <c r="D92" s="242">
        <v>0</v>
      </c>
      <c r="E92" s="242">
        <v>6</v>
      </c>
      <c r="F92" s="242">
        <v>19</v>
      </c>
      <c r="G92" s="243">
        <v>25</v>
      </c>
      <c r="H92" s="242">
        <v>0</v>
      </c>
      <c r="I92" s="242">
        <v>0</v>
      </c>
      <c r="J92" s="243">
        <v>0</v>
      </c>
      <c r="K92" s="242">
        <v>0</v>
      </c>
      <c r="L92" s="242">
        <v>90</v>
      </c>
      <c r="M92" s="242">
        <v>285</v>
      </c>
      <c r="N92" s="243">
        <v>375</v>
      </c>
      <c r="O92" s="242">
        <v>0</v>
      </c>
      <c r="P92" s="242">
        <v>0</v>
      </c>
      <c r="Q92" s="243">
        <v>0</v>
      </c>
      <c r="R92" s="242">
        <v>2</v>
      </c>
      <c r="S92" s="242">
        <v>30</v>
      </c>
      <c r="T92" s="244">
        <v>0</v>
      </c>
      <c r="U92" s="242">
        <v>9</v>
      </c>
      <c r="V92" s="242">
        <v>135</v>
      </c>
      <c r="W92" s="244">
        <v>0</v>
      </c>
      <c r="X92" s="242">
        <v>6</v>
      </c>
      <c r="Y92" s="242">
        <v>90</v>
      </c>
      <c r="Z92" s="244">
        <v>0</v>
      </c>
      <c r="AG92" t="str">
        <f>_xlfn.XLOOKUP('Summer 2022 School'!C92,Budget!$B$5:$B$208,Budget!$B$5:$B$208,"N/A",FALSE)</f>
        <v>Park Hill Primary School</v>
      </c>
    </row>
    <row r="93" spans="1:33" x14ac:dyDescent="0.35">
      <c r="A93">
        <v>3302156</v>
      </c>
      <c r="B93" s="252">
        <v>2156</v>
      </c>
      <c r="C93" t="s">
        <v>1021</v>
      </c>
      <c r="D93" s="242">
        <v>0</v>
      </c>
      <c r="E93" s="242">
        <v>16</v>
      </c>
      <c r="F93" s="242">
        <v>16</v>
      </c>
      <c r="G93" s="243">
        <v>32</v>
      </c>
      <c r="H93" s="242">
        <v>0</v>
      </c>
      <c r="I93" s="242">
        <v>0</v>
      </c>
      <c r="J93" s="243">
        <v>0</v>
      </c>
      <c r="K93" s="242">
        <v>0</v>
      </c>
      <c r="L93" s="242">
        <v>240</v>
      </c>
      <c r="M93" s="242">
        <v>240</v>
      </c>
      <c r="N93" s="243">
        <v>480</v>
      </c>
      <c r="O93" s="242">
        <v>0</v>
      </c>
      <c r="P93" s="242">
        <v>0</v>
      </c>
      <c r="Q93" s="243">
        <v>0</v>
      </c>
      <c r="R93" s="242">
        <v>11</v>
      </c>
      <c r="S93" s="242">
        <v>165</v>
      </c>
      <c r="T93" s="244">
        <v>0</v>
      </c>
      <c r="U93" s="242">
        <v>12</v>
      </c>
      <c r="V93" s="242">
        <v>180</v>
      </c>
      <c r="W93" s="244">
        <v>0</v>
      </c>
      <c r="X93" s="242">
        <v>5</v>
      </c>
      <c r="Y93" s="242">
        <v>75</v>
      </c>
      <c r="Z93" s="244">
        <v>0</v>
      </c>
      <c r="AG93" t="str">
        <f>_xlfn.XLOOKUP('Summer 2022 School'!C93,Budget!$B$5:$B$208,Budget!$B$5:$B$208,"N/A",FALSE)</f>
        <v>Princethorpe Infant School</v>
      </c>
    </row>
    <row r="94" spans="1:33" x14ac:dyDescent="0.35">
      <c r="A94">
        <v>3302157</v>
      </c>
      <c r="B94" s="252">
        <v>2157</v>
      </c>
      <c r="C94" t="s">
        <v>1022</v>
      </c>
      <c r="D94" s="242">
        <v>0</v>
      </c>
      <c r="E94" s="242">
        <v>13</v>
      </c>
      <c r="F94" s="242">
        <v>22</v>
      </c>
      <c r="G94" s="243">
        <v>35</v>
      </c>
      <c r="H94" s="242">
        <v>3</v>
      </c>
      <c r="I94" s="242">
        <v>5</v>
      </c>
      <c r="J94" s="243">
        <v>8</v>
      </c>
      <c r="K94" s="242">
        <v>0</v>
      </c>
      <c r="L94" s="242">
        <v>195</v>
      </c>
      <c r="M94" s="242">
        <v>330</v>
      </c>
      <c r="N94" s="243">
        <v>525</v>
      </c>
      <c r="O94" s="242">
        <v>45</v>
      </c>
      <c r="P94" s="242">
        <v>75</v>
      </c>
      <c r="Q94" s="243">
        <v>120</v>
      </c>
      <c r="R94" s="242">
        <v>2</v>
      </c>
      <c r="S94" s="242">
        <v>30</v>
      </c>
      <c r="T94" s="244">
        <v>15</v>
      </c>
      <c r="U94" s="242">
        <v>0</v>
      </c>
      <c r="V94" s="242">
        <v>0</v>
      </c>
      <c r="W94" s="244">
        <v>0</v>
      </c>
      <c r="X94" s="242">
        <v>1</v>
      </c>
      <c r="Y94" s="242">
        <v>15</v>
      </c>
      <c r="Z94" s="244">
        <v>0</v>
      </c>
      <c r="AG94" t="str">
        <f>_xlfn.XLOOKUP('Summer 2022 School'!C94,Budget!$B$5:$B$208,Budget!$B$5:$B$208,"N/A",FALSE)</f>
        <v>Raddlebarn Primary School</v>
      </c>
    </row>
    <row r="95" spans="1:33" x14ac:dyDescent="0.35">
      <c r="A95">
        <v>3302161</v>
      </c>
      <c r="B95" s="252">
        <v>2161</v>
      </c>
      <c r="C95" t="s">
        <v>1023</v>
      </c>
      <c r="D95" s="242">
        <v>0</v>
      </c>
      <c r="E95" s="242">
        <v>23</v>
      </c>
      <c r="F95" s="242">
        <v>17</v>
      </c>
      <c r="G95" s="243">
        <v>40</v>
      </c>
      <c r="H95" s="242">
        <v>6</v>
      </c>
      <c r="I95" s="242">
        <v>6</v>
      </c>
      <c r="J95" s="243">
        <v>12</v>
      </c>
      <c r="K95" s="242">
        <v>0</v>
      </c>
      <c r="L95" s="242">
        <v>345</v>
      </c>
      <c r="M95" s="242">
        <v>255</v>
      </c>
      <c r="N95" s="243">
        <v>600</v>
      </c>
      <c r="O95" s="242">
        <v>90</v>
      </c>
      <c r="P95" s="242">
        <v>90</v>
      </c>
      <c r="Q95" s="243">
        <v>180</v>
      </c>
      <c r="R95" s="242">
        <v>7</v>
      </c>
      <c r="S95" s="242">
        <v>105</v>
      </c>
      <c r="T95" s="244">
        <v>15</v>
      </c>
      <c r="U95" s="242">
        <v>4</v>
      </c>
      <c r="V95" s="242">
        <v>60</v>
      </c>
      <c r="W95" s="244">
        <v>0</v>
      </c>
      <c r="X95" s="242">
        <v>15</v>
      </c>
      <c r="Y95" s="242">
        <v>225</v>
      </c>
      <c r="Z95" s="244">
        <v>45</v>
      </c>
      <c r="AG95" t="str">
        <f>_xlfn.XLOOKUP('Summer 2022 School'!C95,Budget!$B$5:$B$208,Budget!$B$5:$B$208,"N/A",FALSE)</f>
        <v>Rednal Hill Infant School (N.C.)</v>
      </c>
    </row>
    <row r="96" spans="1:33" x14ac:dyDescent="0.35">
      <c r="A96">
        <v>3302162</v>
      </c>
      <c r="B96" s="252">
        <v>2162</v>
      </c>
      <c r="C96" t="s">
        <v>1024</v>
      </c>
      <c r="D96" s="242">
        <v>0</v>
      </c>
      <c r="E96" s="242">
        <v>17</v>
      </c>
      <c r="F96" s="242">
        <v>16</v>
      </c>
      <c r="G96" s="243">
        <v>33</v>
      </c>
      <c r="H96" s="242">
        <v>0</v>
      </c>
      <c r="I96" s="242">
        <v>0</v>
      </c>
      <c r="J96" s="243">
        <v>0</v>
      </c>
      <c r="K96" s="242">
        <v>0</v>
      </c>
      <c r="L96" s="242">
        <v>255</v>
      </c>
      <c r="M96" s="242">
        <v>240</v>
      </c>
      <c r="N96" s="243">
        <v>495</v>
      </c>
      <c r="O96" s="242">
        <v>0</v>
      </c>
      <c r="P96" s="242">
        <v>0</v>
      </c>
      <c r="Q96" s="243">
        <v>0</v>
      </c>
      <c r="R96" s="242">
        <v>0</v>
      </c>
      <c r="S96" s="242">
        <v>0</v>
      </c>
      <c r="T96" s="244">
        <v>0</v>
      </c>
      <c r="U96" s="242">
        <v>25</v>
      </c>
      <c r="V96" s="242">
        <v>375</v>
      </c>
      <c r="W96" s="244">
        <v>0</v>
      </c>
      <c r="X96" s="242">
        <v>7</v>
      </c>
      <c r="Y96" s="242">
        <v>105</v>
      </c>
      <c r="Z96" s="244">
        <v>0</v>
      </c>
      <c r="AG96" t="str">
        <f>_xlfn.XLOOKUP('Summer 2022 School'!C96,Budget!$B$5:$B$208,Budget!$B$5:$B$208,"N/A",FALSE)</f>
        <v>Manor Park Primary Academy</v>
      </c>
    </row>
    <row r="97" spans="1:33" x14ac:dyDescent="0.35">
      <c r="A97">
        <v>3302169</v>
      </c>
      <c r="B97" s="252">
        <v>2169</v>
      </c>
      <c r="C97" t="s">
        <v>1025</v>
      </c>
      <c r="D97" s="242">
        <v>1</v>
      </c>
      <c r="E97" s="242">
        <v>30</v>
      </c>
      <c r="F97" s="242">
        <v>15</v>
      </c>
      <c r="G97" s="243">
        <v>45</v>
      </c>
      <c r="H97" s="242">
        <v>6</v>
      </c>
      <c r="I97" s="242">
        <v>4</v>
      </c>
      <c r="J97" s="243">
        <v>10</v>
      </c>
      <c r="K97" s="242">
        <v>15</v>
      </c>
      <c r="L97" s="242">
        <v>450</v>
      </c>
      <c r="M97" s="242">
        <v>225</v>
      </c>
      <c r="N97" s="243">
        <v>675</v>
      </c>
      <c r="O97" s="242">
        <v>90</v>
      </c>
      <c r="P97" s="242">
        <v>60</v>
      </c>
      <c r="Q97" s="243">
        <v>150</v>
      </c>
      <c r="R97" s="242">
        <v>16</v>
      </c>
      <c r="S97" s="242">
        <v>240</v>
      </c>
      <c r="T97" s="244">
        <v>75</v>
      </c>
      <c r="U97" s="242">
        <v>11</v>
      </c>
      <c r="V97" s="242">
        <v>165</v>
      </c>
      <c r="W97" s="244">
        <v>45</v>
      </c>
      <c r="X97" s="242">
        <v>11</v>
      </c>
      <c r="Y97" s="242">
        <v>165</v>
      </c>
      <c r="Z97" s="244">
        <v>15</v>
      </c>
      <c r="AG97" t="str">
        <f>_xlfn.XLOOKUP('Summer 2022 School'!C97,Budget!$B$5:$B$208,Budget!$B$5:$B$208,"N/A",FALSE)</f>
        <v>Severne Primary School</v>
      </c>
    </row>
    <row r="98" spans="1:33" x14ac:dyDescent="0.35">
      <c r="A98">
        <v>3302170</v>
      </c>
      <c r="B98" s="252">
        <v>2170</v>
      </c>
      <c r="C98" t="s">
        <v>1026</v>
      </c>
      <c r="D98" s="242">
        <v>7</v>
      </c>
      <c r="E98" s="242">
        <v>27</v>
      </c>
      <c r="F98" s="242">
        <v>28</v>
      </c>
      <c r="G98" s="243">
        <v>55</v>
      </c>
      <c r="H98" s="242">
        <v>0</v>
      </c>
      <c r="I98" s="242">
        <v>2</v>
      </c>
      <c r="J98" s="243">
        <v>2</v>
      </c>
      <c r="K98" s="242">
        <v>105</v>
      </c>
      <c r="L98" s="242">
        <v>405</v>
      </c>
      <c r="M98" s="242">
        <v>420</v>
      </c>
      <c r="N98" s="243">
        <v>825</v>
      </c>
      <c r="O98" s="242">
        <v>0</v>
      </c>
      <c r="P98" s="242">
        <v>30</v>
      </c>
      <c r="Q98" s="243">
        <v>30</v>
      </c>
      <c r="R98" s="242">
        <v>27</v>
      </c>
      <c r="S98" s="242">
        <v>405</v>
      </c>
      <c r="T98" s="244">
        <v>0</v>
      </c>
      <c r="U98" s="242">
        <v>13</v>
      </c>
      <c r="V98" s="242">
        <v>195</v>
      </c>
      <c r="W98" s="244">
        <v>15</v>
      </c>
      <c r="X98" s="242">
        <v>16</v>
      </c>
      <c r="Y98" s="242">
        <v>240</v>
      </c>
      <c r="Z98" s="244">
        <v>15</v>
      </c>
      <c r="AG98" t="str">
        <f>_xlfn.XLOOKUP('Summer 2022 School'!C98,Budget!$B$5:$B$208,Budget!$B$5:$B$208,"N/A",FALSE)</f>
        <v>Chandos Primary School</v>
      </c>
    </row>
    <row r="99" spans="1:33" x14ac:dyDescent="0.35">
      <c r="A99">
        <v>3302171</v>
      </c>
      <c r="B99" s="252">
        <v>2171</v>
      </c>
      <c r="C99" t="s">
        <v>1027</v>
      </c>
      <c r="D99" s="242">
        <v>0</v>
      </c>
      <c r="E99" s="242">
        <v>9</v>
      </c>
      <c r="F99" s="242">
        <v>20</v>
      </c>
      <c r="G99" s="243">
        <v>29</v>
      </c>
      <c r="H99" s="242">
        <v>0</v>
      </c>
      <c r="I99" s="242">
        <v>0</v>
      </c>
      <c r="J99" s="243">
        <v>0</v>
      </c>
      <c r="K99" s="242">
        <v>0</v>
      </c>
      <c r="L99" s="242">
        <v>135</v>
      </c>
      <c r="M99" s="242">
        <v>300</v>
      </c>
      <c r="N99" s="243">
        <v>435</v>
      </c>
      <c r="O99" s="242">
        <v>0</v>
      </c>
      <c r="P99" s="242">
        <v>0</v>
      </c>
      <c r="Q99" s="243">
        <v>0</v>
      </c>
      <c r="R99" s="242">
        <v>0</v>
      </c>
      <c r="S99" s="242">
        <v>0</v>
      </c>
      <c r="T99" s="244">
        <v>0</v>
      </c>
      <c r="U99" s="242">
        <v>0</v>
      </c>
      <c r="V99" s="242">
        <v>0</v>
      </c>
      <c r="W99" s="244">
        <v>0</v>
      </c>
      <c r="X99" s="242">
        <v>29</v>
      </c>
      <c r="Y99" s="242">
        <v>435</v>
      </c>
      <c r="Z99" s="244">
        <v>0</v>
      </c>
      <c r="AG99" t="str">
        <f>_xlfn.XLOOKUP('Summer 2022 School'!C99,Budget!$B$5:$B$208,Budget!$B$5:$B$208,"N/A",FALSE)</f>
        <v>Bordesley Village Primary School</v>
      </c>
    </row>
    <row r="100" spans="1:33" x14ac:dyDescent="0.35">
      <c r="A100">
        <v>3302176</v>
      </c>
      <c r="B100" s="252">
        <v>2176</v>
      </c>
      <c r="C100" t="s">
        <v>1028</v>
      </c>
      <c r="D100" s="242">
        <v>0</v>
      </c>
      <c r="E100" s="242">
        <v>45</v>
      </c>
      <c r="F100" s="242">
        <v>35</v>
      </c>
      <c r="G100" s="243">
        <v>80</v>
      </c>
      <c r="H100" s="242">
        <v>0</v>
      </c>
      <c r="I100" s="242">
        <v>0</v>
      </c>
      <c r="J100" s="243">
        <v>0</v>
      </c>
      <c r="K100" s="242">
        <v>0</v>
      </c>
      <c r="L100" s="242">
        <v>675</v>
      </c>
      <c r="M100" s="242">
        <v>525</v>
      </c>
      <c r="N100" s="243">
        <v>1200</v>
      </c>
      <c r="O100" s="242">
        <v>0</v>
      </c>
      <c r="P100" s="242">
        <v>0</v>
      </c>
      <c r="Q100" s="243">
        <v>0</v>
      </c>
      <c r="R100" s="242">
        <v>3</v>
      </c>
      <c r="S100" s="242">
        <v>45</v>
      </c>
      <c r="T100" s="244">
        <v>0</v>
      </c>
      <c r="U100" s="242">
        <v>9</v>
      </c>
      <c r="V100" s="242">
        <v>135</v>
      </c>
      <c r="W100" s="244">
        <v>0</v>
      </c>
      <c r="X100" s="242">
        <v>63</v>
      </c>
      <c r="Y100" s="242">
        <v>945</v>
      </c>
      <c r="Z100" s="244">
        <v>0</v>
      </c>
      <c r="AG100" t="str">
        <f>_xlfn.XLOOKUP('Summer 2022 School'!C100,Budget!$B$5:$B$208,Budget!$B$5:$B$208,"N/A",FALSE)</f>
        <v>Somerville Primary School</v>
      </c>
    </row>
    <row r="101" spans="1:33" x14ac:dyDescent="0.35">
      <c r="A101">
        <v>3302178</v>
      </c>
      <c r="B101" s="252">
        <v>2178</v>
      </c>
      <c r="C101" t="s">
        <v>1029</v>
      </c>
      <c r="D101" s="242">
        <v>0</v>
      </c>
      <c r="E101" s="242">
        <v>16</v>
      </c>
      <c r="F101" s="242">
        <v>12</v>
      </c>
      <c r="G101" s="243">
        <v>28</v>
      </c>
      <c r="H101" s="242">
        <v>6</v>
      </c>
      <c r="I101" s="242">
        <v>1</v>
      </c>
      <c r="J101" s="243">
        <v>7</v>
      </c>
      <c r="K101" s="242">
        <v>0</v>
      </c>
      <c r="L101" s="242">
        <v>240</v>
      </c>
      <c r="M101" s="242">
        <v>180</v>
      </c>
      <c r="N101" s="243">
        <v>420</v>
      </c>
      <c r="O101" s="242">
        <v>60</v>
      </c>
      <c r="P101" s="242">
        <v>3</v>
      </c>
      <c r="Q101" s="243">
        <v>63</v>
      </c>
      <c r="R101" s="242">
        <v>5</v>
      </c>
      <c r="S101" s="242">
        <v>75</v>
      </c>
      <c r="T101" s="244">
        <v>0</v>
      </c>
      <c r="U101" s="242">
        <v>1</v>
      </c>
      <c r="V101" s="242">
        <v>15</v>
      </c>
      <c r="W101" s="244">
        <v>15</v>
      </c>
      <c r="X101" s="242">
        <v>12</v>
      </c>
      <c r="Y101" s="242">
        <v>180</v>
      </c>
      <c r="Z101" s="244">
        <v>30</v>
      </c>
      <c r="AG101" t="str">
        <f>_xlfn.XLOOKUP('Summer 2022 School'!C101,Budget!$B$5:$B$208,Budget!$B$5:$B$208,"N/A",FALSE)</f>
        <v>Stanville Primary School</v>
      </c>
    </row>
    <row r="102" spans="1:33" x14ac:dyDescent="0.35">
      <c r="A102">
        <v>3302180</v>
      </c>
      <c r="B102" s="252">
        <v>2180</v>
      </c>
      <c r="C102" t="s">
        <v>1030</v>
      </c>
      <c r="D102" s="242">
        <v>0</v>
      </c>
      <c r="E102" s="242">
        <v>44</v>
      </c>
      <c r="F102" s="242">
        <v>29</v>
      </c>
      <c r="G102" s="243">
        <v>73</v>
      </c>
      <c r="H102" s="242">
        <v>4</v>
      </c>
      <c r="I102" s="242">
        <v>1</v>
      </c>
      <c r="J102" s="243">
        <v>5</v>
      </c>
      <c r="K102" s="242">
        <v>0</v>
      </c>
      <c r="L102" s="242">
        <v>600</v>
      </c>
      <c r="M102" s="242">
        <v>420</v>
      </c>
      <c r="N102" s="243">
        <v>1020</v>
      </c>
      <c r="O102" s="242">
        <v>60</v>
      </c>
      <c r="P102" s="242">
        <v>15</v>
      </c>
      <c r="Q102" s="243">
        <v>75</v>
      </c>
      <c r="R102" s="242">
        <v>0</v>
      </c>
      <c r="S102" s="242">
        <v>0</v>
      </c>
      <c r="T102" s="244">
        <v>0</v>
      </c>
      <c r="U102" s="242">
        <v>51</v>
      </c>
      <c r="V102" s="242">
        <v>735</v>
      </c>
      <c r="W102" s="244">
        <v>60</v>
      </c>
      <c r="X102" s="242">
        <v>13</v>
      </c>
      <c r="Y102" s="242">
        <v>165</v>
      </c>
      <c r="Z102" s="244">
        <v>15</v>
      </c>
      <c r="AG102" t="str">
        <f>_xlfn.XLOOKUP('Summer 2022 School'!C102,Budget!$B$5:$B$208,Budget!$B$5:$B$208,"N/A",FALSE)</f>
        <v>Yew Tree Community Junior and Infant School (NC)</v>
      </c>
    </row>
    <row r="103" spans="1:33" x14ac:dyDescent="0.35">
      <c r="A103">
        <v>3302181</v>
      </c>
      <c r="B103" s="252">
        <v>2181</v>
      </c>
      <c r="C103" t="s">
        <v>1031</v>
      </c>
      <c r="D103" s="242">
        <v>0</v>
      </c>
      <c r="E103" s="242">
        <v>7</v>
      </c>
      <c r="F103" s="242">
        <v>19</v>
      </c>
      <c r="G103" s="243">
        <v>26</v>
      </c>
      <c r="H103" s="242">
        <v>0</v>
      </c>
      <c r="I103" s="242">
        <v>0</v>
      </c>
      <c r="J103" s="243">
        <v>0</v>
      </c>
      <c r="K103" s="242">
        <v>0</v>
      </c>
      <c r="L103" s="242">
        <v>105</v>
      </c>
      <c r="M103" s="242">
        <v>285</v>
      </c>
      <c r="N103" s="243">
        <v>390</v>
      </c>
      <c r="O103" s="242">
        <v>0</v>
      </c>
      <c r="P103" s="242">
        <v>0</v>
      </c>
      <c r="Q103" s="243">
        <v>0</v>
      </c>
      <c r="R103" s="242">
        <v>0</v>
      </c>
      <c r="S103" s="242">
        <v>0</v>
      </c>
      <c r="T103" s="244">
        <v>0</v>
      </c>
      <c r="U103" s="242">
        <v>0</v>
      </c>
      <c r="V103" s="242">
        <v>0</v>
      </c>
      <c r="W103" s="244">
        <v>0</v>
      </c>
      <c r="X103" s="242">
        <v>14</v>
      </c>
      <c r="Y103" s="242">
        <v>210</v>
      </c>
      <c r="Z103" s="244">
        <v>0</v>
      </c>
      <c r="AG103" t="str">
        <f>_xlfn.XLOOKUP('Summer 2022 School'!C103,Budget!$B$5:$B$208,Budget!$B$5:$B$208,"N/A",FALSE)</f>
        <v>Springfield Primary Academy</v>
      </c>
    </row>
    <row r="104" spans="1:33" x14ac:dyDescent="0.35">
      <c r="A104">
        <v>3302184</v>
      </c>
      <c r="B104" s="252">
        <v>2184</v>
      </c>
      <c r="C104" t="s">
        <v>150</v>
      </c>
      <c r="D104" s="242">
        <v>0</v>
      </c>
      <c r="E104" s="242">
        <v>8</v>
      </c>
      <c r="F104" s="242">
        <v>9</v>
      </c>
      <c r="G104" s="243">
        <v>17</v>
      </c>
      <c r="H104" s="242">
        <v>0</v>
      </c>
      <c r="I104" s="242">
        <v>0</v>
      </c>
      <c r="J104" s="243">
        <v>0</v>
      </c>
      <c r="K104" s="242">
        <v>0</v>
      </c>
      <c r="L104" s="242">
        <v>120</v>
      </c>
      <c r="M104" s="242">
        <v>135</v>
      </c>
      <c r="N104" s="243">
        <v>255</v>
      </c>
      <c r="O104" s="242">
        <v>0</v>
      </c>
      <c r="P104" s="242">
        <v>0</v>
      </c>
      <c r="Q104" s="243">
        <v>0</v>
      </c>
      <c r="R104" s="242">
        <v>1</v>
      </c>
      <c r="S104" s="242">
        <v>15</v>
      </c>
      <c r="T104" s="244">
        <v>0</v>
      </c>
      <c r="U104" s="242">
        <v>1</v>
      </c>
      <c r="V104" s="242">
        <v>15</v>
      </c>
      <c r="W104" s="244">
        <v>0</v>
      </c>
      <c r="X104" s="242">
        <v>4</v>
      </c>
      <c r="Y104" s="242">
        <v>60</v>
      </c>
      <c r="Z104" s="244">
        <v>0</v>
      </c>
      <c r="AG104" t="str">
        <f>_xlfn.XLOOKUP('Summer 2022 School'!C104,Budget!$B$5:$B$208,Budget!$B$5:$B$208,"N/A",FALSE)</f>
        <v>STECHFORD PRIMARY SCHOOL</v>
      </c>
    </row>
    <row r="105" spans="1:33" x14ac:dyDescent="0.35">
      <c r="A105">
        <v>3302185</v>
      </c>
      <c r="B105" s="252">
        <v>2185</v>
      </c>
      <c r="C105" t="s">
        <v>1032</v>
      </c>
      <c r="D105" s="242">
        <v>0</v>
      </c>
      <c r="E105" s="242">
        <v>20</v>
      </c>
      <c r="F105" s="242">
        <v>21</v>
      </c>
      <c r="G105" s="243">
        <v>41</v>
      </c>
      <c r="H105" s="242">
        <v>2</v>
      </c>
      <c r="I105" s="242">
        <v>9</v>
      </c>
      <c r="J105" s="243">
        <v>11</v>
      </c>
      <c r="K105" s="242">
        <v>0</v>
      </c>
      <c r="L105" s="242">
        <v>300</v>
      </c>
      <c r="M105" s="242">
        <v>315</v>
      </c>
      <c r="N105" s="243">
        <v>615</v>
      </c>
      <c r="O105" s="242">
        <v>30</v>
      </c>
      <c r="P105" s="242">
        <v>135</v>
      </c>
      <c r="Q105" s="243">
        <v>165</v>
      </c>
      <c r="R105" s="242">
        <v>0</v>
      </c>
      <c r="S105" s="242">
        <v>0</v>
      </c>
      <c r="T105" s="244">
        <v>0</v>
      </c>
      <c r="U105" s="242">
        <v>3</v>
      </c>
      <c r="V105" s="242">
        <v>45</v>
      </c>
      <c r="W105" s="244">
        <v>15</v>
      </c>
      <c r="X105" s="242">
        <v>0</v>
      </c>
      <c r="Y105" s="242">
        <v>0</v>
      </c>
      <c r="Z105" s="244">
        <v>0</v>
      </c>
      <c r="AG105" t="str">
        <f>_xlfn.XLOOKUP('Summer 2022 School'!C105,Budget!$B$5:$B$208,Budget!$B$5:$B$208,"N/A",FALSE)</f>
        <v>Colebourne Primary School</v>
      </c>
    </row>
    <row r="106" spans="1:33" x14ac:dyDescent="0.35">
      <c r="A106">
        <v>3302186</v>
      </c>
      <c r="B106" s="252">
        <v>2186</v>
      </c>
      <c r="C106" t="s">
        <v>1033</v>
      </c>
      <c r="D106" s="242">
        <v>0</v>
      </c>
      <c r="E106" s="242">
        <v>39</v>
      </c>
      <c r="F106" s="242">
        <v>34</v>
      </c>
      <c r="G106" s="243">
        <v>73</v>
      </c>
      <c r="H106" s="242">
        <v>2</v>
      </c>
      <c r="I106" s="242">
        <v>0</v>
      </c>
      <c r="J106" s="243">
        <v>2</v>
      </c>
      <c r="K106" s="242">
        <v>0</v>
      </c>
      <c r="L106" s="242">
        <v>585</v>
      </c>
      <c r="M106" s="242">
        <v>510</v>
      </c>
      <c r="N106" s="243">
        <v>1095</v>
      </c>
      <c r="O106" s="242">
        <v>30</v>
      </c>
      <c r="P106" s="242">
        <v>0</v>
      </c>
      <c r="Q106" s="243">
        <v>30</v>
      </c>
      <c r="R106" s="242">
        <v>0</v>
      </c>
      <c r="S106" s="242">
        <v>0</v>
      </c>
      <c r="T106" s="244">
        <v>0</v>
      </c>
      <c r="U106" s="242">
        <v>23</v>
      </c>
      <c r="V106" s="242">
        <v>345</v>
      </c>
      <c r="W106" s="244">
        <v>0</v>
      </c>
      <c r="X106" s="242">
        <v>31</v>
      </c>
      <c r="Y106" s="242">
        <v>465</v>
      </c>
      <c r="Z106" s="244">
        <v>15</v>
      </c>
      <c r="AG106" t="str">
        <f>_xlfn.XLOOKUP('Summer 2022 School'!C106,Budget!$B$5:$B$208,Budget!$B$5:$B$208,"N/A",FALSE)</f>
        <v>Birchfield Primary School</v>
      </c>
    </row>
    <row r="107" spans="1:33" x14ac:dyDescent="0.35">
      <c r="A107">
        <v>3302187</v>
      </c>
      <c r="B107" s="252">
        <v>2187</v>
      </c>
      <c r="C107" t="s">
        <v>1034</v>
      </c>
      <c r="D107" s="242">
        <v>0</v>
      </c>
      <c r="E107" s="242">
        <v>23</v>
      </c>
      <c r="F107" s="242">
        <v>15</v>
      </c>
      <c r="G107" s="243">
        <v>38</v>
      </c>
      <c r="H107" s="242">
        <v>9</v>
      </c>
      <c r="I107" s="242">
        <v>4</v>
      </c>
      <c r="J107" s="243">
        <v>13</v>
      </c>
      <c r="K107" s="242">
        <v>0</v>
      </c>
      <c r="L107" s="242">
        <v>345</v>
      </c>
      <c r="M107" s="242">
        <v>225</v>
      </c>
      <c r="N107" s="243">
        <v>570</v>
      </c>
      <c r="O107" s="242">
        <v>135</v>
      </c>
      <c r="P107" s="242">
        <v>60</v>
      </c>
      <c r="Q107" s="243">
        <v>195</v>
      </c>
      <c r="R107" s="242">
        <v>12</v>
      </c>
      <c r="S107" s="242">
        <v>180</v>
      </c>
      <c r="T107" s="244">
        <v>30</v>
      </c>
      <c r="U107" s="242">
        <v>5</v>
      </c>
      <c r="V107" s="242">
        <v>75</v>
      </c>
      <c r="W107" s="244">
        <v>45</v>
      </c>
      <c r="X107" s="242">
        <v>9</v>
      </c>
      <c r="Y107" s="242">
        <v>135</v>
      </c>
      <c r="Z107" s="244">
        <v>45</v>
      </c>
      <c r="AG107" t="str">
        <f>_xlfn.XLOOKUP('Summer 2022 School'!C107,Budget!$B$5:$B$208,Budget!$B$5:$B$208,"N/A",FALSE)</f>
        <v>SS. Mary and John Catholic Primary School</v>
      </c>
    </row>
    <row r="108" spans="1:33" x14ac:dyDescent="0.35">
      <c r="A108">
        <v>3302188</v>
      </c>
      <c r="B108" s="252">
        <v>2188</v>
      </c>
      <c r="C108" t="s">
        <v>1035</v>
      </c>
      <c r="D108" s="242">
        <v>0</v>
      </c>
      <c r="E108" s="242">
        <v>4</v>
      </c>
      <c r="F108" s="242">
        <v>12</v>
      </c>
      <c r="G108" s="243">
        <v>16</v>
      </c>
      <c r="H108" s="242">
        <v>0</v>
      </c>
      <c r="I108" s="242">
        <v>0</v>
      </c>
      <c r="J108" s="243">
        <v>0</v>
      </c>
      <c r="K108" s="242">
        <v>0</v>
      </c>
      <c r="L108" s="242">
        <v>60</v>
      </c>
      <c r="M108" s="242">
        <v>180</v>
      </c>
      <c r="N108" s="243">
        <v>240</v>
      </c>
      <c r="O108" s="242">
        <v>0</v>
      </c>
      <c r="P108" s="242">
        <v>0</v>
      </c>
      <c r="Q108" s="243">
        <v>0</v>
      </c>
      <c r="R108" s="242">
        <v>1</v>
      </c>
      <c r="S108" s="242">
        <v>15</v>
      </c>
      <c r="T108" s="244">
        <v>0</v>
      </c>
      <c r="U108" s="242">
        <v>0</v>
      </c>
      <c r="V108" s="242">
        <v>0</v>
      </c>
      <c r="W108" s="244">
        <v>0</v>
      </c>
      <c r="X108" s="242">
        <v>1</v>
      </c>
      <c r="Y108" s="242">
        <v>15</v>
      </c>
      <c r="Z108" s="244">
        <v>0</v>
      </c>
      <c r="AG108" t="str">
        <f>_xlfn.XLOOKUP('Summer 2022 School'!C108,Budget!$B$5:$B$208,Budget!$B$5:$B$208,"N/A",FALSE)</f>
        <v>Stirchley Primary School</v>
      </c>
    </row>
    <row r="109" spans="1:33" x14ac:dyDescent="0.35">
      <c r="A109">
        <v>3302189</v>
      </c>
      <c r="B109" s="252">
        <v>2189</v>
      </c>
      <c r="C109" t="s">
        <v>1036</v>
      </c>
      <c r="D109" s="242">
        <v>0</v>
      </c>
      <c r="E109" s="242">
        <v>12</v>
      </c>
      <c r="F109" s="242">
        <v>13</v>
      </c>
      <c r="G109" s="243">
        <v>25</v>
      </c>
      <c r="H109" s="242">
        <v>0</v>
      </c>
      <c r="I109" s="242">
        <v>0</v>
      </c>
      <c r="J109" s="243">
        <v>0</v>
      </c>
      <c r="K109" s="242">
        <v>0</v>
      </c>
      <c r="L109" s="242">
        <v>180</v>
      </c>
      <c r="M109" s="242">
        <v>195</v>
      </c>
      <c r="N109" s="243">
        <v>375</v>
      </c>
      <c r="O109" s="242">
        <v>0</v>
      </c>
      <c r="P109" s="242">
        <v>0</v>
      </c>
      <c r="Q109" s="243">
        <v>0</v>
      </c>
      <c r="R109" s="242">
        <v>12</v>
      </c>
      <c r="S109" s="242">
        <v>180</v>
      </c>
      <c r="T109" s="244">
        <v>0</v>
      </c>
      <c r="U109" s="242">
        <v>9</v>
      </c>
      <c r="V109" s="242">
        <v>135</v>
      </c>
      <c r="W109" s="244">
        <v>0</v>
      </c>
      <c r="X109" s="242">
        <v>2</v>
      </c>
      <c r="Y109" s="242">
        <v>30</v>
      </c>
      <c r="Z109" s="244">
        <v>0</v>
      </c>
      <c r="AG109" t="str">
        <f>_xlfn.XLOOKUP('Summer 2022 School'!C109,Budget!$B$5:$B$208,Budget!$B$5:$B$208,"N/A",FALSE)</f>
        <v>Ladypool Primary School</v>
      </c>
    </row>
    <row r="110" spans="1:33" x14ac:dyDescent="0.35">
      <c r="A110">
        <v>3302191</v>
      </c>
      <c r="B110" s="252">
        <v>2191</v>
      </c>
      <c r="C110" t="s">
        <v>1037</v>
      </c>
      <c r="D110" s="242">
        <v>0</v>
      </c>
      <c r="E110" s="242">
        <v>14</v>
      </c>
      <c r="F110" s="242">
        <v>10</v>
      </c>
      <c r="G110" s="243">
        <v>24</v>
      </c>
      <c r="H110" s="242">
        <v>3</v>
      </c>
      <c r="I110" s="242">
        <v>1</v>
      </c>
      <c r="J110" s="243">
        <v>4</v>
      </c>
      <c r="K110" s="242">
        <v>0</v>
      </c>
      <c r="L110" s="242">
        <v>210</v>
      </c>
      <c r="M110" s="242">
        <v>150</v>
      </c>
      <c r="N110" s="243">
        <v>360</v>
      </c>
      <c r="O110" s="242">
        <v>45</v>
      </c>
      <c r="P110" s="242">
        <v>15</v>
      </c>
      <c r="Q110" s="243">
        <v>60</v>
      </c>
      <c r="R110" s="242">
        <v>7</v>
      </c>
      <c r="S110" s="242">
        <v>105</v>
      </c>
      <c r="T110" s="244">
        <v>45</v>
      </c>
      <c r="U110" s="242">
        <v>0</v>
      </c>
      <c r="V110" s="242">
        <v>0</v>
      </c>
      <c r="W110" s="244">
        <v>0</v>
      </c>
      <c r="X110" s="242">
        <v>16</v>
      </c>
      <c r="Y110" s="242">
        <v>240</v>
      </c>
      <c r="Z110" s="244">
        <v>15</v>
      </c>
      <c r="AG110" t="str">
        <f>_xlfn.XLOOKUP('Summer 2022 School'!C110,Budget!$B$5:$B$208,Budget!$B$5:$B$208,"N/A",FALSE)</f>
        <v>Court Farm Primary School</v>
      </c>
    </row>
    <row r="111" spans="1:33" x14ac:dyDescent="0.35">
      <c r="A111">
        <v>3302194</v>
      </c>
      <c r="B111" s="252">
        <v>2194</v>
      </c>
      <c r="C111" t="s">
        <v>1038</v>
      </c>
      <c r="D111" s="242">
        <v>0</v>
      </c>
      <c r="E111" s="242">
        <v>24</v>
      </c>
      <c r="F111" s="242">
        <v>15</v>
      </c>
      <c r="G111" s="243">
        <v>39</v>
      </c>
      <c r="H111" s="242">
        <v>0</v>
      </c>
      <c r="I111" s="242">
        <v>0</v>
      </c>
      <c r="J111" s="243">
        <v>0</v>
      </c>
      <c r="K111" s="242">
        <v>0</v>
      </c>
      <c r="L111" s="242">
        <v>360</v>
      </c>
      <c r="M111" s="242">
        <v>210</v>
      </c>
      <c r="N111" s="243">
        <v>570</v>
      </c>
      <c r="O111" s="242">
        <v>0</v>
      </c>
      <c r="P111" s="242">
        <v>0</v>
      </c>
      <c r="Q111" s="243">
        <v>0</v>
      </c>
      <c r="R111" s="242">
        <v>2</v>
      </c>
      <c r="S111" s="242">
        <v>30</v>
      </c>
      <c r="T111" s="244">
        <v>0</v>
      </c>
      <c r="U111" s="242">
        <v>0</v>
      </c>
      <c r="V111" s="242">
        <v>0</v>
      </c>
      <c r="W111" s="244">
        <v>0</v>
      </c>
      <c r="X111" s="242">
        <v>20</v>
      </c>
      <c r="Y111" s="242">
        <v>285</v>
      </c>
      <c r="Z111" s="244">
        <v>0</v>
      </c>
      <c r="AG111" t="str">
        <f>_xlfn.XLOOKUP('Summer 2022 School'!C111,Budget!$B$5:$B$208,Budget!$B$5:$B$208,"N/A",FALSE)</f>
        <v>City Road Primary School</v>
      </c>
    </row>
    <row r="112" spans="1:33" x14ac:dyDescent="0.35">
      <c r="A112">
        <v>3302195</v>
      </c>
      <c r="B112" s="252">
        <v>2195</v>
      </c>
      <c r="C112" t="s">
        <v>1039</v>
      </c>
      <c r="D112" s="242">
        <v>21</v>
      </c>
      <c r="E112" s="242">
        <v>42</v>
      </c>
      <c r="F112" s="242">
        <v>28</v>
      </c>
      <c r="G112" s="243">
        <v>70</v>
      </c>
      <c r="H112" s="242">
        <v>0</v>
      </c>
      <c r="I112" s="242">
        <v>0</v>
      </c>
      <c r="J112" s="243">
        <v>0</v>
      </c>
      <c r="K112" s="242">
        <v>213</v>
      </c>
      <c r="L112" s="242">
        <v>630</v>
      </c>
      <c r="M112" s="242">
        <v>420</v>
      </c>
      <c r="N112" s="243">
        <v>1050</v>
      </c>
      <c r="O112" s="242">
        <v>0</v>
      </c>
      <c r="P112" s="242">
        <v>0</v>
      </c>
      <c r="Q112" s="243">
        <v>0</v>
      </c>
      <c r="R112" s="242">
        <v>26</v>
      </c>
      <c r="S112" s="242">
        <v>378</v>
      </c>
      <c r="T112" s="244">
        <v>0</v>
      </c>
      <c r="U112" s="242">
        <v>28</v>
      </c>
      <c r="V112" s="242">
        <v>405</v>
      </c>
      <c r="W112" s="244">
        <v>0</v>
      </c>
      <c r="X112" s="242">
        <v>16</v>
      </c>
      <c r="Y112" s="242">
        <v>225</v>
      </c>
      <c r="Z112" s="244">
        <v>0</v>
      </c>
      <c r="AG112" t="str">
        <f>_xlfn.XLOOKUP('Summer 2022 School'!C112,Budget!$B$5:$B$208,Budget!$B$5:$B$208,"N/A",FALSE)</f>
        <v>Timberley Academy</v>
      </c>
    </row>
    <row r="113" spans="1:33" x14ac:dyDescent="0.35">
      <c r="A113">
        <v>3302196</v>
      </c>
      <c r="B113" s="252">
        <v>2196</v>
      </c>
      <c r="C113" t="s">
        <v>1040</v>
      </c>
      <c r="D113" s="242">
        <v>0</v>
      </c>
      <c r="E113" s="242">
        <v>7</v>
      </c>
      <c r="F113" s="242">
        <v>14</v>
      </c>
      <c r="G113" s="243">
        <v>21</v>
      </c>
      <c r="H113" s="242">
        <v>0</v>
      </c>
      <c r="I113" s="242">
        <v>0</v>
      </c>
      <c r="J113" s="243">
        <v>0</v>
      </c>
      <c r="K113" s="242">
        <v>0</v>
      </c>
      <c r="L113" s="242">
        <v>105</v>
      </c>
      <c r="M113" s="242">
        <v>210</v>
      </c>
      <c r="N113" s="243">
        <v>315</v>
      </c>
      <c r="O113" s="242">
        <v>0</v>
      </c>
      <c r="P113" s="242">
        <v>0</v>
      </c>
      <c r="Q113" s="243">
        <v>0</v>
      </c>
      <c r="R113" s="242">
        <v>7</v>
      </c>
      <c r="S113" s="242">
        <v>105</v>
      </c>
      <c r="T113" s="244">
        <v>0</v>
      </c>
      <c r="U113" s="242">
        <v>13</v>
      </c>
      <c r="V113" s="242">
        <v>195</v>
      </c>
      <c r="W113" s="244">
        <v>0</v>
      </c>
      <c r="X113" s="242">
        <v>1</v>
      </c>
      <c r="Y113" s="242">
        <v>15</v>
      </c>
      <c r="Z113" s="244">
        <v>0</v>
      </c>
      <c r="AG113" t="str">
        <f>_xlfn.XLOOKUP('Summer 2022 School'!C113,Budget!$B$5:$B$208,Budget!$B$5:$B$208,"N/A",FALSE)</f>
        <v>Brookfields Primary School</v>
      </c>
    </row>
    <row r="114" spans="1:33" x14ac:dyDescent="0.35">
      <c r="A114">
        <v>3302204</v>
      </c>
      <c r="B114" s="252">
        <v>2204</v>
      </c>
      <c r="C114" t="s">
        <v>1041</v>
      </c>
      <c r="D114" s="242">
        <v>0</v>
      </c>
      <c r="E114" s="242">
        <v>11</v>
      </c>
      <c r="F114" s="242">
        <v>13</v>
      </c>
      <c r="G114" s="243">
        <v>24</v>
      </c>
      <c r="H114" s="242">
        <v>4</v>
      </c>
      <c r="I114" s="242">
        <v>8</v>
      </c>
      <c r="J114" s="243">
        <v>12</v>
      </c>
      <c r="K114" s="242">
        <v>0</v>
      </c>
      <c r="L114" s="242">
        <v>165</v>
      </c>
      <c r="M114" s="242">
        <v>180</v>
      </c>
      <c r="N114" s="243">
        <v>345</v>
      </c>
      <c r="O114" s="242">
        <v>60</v>
      </c>
      <c r="P114" s="242">
        <v>120</v>
      </c>
      <c r="Q114" s="243">
        <v>180</v>
      </c>
      <c r="R114" s="242">
        <v>9</v>
      </c>
      <c r="S114" s="242">
        <v>135</v>
      </c>
      <c r="T114" s="244">
        <v>45</v>
      </c>
      <c r="U114" s="242">
        <v>6</v>
      </c>
      <c r="V114" s="242">
        <v>90</v>
      </c>
      <c r="W114" s="244">
        <v>45</v>
      </c>
      <c r="X114" s="242">
        <v>0</v>
      </c>
      <c r="Y114" s="242">
        <v>0</v>
      </c>
      <c r="Z114" s="244">
        <v>0</v>
      </c>
      <c r="AG114" t="str">
        <f>_xlfn.XLOOKUP('Summer 2022 School'!C114,Budget!$B$5:$B$208,Budget!$B$5:$B$208,"N/A",FALSE)</f>
        <v>Sutton Park Primary</v>
      </c>
    </row>
    <row r="115" spans="1:33" x14ac:dyDescent="0.35">
      <c r="A115">
        <v>3302227</v>
      </c>
      <c r="B115" s="252">
        <v>2227</v>
      </c>
      <c r="C115" t="s">
        <v>1042</v>
      </c>
      <c r="D115" s="242">
        <v>0</v>
      </c>
      <c r="E115" s="242">
        <v>29</v>
      </c>
      <c r="F115" s="242">
        <v>23</v>
      </c>
      <c r="G115" s="243">
        <v>52</v>
      </c>
      <c r="H115" s="242">
        <v>5</v>
      </c>
      <c r="I115" s="242">
        <v>0</v>
      </c>
      <c r="J115" s="243">
        <v>5</v>
      </c>
      <c r="K115" s="242">
        <v>0</v>
      </c>
      <c r="L115" s="242">
        <v>435</v>
      </c>
      <c r="M115" s="242">
        <v>345</v>
      </c>
      <c r="N115" s="243">
        <v>780</v>
      </c>
      <c r="O115" s="242">
        <v>75</v>
      </c>
      <c r="P115" s="242">
        <v>0</v>
      </c>
      <c r="Q115" s="243">
        <v>75</v>
      </c>
      <c r="R115" s="242">
        <v>10</v>
      </c>
      <c r="S115" s="242">
        <v>150</v>
      </c>
      <c r="T115" s="244">
        <v>0</v>
      </c>
      <c r="U115" s="242">
        <v>27</v>
      </c>
      <c r="V115" s="242">
        <v>405</v>
      </c>
      <c r="W115" s="244">
        <v>60</v>
      </c>
      <c r="X115" s="242">
        <v>2</v>
      </c>
      <c r="Y115" s="242">
        <v>30</v>
      </c>
      <c r="Z115" s="244">
        <v>0</v>
      </c>
      <c r="AG115" t="str">
        <f>_xlfn.XLOOKUP('Summer 2022 School'!C115,Budget!$B$5:$B$208,Budget!$B$5:$B$208,"N/A",FALSE)</f>
        <v>Yardley Wood Community School (NC)</v>
      </c>
    </row>
    <row r="116" spans="1:33" x14ac:dyDescent="0.35">
      <c r="A116">
        <v>3302231</v>
      </c>
      <c r="B116" s="252">
        <v>2231</v>
      </c>
      <c r="C116" t="s">
        <v>1043</v>
      </c>
      <c r="D116" s="242">
        <v>0</v>
      </c>
      <c r="E116" s="242">
        <v>18</v>
      </c>
      <c r="F116" s="242">
        <v>31</v>
      </c>
      <c r="G116" s="243">
        <v>49</v>
      </c>
      <c r="H116" s="242">
        <v>2</v>
      </c>
      <c r="I116" s="242">
        <v>1</v>
      </c>
      <c r="J116" s="243">
        <v>3</v>
      </c>
      <c r="K116" s="242">
        <v>0</v>
      </c>
      <c r="L116" s="242">
        <v>270</v>
      </c>
      <c r="M116" s="242">
        <v>465</v>
      </c>
      <c r="N116" s="243">
        <v>735</v>
      </c>
      <c r="O116" s="242">
        <v>30</v>
      </c>
      <c r="P116" s="242">
        <v>15</v>
      </c>
      <c r="Q116" s="243">
        <v>45</v>
      </c>
      <c r="R116" s="242">
        <v>1</v>
      </c>
      <c r="S116" s="242">
        <v>15</v>
      </c>
      <c r="T116" s="244">
        <v>15</v>
      </c>
      <c r="U116" s="242">
        <v>2</v>
      </c>
      <c r="V116" s="242">
        <v>30</v>
      </c>
      <c r="W116" s="244">
        <v>0</v>
      </c>
      <c r="X116" s="242">
        <v>21</v>
      </c>
      <c r="Y116" s="242">
        <v>315</v>
      </c>
      <c r="Z116" s="244">
        <v>30</v>
      </c>
      <c r="AG116" t="str">
        <f>_xlfn.XLOOKUP('Summer 2022 School'!C116,Budget!$B$5:$B$208,Budget!$B$5:$B$208,"N/A",FALSE)</f>
        <v>Yorkmead Primary School</v>
      </c>
    </row>
    <row r="117" spans="1:33" x14ac:dyDescent="0.35">
      <c r="A117">
        <v>3302238</v>
      </c>
      <c r="B117" s="252">
        <v>2238</v>
      </c>
      <c r="C117" t="s">
        <v>1044</v>
      </c>
      <c r="D117" s="242">
        <v>0</v>
      </c>
      <c r="E117" s="242">
        <v>17</v>
      </c>
      <c r="F117" s="242">
        <v>16</v>
      </c>
      <c r="G117" s="243">
        <v>33</v>
      </c>
      <c r="H117" s="242">
        <v>4</v>
      </c>
      <c r="I117" s="242">
        <v>6</v>
      </c>
      <c r="J117" s="243">
        <v>10</v>
      </c>
      <c r="K117" s="242">
        <v>0</v>
      </c>
      <c r="L117" s="242">
        <v>255</v>
      </c>
      <c r="M117" s="242">
        <v>240</v>
      </c>
      <c r="N117" s="243">
        <v>495</v>
      </c>
      <c r="O117" s="242">
        <v>60</v>
      </c>
      <c r="P117" s="242">
        <v>90</v>
      </c>
      <c r="Q117" s="243">
        <v>150</v>
      </c>
      <c r="R117" s="242">
        <v>12</v>
      </c>
      <c r="S117" s="242">
        <v>180</v>
      </c>
      <c r="T117" s="244">
        <v>45</v>
      </c>
      <c r="U117" s="242">
        <v>4</v>
      </c>
      <c r="V117" s="242">
        <v>60</v>
      </c>
      <c r="W117" s="244">
        <v>30</v>
      </c>
      <c r="X117" s="242">
        <v>7</v>
      </c>
      <c r="Y117" s="242">
        <v>105</v>
      </c>
      <c r="Z117" s="244">
        <v>30</v>
      </c>
      <c r="AG117" t="str">
        <f>_xlfn.XLOOKUP('Summer 2022 School'!C117,Budget!$B$5:$B$208,Budget!$B$5:$B$208,"N/A",FALSE)</f>
        <v>Broadmeadow Infant &amp; Nursery School</v>
      </c>
    </row>
    <row r="118" spans="1:33" x14ac:dyDescent="0.35">
      <c r="A118">
        <v>3302239</v>
      </c>
      <c r="B118" s="252">
        <v>2239</v>
      </c>
      <c r="C118" t="s">
        <v>1045</v>
      </c>
      <c r="D118" s="242">
        <v>0</v>
      </c>
      <c r="E118" s="242">
        <v>15</v>
      </c>
      <c r="F118" s="242">
        <v>8</v>
      </c>
      <c r="G118" s="243">
        <v>23</v>
      </c>
      <c r="H118" s="242">
        <v>0</v>
      </c>
      <c r="I118" s="242">
        <v>0</v>
      </c>
      <c r="J118" s="243">
        <v>0</v>
      </c>
      <c r="K118" s="242">
        <v>0</v>
      </c>
      <c r="L118" s="242">
        <v>225</v>
      </c>
      <c r="M118" s="242">
        <v>120</v>
      </c>
      <c r="N118" s="243">
        <v>345</v>
      </c>
      <c r="O118" s="242">
        <v>0</v>
      </c>
      <c r="P118" s="242">
        <v>0</v>
      </c>
      <c r="Q118" s="243">
        <v>0</v>
      </c>
      <c r="R118" s="242">
        <v>11</v>
      </c>
      <c r="S118" s="242">
        <v>165</v>
      </c>
      <c r="T118" s="244">
        <v>0</v>
      </c>
      <c r="U118" s="242">
        <v>1</v>
      </c>
      <c r="V118" s="242">
        <v>15</v>
      </c>
      <c r="W118" s="244">
        <v>0</v>
      </c>
      <c r="X118" s="242">
        <v>2</v>
      </c>
      <c r="Y118" s="242">
        <v>30</v>
      </c>
      <c r="Z118" s="244">
        <v>0</v>
      </c>
      <c r="AG118" t="str">
        <f>_xlfn.XLOOKUP('Summer 2022 School'!C118,Budget!$B$5:$B$208,Budget!$B$5:$B$208,"N/A",FALSE)</f>
        <v>Bellfield Infant School</v>
      </c>
    </row>
    <row r="119" spans="1:33" x14ac:dyDescent="0.35">
      <c r="A119">
        <v>3302245</v>
      </c>
      <c r="B119" s="252">
        <v>2245</v>
      </c>
      <c r="C119" t="s">
        <v>1046</v>
      </c>
      <c r="D119" s="242">
        <v>0</v>
      </c>
      <c r="E119" s="242">
        <v>9</v>
      </c>
      <c r="F119" s="242">
        <v>12</v>
      </c>
      <c r="G119" s="243">
        <v>21</v>
      </c>
      <c r="H119" s="242">
        <v>0</v>
      </c>
      <c r="I119" s="242">
        <v>0</v>
      </c>
      <c r="J119" s="243">
        <v>0</v>
      </c>
      <c r="K119" s="242">
        <v>0</v>
      </c>
      <c r="L119" s="242">
        <v>135</v>
      </c>
      <c r="M119" s="242">
        <v>180</v>
      </c>
      <c r="N119" s="243">
        <v>315</v>
      </c>
      <c r="O119" s="242">
        <v>0</v>
      </c>
      <c r="P119" s="242">
        <v>0</v>
      </c>
      <c r="Q119" s="243">
        <v>0</v>
      </c>
      <c r="R119" s="242">
        <v>19</v>
      </c>
      <c r="S119" s="242">
        <v>285</v>
      </c>
      <c r="T119" s="244">
        <v>0</v>
      </c>
      <c r="U119" s="242">
        <v>2</v>
      </c>
      <c r="V119" s="242">
        <v>30</v>
      </c>
      <c r="W119" s="244">
        <v>0</v>
      </c>
      <c r="X119" s="242">
        <v>0</v>
      </c>
      <c r="Y119" s="242">
        <v>0</v>
      </c>
      <c r="Z119" s="244">
        <v>0</v>
      </c>
      <c r="AG119" t="str">
        <f>_xlfn.XLOOKUP('Summer 2022 School'!C119,Budget!$B$5:$B$208,Budget!$B$5:$B$208,"N/A",FALSE)</f>
        <v>Welsh House Farm Community School</v>
      </c>
    </row>
    <row r="120" spans="1:33" x14ac:dyDescent="0.35">
      <c r="A120">
        <v>3302249</v>
      </c>
      <c r="B120" s="252">
        <v>2249</v>
      </c>
      <c r="C120" t="s">
        <v>1047</v>
      </c>
      <c r="D120" s="242">
        <v>0</v>
      </c>
      <c r="E120" s="242">
        <v>8</v>
      </c>
      <c r="F120" s="242">
        <v>17</v>
      </c>
      <c r="G120" s="243">
        <v>25</v>
      </c>
      <c r="H120" s="242">
        <v>0</v>
      </c>
      <c r="I120" s="242">
        <v>0</v>
      </c>
      <c r="J120" s="243">
        <v>0</v>
      </c>
      <c r="K120" s="242">
        <v>0</v>
      </c>
      <c r="L120" s="242">
        <v>120</v>
      </c>
      <c r="M120" s="242">
        <v>255</v>
      </c>
      <c r="N120" s="243">
        <v>375</v>
      </c>
      <c r="O120" s="242">
        <v>0</v>
      </c>
      <c r="P120" s="242">
        <v>0</v>
      </c>
      <c r="Q120" s="243">
        <v>0</v>
      </c>
      <c r="R120" s="242">
        <v>12</v>
      </c>
      <c r="S120" s="242">
        <v>180</v>
      </c>
      <c r="T120" s="244">
        <v>0</v>
      </c>
      <c r="U120" s="242">
        <v>1</v>
      </c>
      <c r="V120" s="242">
        <v>15</v>
      </c>
      <c r="W120" s="244">
        <v>0</v>
      </c>
      <c r="X120" s="242">
        <v>12</v>
      </c>
      <c r="Y120" s="242">
        <v>180</v>
      </c>
      <c r="Z120" s="244">
        <v>0</v>
      </c>
      <c r="AG120" t="str">
        <f>_xlfn.XLOOKUP('Summer 2022 School'!C120,Budget!$B$5:$B$208,Budget!$B$5:$B$208,"N/A",FALSE)</f>
        <v>The Orchards Primary Academy</v>
      </c>
    </row>
    <row r="121" spans="1:33" x14ac:dyDescent="0.35">
      <c r="A121">
        <v>3302251</v>
      </c>
      <c r="B121" s="252">
        <v>2251</v>
      </c>
      <c r="C121" t="s">
        <v>160</v>
      </c>
      <c r="D121" s="242">
        <v>0</v>
      </c>
      <c r="E121" s="242">
        <v>12</v>
      </c>
      <c r="F121" s="242">
        <v>12</v>
      </c>
      <c r="G121" s="243">
        <v>24</v>
      </c>
      <c r="H121" s="242">
        <v>7</v>
      </c>
      <c r="I121" s="242">
        <v>8</v>
      </c>
      <c r="J121" s="243">
        <v>15</v>
      </c>
      <c r="K121" s="242">
        <v>0</v>
      </c>
      <c r="L121" s="242">
        <v>180</v>
      </c>
      <c r="M121" s="242">
        <v>180</v>
      </c>
      <c r="N121" s="243">
        <v>360</v>
      </c>
      <c r="O121" s="242">
        <v>105</v>
      </c>
      <c r="P121" s="242">
        <v>120</v>
      </c>
      <c r="Q121" s="243">
        <v>225</v>
      </c>
      <c r="R121" s="242">
        <v>0</v>
      </c>
      <c r="S121" s="242">
        <v>0</v>
      </c>
      <c r="T121" s="244">
        <v>0</v>
      </c>
      <c r="U121" s="242">
        <v>1</v>
      </c>
      <c r="V121" s="242">
        <v>15</v>
      </c>
      <c r="W121" s="244">
        <v>15</v>
      </c>
      <c r="X121" s="242">
        <v>0</v>
      </c>
      <c r="Y121" s="242">
        <v>0</v>
      </c>
      <c r="Z121" s="244">
        <v>0</v>
      </c>
      <c r="AG121" t="str">
        <f>_xlfn.XLOOKUP('Summer 2022 School'!C121,Budget!$B$5:$B$208,Budget!$B$5:$B$208,"N/A",FALSE)</f>
        <v>CHILCOTE PRIMARY SCHOOL</v>
      </c>
    </row>
    <row r="122" spans="1:33" x14ac:dyDescent="0.35">
      <c r="A122">
        <v>3302293</v>
      </c>
      <c r="B122" s="252">
        <v>2293</v>
      </c>
      <c r="C122" t="s">
        <v>1048</v>
      </c>
      <c r="D122" s="242">
        <v>0</v>
      </c>
      <c r="E122" s="242">
        <v>12</v>
      </c>
      <c r="F122" s="242">
        <v>33</v>
      </c>
      <c r="G122" s="243">
        <v>45</v>
      </c>
      <c r="H122" s="242">
        <v>0</v>
      </c>
      <c r="I122" s="242">
        <v>0</v>
      </c>
      <c r="J122" s="243">
        <v>0</v>
      </c>
      <c r="K122" s="242">
        <v>0</v>
      </c>
      <c r="L122" s="242">
        <v>180</v>
      </c>
      <c r="M122" s="242">
        <v>495</v>
      </c>
      <c r="N122" s="243">
        <v>675</v>
      </c>
      <c r="O122" s="242">
        <v>0</v>
      </c>
      <c r="P122" s="242">
        <v>0</v>
      </c>
      <c r="Q122" s="243">
        <v>0</v>
      </c>
      <c r="R122" s="242">
        <v>2</v>
      </c>
      <c r="S122" s="242">
        <v>30</v>
      </c>
      <c r="T122" s="244">
        <v>0</v>
      </c>
      <c r="U122" s="242">
        <v>8</v>
      </c>
      <c r="V122" s="242">
        <v>120</v>
      </c>
      <c r="W122" s="244">
        <v>0</v>
      </c>
      <c r="X122" s="242">
        <v>28</v>
      </c>
      <c r="Y122" s="242">
        <v>420</v>
      </c>
      <c r="Z122" s="244">
        <v>0</v>
      </c>
      <c r="AG122" t="str">
        <f>_xlfn.XLOOKUP('Summer 2022 School'!C122,Budget!$B$5:$B$208,Budget!$B$5:$B$208,"N/A",FALSE)</f>
        <v>William Murdoch Primary School</v>
      </c>
    </row>
    <row r="123" spans="1:33" x14ac:dyDescent="0.35">
      <c r="A123">
        <v>3302299</v>
      </c>
      <c r="B123" s="252">
        <v>2299</v>
      </c>
      <c r="C123" t="s">
        <v>1049</v>
      </c>
      <c r="D123" s="242">
        <v>0</v>
      </c>
      <c r="E123" s="242">
        <v>32</v>
      </c>
      <c r="F123" s="242">
        <v>26</v>
      </c>
      <c r="G123" s="243">
        <v>58</v>
      </c>
      <c r="H123" s="242">
        <v>3</v>
      </c>
      <c r="I123" s="242">
        <v>4</v>
      </c>
      <c r="J123" s="243">
        <v>7</v>
      </c>
      <c r="K123" s="242">
        <v>0</v>
      </c>
      <c r="L123" s="242">
        <v>480</v>
      </c>
      <c r="M123" s="242">
        <v>390</v>
      </c>
      <c r="N123" s="243">
        <v>870</v>
      </c>
      <c r="O123" s="242">
        <v>45</v>
      </c>
      <c r="P123" s="242">
        <v>60</v>
      </c>
      <c r="Q123" s="243">
        <v>105</v>
      </c>
      <c r="R123" s="242">
        <v>1</v>
      </c>
      <c r="S123" s="242">
        <v>15</v>
      </c>
      <c r="T123" s="244">
        <v>0</v>
      </c>
      <c r="U123" s="242">
        <v>11</v>
      </c>
      <c r="V123" s="242">
        <v>165</v>
      </c>
      <c r="W123" s="244">
        <v>30</v>
      </c>
      <c r="X123" s="242">
        <v>3</v>
      </c>
      <c r="Y123" s="242">
        <v>45</v>
      </c>
      <c r="Z123" s="244">
        <v>0</v>
      </c>
      <c r="AG123" t="str">
        <f>_xlfn.XLOOKUP('Summer 2022 School'!C123,Budget!$B$5:$B$208,Budget!$B$5:$B$208,"N/A",FALSE)</f>
        <v>Cottesbrooke Infant &amp; Nursery School</v>
      </c>
    </row>
    <row r="124" spans="1:33" x14ac:dyDescent="0.35">
      <c r="A124">
        <v>3302300</v>
      </c>
      <c r="B124" s="252">
        <v>2300</v>
      </c>
      <c r="C124" t="s">
        <v>166</v>
      </c>
      <c r="D124" s="242">
        <v>0</v>
      </c>
      <c r="E124" s="242">
        <v>30</v>
      </c>
      <c r="F124" s="242">
        <v>40</v>
      </c>
      <c r="G124" s="243">
        <v>70</v>
      </c>
      <c r="H124" s="242">
        <v>3</v>
      </c>
      <c r="I124" s="242">
        <v>5</v>
      </c>
      <c r="J124" s="243">
        <v>8</v>
      </c>
      <c r="K124" s="242">
        <v>0</v>
      </c>
      <c r="L124" s="242">
        <v>450</v>
      </c>
      <c r="M124" s="242">
        <v>600</v>
      </c>
      <c r="N124" s="243">
        <v>1050</v>
      </c>
      <c r="O124" s="242">
        <v>45</v>
      </c>
      <c r="P124" s="242">
        <v>75</v>
      </c>
      <c r="Q124" s="243">
        <v>120</v>
      </c>
      <c r="R124" s="242">
        <v>2</v>
      </c>
      <c r="S124" s="242">
        <v>30</v>
      </c>
      <c r="T124" s="244">
        <v>0</v>
      </c>
      <c r="U124" s="242">
        <v>28</v>
      </c>
      <c r="V124" s="242">
        <v>420</v>
      </c>
      <c r="W124" s="244">
        <v>0</v>
      </c>
      <c r="X124" s="242">
        <v>34</v>
      </c>
      <c r="Y124" s="242">
        <v>510</v>
      </c>
      <c r="Z124" s="244">
        <v>75</v>
      </c>
      <c r="AG124" t="str">
        <f>_xlfn.XLOOKUP('Summer 2022 School'!C124,Budget!$B$5:$B$208,Budget!$B$5:$B$208,"N/A",FALSE)</f>
        <v>ARDEN PRIMARY SCHOOL NC</v>
      </c>
    </row>
    <row r="125" spans="1:33" x14ac:dyDescent="0.35">
      <c r="A125">
        <v>3302308</v>
      </c>
      <c r="B125" s="252">
        <v>2308</v>
      </c>
      <c r="C125" t="s">
        <v>1050</v>
      </c>
      <c r="D125" s="242">
        <v>0</v>
      </c>
      <c r="E125" s="242">
        <v>35</v>
      </c>
      <c r="F125" s="242">
        <v>12</v>
      </c>
      <c r="G125" s="243">
        <v>47</v>
      </c>
      <c r="H125" s="242">
        <v>3</v>
      </c>
      <c r="I125" s="242">
        <v>0</v>
      </c>
      <c r="J125" s="243">
        <v>3</v>
      </c>
      <c r="K125" s="242">
        <v>0</v>
      </c>
      <c r="L125" s="242">
        <v>525</v>
      </c>
      <c r="M125" s="242">
        <v>180</v>
      </c>
      <c r="N125" s="243">
        <v>705</v>
      </c>
      <c r="O125" s="242">
        <v>45</v>
      </c>
      <c r="P125" s="242">
        <v>0</v>
      </c>
      <c r="Q125" s="243">
        <v>45</v>
      </c>
      <c r="R125" s="242">
        <v>2</v>
      </c>
      <c r="S125" s="242">
        <v>30</v>
      </c>
      <c r="T125" s="244">
        <v>0</v>
      </c>
      <c r="U125" s="242">
        <v>36</v>
      </c>
      <c r="V125" s="242">
        <v>540</v>
      </c>
      <c r="W125" s="244">
        <v>15</v>
      </c>
      <c r="X125" s="242">
        <v>6</v>
      </c>
      <c r="Y125" s="242">
        <v>90</v>
      </c>
      <c r="Z125" s="244">
        <v>15</v>
      </c>
      <c r="AG125" t="str">
        <f>_xlfn.XLOOKUP('Summer 2022 School'!C125,Budget!$B$5:$B$208,Budget!$B$5:$B$208,"N/A",FALSE)</f>
        <v>Welford Primary School</v>
      </c>
    </row>
    <row r="126" spans="1:33" x14ac:dyDescent="0.35">
      <c r="A126">
        <v>3302309</v>
      </c>
      <c r="B126" s="252">
        <v>2309</v>
      </c>
      <c r="C126" t="s">
        <v>1051</v>
      </c>
      <c r="D126" s="242">
        <v>0</v>
      </c>
      <c r="E126" s="242">
        <v>18</v>
      </c>
      <c r="F126" s="242">
        <v>20</v>
      </c>
      <c r="G126" s="243">
        <v>38</v>
      </c>
      <c r="H126" s="242">
        <v>4</v>
      </c>
      <c r="I126" s="242">
        <v>5</v>
      </c>
      <c r="J126" s="243">
        <v>9</v>
      </c>
      <c r="K126" s="242">
        <v>0</v>
      </c>
      <c r="L126" s="242">
        <v>270</v>
      </c>
      <c r="M126" s="242">
        <v>300</v>
      </c>
      <c r="N126" s="243">
        <v>570</v>
      </c>
      <c r="O126" s="242">
        <v>60</v>
      </c>
      <c r="P126" s="242">
        <v>75</v>
      </c>
      <c r="Q126" s="243">
        <v>135</v>
      </c>
      <c r="R126" s="242">
        <v>1</v>
      </c>
      <c r="S126" s="242">
        <v>15</v>
      </c>
      <c r="T126" s="244">
        <v>0</v>
      </c>
      <c r="U126" s="242">
        <v>22</v>
      </c>
      <c r="V126" s="242">
        <v>330</v>
      </c>
      <c r="W126" s="244">
        <v>45</v>
      </c>
      <c r="X126" s="242">
        <v>14</v>
      </c>
      <c r="Y126" s="242">
        <v>210</v>
      </c>
      <c r="Z126" s="244">
        <v>75</v>
      </c>
      <c r="AG126" t="str">
        <f>_xlfn.XLOOKUP('Summer 2022 School'!C126,Budget!$B$5:$B$208,Budget!$B$5:$B$208,"N/A",FALSE)</f>
        <v>Heathfield Primary School</v>
      </c>
    </row>
    <row r="127" spans="1:33" x14ac:dyDescent="0.35">
      <c r="A127">
        <v>3302317</v>
      </c>
      <c r="B127" s="252">
        <v>2317</v>
      </c>
      <c r="C127" t="s">
        <v>1052</v>
      </c>
      <c r="D127" s="242">
        <v>0</v>
      </c>
      <c r="E127" s="242">
        <v>24</v>
      </c>
      <c r="F127" s="242">
        <v>39</v>
      </c>
      <c r="G127" s="243">
        <v>63</v>
      </c>
      <c r="H127" s="242">
        <v>11</v>
      </c>
      <c r="I127" s="242">
        <v>13</v>
      </c>
      <c r="J127" s="243">
        <v>24</v>
      </c>
      <c r="K127" s="242">
        <v>0</v>
      </c>
      <c r="L127" s="242">
        <v>360</v>
      </c>
      <c r="M127" s="242">
        <v>585</v>
      </c>
      <c r="N127" s="243">
        <v>945</v>
      </c>
      <c r="O127" s="242">
        <v>165</v>
      </c>
      <c r="P127" s="242">
        <v>195</v>
      </c>
      <c r="Q127" s="243">
        <v>360</v>
      </c>
      <c r="R127" s="242">
        <v>11</v>
      </c>
      <c r="S127" s="242">
        <v>165</v>
      </c>
      <c r="T127" s="244">
        <v>45</v>
      </c>
      <c r="U127" s="242">
        <v>12</v>
      </c>
      <c r="V127" s="242">
        <v>180</v>
      </c>
      <c r="W127" s="244">
        <v>90</v>
      </c>
      <c r="X127" s="242">
        <v>32</v>
      </c>
      <c r="Y127" s="242">
        <v>480</v>
      </c>
      <c r="Z127" s="244">
        <v>165</v>
      </c>
      <c r="AG127" t="str">
        <f>_xlfn.XLOOKUP('Summer 2022 School'!C127,Budget!$B$5:$B$208,Budget!$B$5:$B$208,"N/A",FALSE)</f>
        <v>Worlds End Infant NC School</v>
      </c>
    </row>
    <row r="128" spans="1:33" x14ac:dyDescent="0.35">
      <c r="A128">
        <v>3302402</v>
      </c>
      <c r="B128" s="252">
        <v>2402</v>
      </c>
      <c r="C128" t="s">
        <v>1053</v>
      </c>
      <c r="D128" s="242">
        <v>0</v>
      </c>
      <c r="E128" s="242">
        <v>27</v>
      </c>
      <c r="F128" s="242">
        <v>25</v>
      </c>
      <c r="G128" s="243">
        <v>52</v>
      </c>
      <c r="H128" s="242">
        <v>0</v>
      </c>
      <c r="I128" s="242">
        <v>1</v>
      </c>
      <c r="J128" s="243">
        <v>1</v>
      </c>
      <c r="K128" s="242">
        <v>0</v>
      </c>
      <c r="L128" s="242">
        <v>405</v>
      </c>
      <c r="M128" s="242">
        <v>360</v>
      </c>
      <c r="N128" s="243">
        <v>765</v>
      </c>
      <c r="O128" s="242">
        <v>0</v>
      </c>
      <c r="P128" s="242">
        <v>15</v>
      </c>
      <c r="Q128" s="243">
        <v>15</v>
      </c>
      <c r="R128" s="242">
        <v>1</v>
      </c>
      <c r="S128" s="242">
        <v>15</v>
      </c>
      <c r="T128" s="244">
        <v>0</v>
      </c>
      <c r="U128" s="242">
        <v>0</v>
      </c>
      <c r="V128" s="242">
        <v>0</v>
      </c>
      <c r="W128" s="244">
        <v>0</v>
      </c>
      <c r="X128" s="242">
        <v>3</v>
      </c>
      <c r="Y128" s="242">
        <v>45</v>
      </c>
      <c r="Z128" s="244">
        <v>0</v>
      </c>
      <c r="AG128" t="str">
        <f>_xlfn.XLOOKUP('Summer 2022 School'!C128,Budget!$B$5:$B$208,Budget!$B$5:$B$208,"N/A",FALSE)</f>
        <v>Boldmere Infant School and Nursery</v>
      </c>
    </row>
    <row r="129" spans="1:33" x14ac:dyDescent="0.35">
      <c r="A129">
        <v>3302429</v>
      </c>
      <c r="B129" s="252">
        <v>2429</v>
      </c>
      <c r="C129" t="s">
        <v>1054</v>
      </c>
      <c r="D129" s="242">
        <v>0</v>
      </c>
      <c r="E129" s="242">
        <v>23</v>
      </c>
      <c r="F129" s="242">
        <v>15</v>
      </c>
      <c r="G129" s="243">
        <v>38</v>
      </c>
      <c r="H129" s="242">
        <v>4</v>
      </c>
      <c r="I129" s="242">
        <v>7</v>
      </c>
      <c r="J129" s="243">
        <v>11</v>
      </c>
      <c r="K129" s="242">
        <v>0</v>
      </c>
      <c r="L129" s="242">
        <v>345</v>
      </c>
      <c r="M129" s="242">
        <v>225</v>
      </c>
      <c r="N129" s="243">
        <v>570</v>
      </c>
      <c r="O129" s="242">
        <v>60</v>
      </c>
      <c r="P129" s="242">
        <v>105</v>
      </c>
      <c r="Q129" s="243">
        <v>165</v>
      </c>
      <c r="R129" s="242">
        <v>2</v>
      </c>
      <c r="S129" s="242">
        <v>30</v>
      </c>
      <c r="T129" s="244">
        <v>15</v>
      </c>
      <c r="U129" s="242">
        <v>0</v>
      </c>
      <c r="V129" s="242">
        <v>0</v>
      </c>
      <c r="W129" s="244">
        <v>0</v>
      </c>
      <c r="X129" s="242">
        <v>3</v>
      </c>
      <c r="Y129" s="242">
        <v>45</v>
      </c>
      <c r="Z129" s="244">
        <v>15</v>
      </c>
      <c r="AG129" t="str">
        <f>_xlfn.XLOOKUP('Summer 2022 School'!C129,Budget!$B$5:$B$208,Budget!$B$5:$B$208,"N/A",FALSE)</f>
        <v>Holland House Infant School and Nursery</v>
      </c>
    </row>
    <row r="130" spans="1:33" x14ac:dyDescent="0.35">
      <c r="A130">
        <v>3302434</v>
      </c>
      <c r="B130" s="252">
        <v>2434</v>
      </c>
      <c r="C130" t="s">
        <v>1055</v>
      </c>
      <c r="D130" s="242">
        <v>0</v>
      </c>
      <c r="E130" s="242">
        <v>25</v>
      </c>
      <c r="F130" s="242">
        <v>25</v>
      </c>
      <c r="G130" s="243">
        <v>50</v>
      </c>
      <c r="H130" s="242">
        <v>12</v>
      </c>
      <c r="I130" s="242">
        <v>9</v>
      </c>
      <c r="J130" s="243">
        <v>21</v>
      </c>
      <c r="K130" s="242">
        <v>0</v>
      </c>
      <c r="L130" s="242">
        <v>375</v>
      </c>
      <c r="M130" s="242">
        <v>375</v>
      </c>
      <c r="N130" s="243">
        <v>750</v>
      </c>
      <c r="O130" s="242">
        <v>180</v>
      </c>
      <c r="P130" s="242">
        <v>135</v>
      </c>
      <c r="Q130" s="243">
        <v>315</v>
      </c>
      <c r="R130" s="242">
        <v>12</v>
      </c>
      <c r="S130" s="242">
        <v>180</v>
      </c>
      <c r="T130" s="244">
        <v>75</v>
      </c>
      <c r="U130" s="242">
        <v>4</v>
      </c>
      <c r="V130" s="242">
        <v>60</v>
      </c>
      <c r="W130" s="244">
        <v>30</v>
      </c>
      <c r="X130" s="242">
        <v>26</v>
      </c>
      <c r="Y130" s="242">
        <v>390</v>
      </c>
      <c r="Z130" s="244">
        <v>135</v>
      </c>
      <c r="AG130" t="str">
        <f>_xlfn.XLOOKUP('Summer 2022 School'!C130,Budget!$B$5:$B$208,Budget!$B$5:$B$208,"N/A",FALSE)</f>
        <v>Hillstone Primary School</v>
      </c>
    </row>
    <row r="131" spans="1:33" x14ac:dyDescent="0.35">
      <c r="A131">
        <v>3302435</v>
      </c>
      <c r="B131" s="252">
        <v>2435</v>
      </c>
      <c r="C131" t="s">
        <v>176</v>
      </c>
      <c r="D131" s="242">
        <v>0</v>
      </c>
      <c r="E131" s="242">
        <v>10</v>
      </c>
      <c r="F131" s="242">
        <v>16</v>
      </c>
      <c r="G131" s="243">
        <v>26</v>
      </c>
      <c r="H131" s="242">
        <v>0</v>
      </c>
      <c r="I131" s="242">
        <v>0</v>
      </c>
      <c r="J131" s="243">
        <v>0</v>
      </c>
      <c r="K131" s="242">
        <v>0</v>
      </c>
      <c r="L131" s="242">
        <v>150</v>
      </c>
      <c r="M131" s="242">
        <v>240</v>
      </c>
      <c r="N131" s="243">
        <v>390</v>
      </c>
      <c r="O131" s="242">
        <v>0</v>
      </c>
      <c r="P131" s="242">
        <v>0</v>
      </c>
      <c r="Q131" s="243">
        <v>0</v>
      </c>
      <c r="R131" s="242">
        <v>12</v>
      </c>
      <c r="S131" s="242">
        <v>180</v>
      </c>
      <c r="T131" s="244">
        <v>0</v>
      </c>
      <c r="U131" s="242">
        <v>13</v>
      </c>
      <c r="V131" s="242">
        <v>195</v>
      </c>
      <c r="W131" s="244">
        <v>0</v>
      </c>
      <c r="X131" s="242">
        <v>0</v>
      </c>
      <c r="Y131" s="242">
        <v>0</v>
      </c>
      <c r="Z131" s="244">
        <v>0</v>
      </c>
      <c r="AG131" t="str">
        <f>_xlfn.XLOOKUP('Summer 2022 School'!C131,Budget!$B$5:$B$208,Budget!$B$5:$B$208,"N/A",FALSE)</f>
        <v>BENSON COMMUNITY SCHOOL</v>
      </c>
    </row>
    <row r="132" spans="1:33" x14ac:dyDescent="0.35">
      <c r="A132">
        <v>3302441</v>
      </c>
      <c r="B132" s="252">
        <v>2441</v>
      </c>
      <c r="C132" t="s">
        <v>1056</v>
      </c>
      <c r="D132" s="242">
        <v>0</v>
      </c>
      <c r="E132" s="242">
        <v>15</v>
      </c>
      <c r="F132" s="242">
        <v>12</v>
      </c>
      <c r="G132" s="243">
        <v>27</v>
      </c>
      <c r="H132" s="242">
        <v>0</v>
      </c>
      <c r="I132" s="242">
        <v>0</v>
      </c>
      <c r="J132" s="243">
        <v>0</v>
      </c>
      <c r="K132" s="242">
        <v>0</v>
      </c>
      <c r="L132" s="242">
        <v>225</v>
      </c>
      <c r="M132" s="242">
        <v>180</v>
      </c>
      <c r="N132" s="243">
        <v>405</v>
      </c>
      <c r="O132" s="242">
        <v>0</v>
      </c>
      <c r="P132" s="242">
        <v>0</v>
      </c>
      <c r="Q132" s="243">
        <v>0</v>
      </c>
      <c r="R132" s="242">
        <v>12</v>
      </c>
      <c r="S132" s="242">
        <v>180</v>
      </c>
      <c r="T132" s="244">
        <v>0</v>
      </c>
      <c r="U132" s="242">
        <v>13</v>
      </c>
      <c r="V132" s="242">
        <v>195</v>
      </c>
      <c r="W132" s="244">
        <v>0</v>
      </c>
      <c r="X132" s="242">
        <v>0</v>
      </c>
      <c r="Y132" s="242">
        <v>0</v>
      </c>
      <c r="Z132" s="244">
        <v>0</v>
      </c>
      <c r="AG132" t="str">
        <f>_xlfn.XLOOKUP('Summer 2022 School'!C132,Budget!$B$5:$B$208,Budget!$B$5:$B$208,"N/A",FALSE)</f>
        <v>Kingsthorne Primary School</v>
      </c>
    </row>
    <row r="133" spans="1:33" x14ac:dyDescent="0.35">
      <c r="A133">
        <v>3302443</v>
      </c>
      <c r="B133" s="252">
        <v>2443</v>
      </c>
      <c r="C133" t="s">
        <v>1057</v>
      </c>
      <c r="D133" s="242">
        <v>0</v>
      </c>
      <c r="E133" s="242">
        <v>27</v>
      </c>
      <c r="F133" s="242">
        <v>24</v>
      </c>
      <c r="G133" s="243">
        <v>51</v>
      </c>
      <c r="H133" s="242">
        <v>0</v>
      </c>
      <c r="I133" s="242">
        <v>0</v>
      </c>
      <c r="J133" s="243">
        <v>0</v>
      </c>
      <c r="K133" s="242">
        <v>0</v>
      </c>
      <c r="L133" s="242">
        <v>405</v>
      </c>
      <c r="M133" s="242">
        <v>360</v>
      </c>
      <c r="N133" s="243">
        <v>765</v>
      </c>
      <c r="O133" s="242">
        <v>0</v>
      </c>
      <c r="P133" s="242">
        <v>0</v>
      </c>
      <c r="Q133" s="243">
        <v>0</v>
      </c>
      <c r="R133" s="242">
        <v>4</v>
      </c>
      <c r="S133" s="242">
        <v>60</v>
      </c>
      <c r="T133" s="244">
        <v>0</v>
      </c>
      <c r="U133" s="242">
        <v>41</v>
      </c>
      <c r="V133" s="242">
        <v>615</v>
      </c>
      <c r="W133" s="244">
        <v>0</v>
      </c>
      <c r="X133" s="242">
        <v>4</v>
      </c>
      <c r="Y133" s="242">
        <v>60</v>
      </c>
      <c r="Z133" s="244">
        <v>0</v>
      </c>
      <c r="AG133" t="str">
        <f>_xlfn.XLOOKUP('Summer 2022 School'!C133,Budget!$B$5:$B$208,Budget!$B$5:$B$208,"N/A",FALSE)</f>
        <v>Aston Tower Community Primary School</v>
      </c>
    </row>
    <row r="134" spans="1:33" x14ac:dyDescent="0.35">
      <c r="A134">
        <v>3302447</v>
      </c>
      <c r="B134" s="252">
        <v>2447</v>
      </c>
      <c r="C134" t="s">
        <v>1058</v>
      </c>
      <c r="D134" s="242">
        <v>0</v>
      </c>
      <c r="E134" s="242">
        <v>16</v>
      </c>
      <c r="F134" s="242">
        <v>27</v>
      </c>
      <c r="G134" s="243">
        <v>43</v>
      </c>
      <c r="H134" s="242">
        <v>0</v>
      </c>
      <c r="I134" s="242">
        <v>0</v>
      </c>
      <c r="J134" s="243">
        <v>0</v>
      </c>
      <c r="K134" s="242">
        <v>0</v>
      </c>
      <c r="L134" s="242">
        <v>240</v>
      </c>
      <c r="M134" s="242">
        <v>405</v>
      </c>
      <c r="N134" s="243">
        <v>645</v>
      </c>
      <c r="O134" s="242">
        <v>0</v>
      </c>
      <c r="P134" s="242">
        <v>0</v>
      </c>
      <c r="Q134" s="243">
        <v>0</v>
      </c>
      <c r="R134" s="242">
        <v>9</v>
      </c>
      <c r="S134" s="242">
        <v>135</v>
      </c>
      <c r="T134" s="244">
        <v>0</v>
      </c>
      <c r="U134" s="242">
        <v>12</v>
      </c>
      <c r="V134" s="242">
        <v>180</v>
      </c>
      <c r="W134" s="244">
        <v>0</v>
      </c>
      <c r="X134" s="242">
        <v>8</v>
      </c>
      <c r="Y134" s="242">
        <v>120</v>
      </c>
      <c r="Z134" s="244">
        <v>0</v>
      </c>
      <c r="AG134" t="str">
        <f>_xlfn.XLOOKUP('Summer 2022 School'!C134,Budget!$B$5:$B$208,Budget!$B$5:$B$208,"N/A",FALSE)</f>
        <v>The Oval School</v>
      </c>
    </row>
    <row r="135" spans="1:33" x14ac:dyDescent="0.35">
      <c r="A135">
        <v>3302449</v>
      </c>
      <c r="B135" s="252">
        <v>2449</v>
      </c>
      <c r="C135" t="s">
        <v>1059</v>
      </c>
      <c r="D135" s="242">
        <v>0</v>
      </c>
      <c r="E135" s="242">
        <v>13</v>
      </c>
      <c r="F135" s="242">
        <v>26</v>
      </c>
      <c r="G135" s="243">
        <v>39</v>
      </c>
      <c r="H135" s="242">
        <v>2</v>
      </c>
      <c r="I135" s="242">
        <v>3</v>
      </c>
      <c r="J135" s="243">
        <v>5</v>
      </c>
      <c r="K135" s="242">
        <v>0</v>
      </c>
      <c r="L135" s="242">
        <v>195</v>
      </c>
      <c r="M135" s="242">
        <v>390</v>
      </c>
      <c r="N135" s="243">
        <v>585</v>
      </c>
      <c r="O135" s="242">
        <v>30</v>
      </c>
      <c r="P135" s="242">
        <v>45</v>
      </c>
      <c r="Q135" s="243">
        <v>75</v>
      </c>
      <c r="R135" s="242">
        <v>23</v>
      </c>
      <c r="S135" s="242">
        <v>345</v>
      </c>
      <c r="T135" s="244">
        <v>45</v>
      </c>
      <c r="U135" s="242">
        <v>6</v>
      </c>
      <c r="V135" s="242">
        <v>90</v>
      </c>
      <c r="W135" s="244">
        <v>15</v>
      </c>
      <c r="X135" s="242">
        <v>5</v>
      </c>
      <c r="Y135" s="242">
        <v>75</v>
      </c>
      <c r="Z135" s="244">
        <v>15</v>
      </c>
      <c r="AG135" t="str">
        <f>_xlfn.XLOOKUP('Summer 2022 School'!C135,Budget!$B$5:$B$208,Budget!$B$5:$B$208,"N/A",FALSE)</f>
        <v>Twickenham Primary School</v>
      </c>
    </row>
    <row r="136" spans="1:33" x14ac:dyDescent="0.35">
      <c r="A136">
        <v>3302450</v>
      </c>
      <c r="B136" s="252">
        <v>2450</v>
      </c>
      <c r="C136" t="s">
        <v>1060</v>
      </c>
      <c r="D136" s="242">
        <v>0</v>
      </c>
      <c r="E136" s="242">
        <v>12</v>
      </c>
      <c r="F136" s="242">
        <v>20</v>
      </c>
      <c r="G136" s="243">
        <v>32</v>
      </c>
      <c r="H136" s="242">
        <v>6</v>
      </c>
      <c r="I136" s="242">
        <v>8</v>
      </c>
      <c r="J136" s="243">
        <v>14</v>
      </c>
      <c r="K136" s="242">
        <v>0</v>
      </c>
      <c r="L136" s="242">
        <v>180</v>
      </c>
      <c r="M136" s="242">
        <v>300</v>
      </c>
      <c r="N136" s="243">
        <v>480</v>
      </c>
      <c r="O136" s="242">
        <v>90</v>
      </c>
      <c r="P136" s="242">
        <v>120</v>
      </c>
      <c r="Q136" s="243">
        <v>210</v>
      </c>
      <c r="R136" s="242">
        <v>0</v>
      </c>
      <c r="S136" s="242">
        <v>0</v>
      </c>
      <c r="T136" s="244">
        <v>0</v>
      </c>
      <c r="U136" s="242">
        <v>0</v>
      </c>
      <c r="V136" s="242">
        <v>0</v>
      </c>
      <c r="W136" s="244">
        <v>0</v>
      </c>
      <c r="X136" s="242">
        <v>2</v>
      </c>
      <c r="Y136" s="242">
        <v>30</v>
      </c>
      <c r="Z136" s="244">
        <v>30</v>
      </c>
      <c r="AG136" t="str">
        <f>_xlfn.XLOOKUP('Summer 2022 School'!C136,Budget!$B$5:$B$208,Budget!$B$5:$B$208,"N/A",FALSE)</f>
        <v>Barr View Primary &amp; Nursery Academy</v>
      </c>
    </row>
    <row r="137" spans="1:33" x14ac:dyDescent="0.35">
      <c r="A137">
        <v>3302453</v>
      </c>
      <c r="B137" s="252">
        <v>2453</v>
      </c>
      <c r="C137" t="s">
        <v>1061</v>
      </c>
      <c r="D137" s="242">
        <v>0</v>
      </c>
      <c r="E137" s="242">
        <v>10</v>
      </c>
      <c r="F137" s="242">
        <v>16</v>
      </c>
      <c r="G137" s="243">
        <v>26</v>
      </c>
      <c r="H137" s="242">
        <v>0</v>
      </c>
      <c r="I137" s="242">
        <v>0</v>
      </c>
      <c r="J137" s="243">
        <v>0</v>
      </c>
      <c r="K137" s="242">
        <v>0</v>
      </c>
      <c r="L137" s="242">
        <v>150</v>
      </c>
      <c r="M137" s="242">
        <v>240</v>
      </c>
      <c r="N137" s="243">
        <v>390</v>
      </c>
      <c r="O137" s="242">
        <v>0</v>
      </c>
      <c r="P137" s="242">
        <v>0</v>
      </c>
      <c r="Q137" s="243">
        <v>0</v>
      </c>
      <c r="R137" s="242">
        <v>2</v>
      </c>
      <c r="S137" s="242">
        <v>30</v>
      </c>
      <c r="T137" s="244">
        <v>0</v>
      </c>
      <c r="U137" s="242">
        <v>5</v>
      </c>
      <c r="V137" s="242">
        <v>75</v>
      </c>
      <c r="W137" s="244">
        <v>0</v>
      </c>
      <c r="X137" s="242">
        <v>18</v>
      </c>
      <c r="Y137" s="242">
        <v>270</v>
      </c>
      <c r="Z137" s="244">
        <v>0</v>
      </c>
      <c r="AG137" t="str">
        <f>_xlfn.XLOOKUP('Summer 2022 School'!C137,Budget!$B$5:$B$208,Budget!$B$5:$B$208,"N/A",FALSE)</f>
        <v>Leigh Primary School</v>
      </c>
    </row>
    <row r="138" spans="1:33" x14ac:dyDescent="0.35">
      <c r="A138">
        <v>3302454</v>
      </c>
      <c r="B138" s="252">
        <v>2454</v>
      </c>
      <c r="C138" t="s">
        <v>1062</v>
      </c>
      <c r="D138" s="242">
        <v>0</v>
      </c>
      <c r="E138" s="242">
        <v>12</v>
      </c>
      <c r="F138" s="242">
        <v>14</v>
      </c>
      <c r="G138" s="243">
        <v>26</v>
      </c>
      <c r="H138" s="242">
        <v>0</v>
      </c>
      <c r="I138" s="242">
        <v>0</v>
      </c>
      <c r="J138" s="243">
        <v>0</v>
      </c>
      <c r="K138" s="242">
        <v>0</v>
      </c>
      <c r="L138" s="242">
        <v>180</v>
      </c>
      <c r="M138" s="242">
        <v>210</v>
      </c>
      <c r="N138" s="243">
        <v>390</v>
      </c>
      <c r="O138" s="242">
        <v>0</v>
      </c>
      <c r="P138" s="242">
        <v>0</v>
      </c>
      <c r="Q138" s="243">
        <v>0</v>
      </c>
      <c r="R138" s="242">
        <v>17</v>
      </c>
      <c r="S138" s="242">
        <v>255</v>
      </c>
      <c r="T138" s="244">
        <v>0</v>
      </c>
      <c r="U138" s="242">
        <v>1</v>
      </c>
      <c r="V138" s="242">
        <v>15</v>
      </c>
      <c r="W138" s="244">
        <v>0</v>
      </c>
      <c r="X138" s="242">
        <v>5</v>
      </c>
      <c r="Y138" s="242">
        <v>75</v>
      </c>
      <c r="Z138" s="244">
        <v>0</v>
      </c>
      <c r="AG138" t="str">
        <f>_xlfn.XLOOKUP('Summer 2022 School'!C138,Budget!$B$5:$B$208,Budget!$B$5:$B$208,"N/A",FALSE)</f>
        <v>Elms Farm Primary School</v>
      </c>
    </row>
    <row r="139" spans="1:33" x14ac:dyDescent="0.35">
      <c r="A139">
        <v>3302455</v>
      </c>
      <c r="B139" s="252">
        <v>2455</v>
      </c>
      <c r="C139" t="s">
        <v>1063</v>
      </c>
      <c r="D139" s="242">
        <v>0</v>
      </c>
      <c r="E139" s="242">
        <v>11</v>
      </c>
      <c r="F139" s="242">
        <v>16</v>
      </c>
      <c r="G139" s="243">
        <v>27</v>
      </c>
      <c r="H139" s="242">
        <v>3</v>
      </c>
      <c r="I139" s="242">
        <v>4</v>
      </c>
      <c r="J139" s="243">
        <v>7</v>
      </c>
      <c r="K139" s="242">
        <v>0</v>
      </c>
      <c r="L139" s="242">
        <v>165</v>
      </c>
      <c r="M139" s="242">
        <v>240</v>
      </c>
      <c r="N139" s="243">
        <v>405</v>
      </c>
      <c r="O139" s="242">
        <v>45</v>
      </c>
      <c r="P139" s="242">
        <v>60</v>
      </c>
      <c r="Q139" s="243">
        <v>105</v>
      </c>
      <c r="R139" s="242">
        <v>8</v>
      </c>
      <c r="S139" s="242">
        <v>120</v>
      </c>
      <c r="T139" s="244">
        <v>30</v>
      </c>
      <c r="U139" s="242">
        <v>6</v>
      </c>
      <c r="V139" s="242">
        <v>90</v>
      </c>
      <c r="W139" s="244">
        <v>30</v>
      </c>
      <c r="X139" s="242">
        <v>4</v>
      </c>
      <c r="Y139" s="242">
        <v>60</v>
      </c>
      <c r="Z139" s="244">
        <v>30</v>
      </c>
      <c r="AG139" t="str">
        <f>_xlfn.XLOOKUP('Summer 2022 School'!C139,Budget!$B$5:$B$208,Budget!$B$5:$B$208,"N/A",FALSE)</f>
        <v>Heathlands Primary Academy</v>
      </c>
    </row>
    <row r="140" spans="1:33" x14ac:dyDescent="0.35">
      <c r="A140">
        <v>3302457</v>
      </c>
      <c r="B140" s="252">
        <v>2457</v>
      </c>
      <c r="C140" t="s">
        <v>186</v>
      </c>
      <c r="D140" s="242">
        <v>1</v>
      </c>
      <c r="E140" s="242">
        <v>29</v>
      </c>
      <c r="F140" s="242">
        <v>25</v>
      </c>
      <c r="G140" s="243">
        <v>54</v>
      </c>
      <c r="H140" s="242">
        <v>2</v>
      </c>
      <c r="I140" s="242">
        <v>7</v>
      </c>
      <c r="J140" s="243">
        <v>9</v>
      </c>
      <c r="K140" s="242">
        <v>15</v>
      </c>
      <c r="L140" s="242">
        <v>435</v>
      </c>
      <c r="M140" s="242">
        <v>375</v>
      </c>
      <c r="N140" s="243">
        <v>810</v>
      </c>
      <c r="O140" s="242">
        <v>30</v>
      </c>
      <c r="P140" s="242">
        <v>105</v>
      </c>
      <c r="Q140" s="243">
        <v>135</v>
      </c>
      <c r="R140" s="242">
        <v>9</v>
      </c>
      <c r="S140" s="242">
        <v>135</v>
      </c>
      <c r="T140" s="244">
        <v>30</v>
      </c>
      <c r="U140" s="242">
        <v>24</v>
      </c>
      <c r="V140" s="242">
        <v>360</v>
      </c>
      <c r="W140" s="244">
        <v>60</v>
      </c>
      <c r="X140" s="242">
        <v>12</v>
      </c>
      <c r="Y140" s="242">
        <v>180</v>
      </c>
      <c r="Z140" s="244">
        <v>15</v>
      </c>
      <c r="AG140" t="str">
        <f>_xlfn.XLOOKUP('Summer 2022 School'!C140,Budget!$B$5:$B$208,Budget!$B$5:$B$208,"N/A",FALSE)</f>
        <v>NELSON MANDELA SCHOOL</v>
      </c>
    </row>
    <row r="141" spans="1:33" x14ac:dyDescent="0.35">
      <c r="A141">
        <v>3302458</v>
      </c>
      <c r="B141" s="252">
        <v>2458</v>
      </c>
      <c r="C141" t="s">
        <v>1064</v>
      </c>
      <c r="D141" s="242">
        <v>0</v>
      </c>
      <c r="E141" s="242">
        <v>23</v>
      </c>
      <c r="F141" s="242">
        <v>29</v>
      </c>
      <c r="G141" s="243">
        <v>52</v>
      </c>
      <c r="H141" s="242">
        <v>0</v>
      </c>
      <c r="I141" s="242">
        <v>0</v>
      </c>
      <c r="J141" s="243">
        <v>0</v>
      </c>
      <c r="K141" s="242">
        <v>0</v>
      </c>
      <c r="L141" s="242">
        <v>345</v>
      </c>
      <c r="M141" s="242">
        <v>435</v>
      </c>
      <c r="N141" s="243">
        <v>780</v>
      </c>
      <c r="O141" s="242">
        <v>0</v>
      </c>
      <c r="P141" s="242">
        <v>0</v>
      </c>
      <c r="Q141" s="243">
        <v>0</v>
      </c>
      <c r="R141" s="242">
        <v>3</v>
      </c>
      <c r="S141" s="242">
        <v>45</v>
      </c>
      <c r="T141" s="244">
        <v>0</v>
      </c>
      <c r="U141" s="242">
        <v>1</v>
      </c>
      <c r="V141" s="242">
        <v>15</v>
      </c>
      <c r="W141" s="244">
        <v>0</v>
      </c>
      <c r="X141" s="242">
        <v>39</v>
      </c>
      <c r="Y141" s="242">
        <v>585</v>
      </c>
      <c r="Z141" s="244">
        <v>0</v>
      </c>
      <c r="AG141" t="str">
        <f>_xlfn.XLOOKUP('Summer 2022 School'!C141,Budget!$B$5:$B$208,Budget!$B$5:$B$208,"N/A",FALSE)</f>
        <v>Parkfield Community School</v>
      </c>
    </row>
    <row r="142" spans="1:33" x14ac:dyDescent="0.35">
      <c r="A142">
        <v>3302460</v>
      </c>
      <c r="B142" s="252">
        <v>2460</v>
      </c>
      <c r="C142" t="s">
        <v>1065</v>
      </c>
      <c r="D142" s="242">
        <v>0</v>
      </c>
      <c r="E142" s="242">
        <v>17</v>
      </c>
      <c r="F142" s="242">
        <v>17</v>
      </c>
      <c r="G142" s="243">
        <v>34</v>
      </c>
      <c r="H142" s="242">
        <v>4</v>
      </c>
      <c r="I142" s="242">
        <v>4</v>
      </c>
      <c r="J142" s="243">
        <v>8</v>
      </c>
      <c r="K142" s="242">
        <v>0</v>
      </c>
      <c r="L142" s="242">
        <v>165</v>
      </c>
      <c r="M142" s="242">
        <v>165</v>
      </c>
      <c r="N142" s="243">
        <v>330</v>
      </c>
      <c r="O142" s="242">
        <v>60</v>
      </c>
      <c r="P142" s="242">
        <v>60</v>
      </c>
      <c r="Q142" s="243">
        <v>120</v>
      </c>
      <c r="R142" s="242">
        <v>0</v>
      </c>
      <c r="S142" s="242">
        <v>0</v>
      </c>
      <c r="T142" s="244">
        <v>0</v>
      </c>
      <c r="U142" s="242">
        <v>1</v>
      </c>
      <c r="V142" s="242">
        <v>15</v>
      </c>
      <c r="W142" s="244">
        <v>0</v>
      </c>
      <c r="X142" s="242">
        <v>10</v>
      </c>
      <c r="Y142" s="242">
        <v>105</v>
      </c>
      <c r="Z142" s="244">
        <v>30</v>
      </c>
      <c r="AG142" t="str">
        <f>_xlfn.XLOOKUP('Summer 2022 School'!C142,Budget!$B$5:$B$208,Budget!$B$5:$B$208,"N/A",FALSE)</f>
        <v>Robin Hood Academy</v>
      </c>
    </row>
    <row r="143" spans="1:33" x14ac:dyDescent="0.35">
      <c r="A143">
        <v>3302463</v>
      </c>
      <c r="B143" s="252">
        <v>2463</v>
      </c>
      <c r="C143" t="s">
        <v>1066</v>
      </c>
      <c r="D143" s="242">
        <v>0</v>
      </c>
      <c r="E143" s="242">
        <v>13</v>
      </c>
      <c r="F143" s="242">
        <v>16</v>
      </c>
      <c r="G143" s="243">
        <v>29</v>
      </c>
      <c r="H143" s="242">
        <v>8</v>
      </c>
      <c r="I143" s="242">
        <v>8</v>
      </c>
      <c r="J143" s="243">
        <v>16</v>
      </c>
      <c r="K143" s="242">
        <v>0</v>
      </c>
      <c r="L143" s="242">
        <v>195</v>
      </c>
      <c r="M143" s="242">
        <v>240</v>
      </c>
      <c r="N143" s="243">
        <v>435</v>
      </c>
      <c r="O143" s="242">
        <v>120</v>
      </c>
      <c r="P143" s="242">
        <v>120</v>
      </c>
      <c r="Q143" s="243">
        <v>240</v>
      </c>
      <c r="R143" s="242">
        <v>0</v>
      </c>
      <c r="S143" s="242">
        <v>0</v>
      </c>
      <c r="T143" s="244">
        <v>0</v>
      </c>
      <c r="U143" s="242">
        <v>0</v>
      </c>
      <c r="V143" s="242">
        <v>0</v>
      </c>
      <c r="W143" s="244">
        <v>0</v>
      </c>
      <c r="X143" s="242">
        <v>1</v>
      </c>
      <c r="Y143" s="242">
        <v>15</v>
      </c>
      <c r="Z143" s="244">
        <v>15</v>
      </c>
      <c r="AG143" t="str">
        <f>_xlfn.XLOOKUP('Summer 2022 School'!C143,Budget!$B$5:$B$208,Budget!$B$5:$B$208,"N/A",FALSE)</f>
        <v>Mere Green Primary School</v>
      </c>
    </row>
    <row r="144" spans="1:33" x14ac:dyDescent="0.35">
      <c r="A144">
        <v>3302465</v>
      </c>
      <c r="B144" s="252">
        <v>2465</v>
      </c>
      <c r="C144" t="s">
        <v>1067</v>
      </c>
      <c r="D144" s="242">
        <v>0</v>
      </c>
      <c r="E144" s="242">
        <v>21</v>
      </c>
      <c r="F144" s="242">
        <v>24</v>
      </c>
      <c r="G144" s="243">
        <v>45</v>
      </c>
      <c r="H144" s="242">
        <v>0</v>
      </c>
      <c r="I144" s="242">
        <v>0</v>
      </c>
      <c r="J144" s="243">
        <v>0</v>
      </c>
      <c r="K144" s="242">
        <v>0</v>
      </c>
      <c r="L144" s="242">
        <v>315</v>
      </c>
      <c r="M144" s="242">
        <v>360</v>
      </c>
      <c r="N144" s="243">
        <v>675</v>
      </c>
      <c r="O144" s="242">
        <v>0</v>
      </c>
      <c r="P144" s="242">
        <v>0</v>
      </c>
      <c r="Q144" s="243">
        <v>0</v>
      </c>
      <c r="R144" s="242">
        <v>0</v>
      </c>
      <c r="S144" s="242">
        <v>0</v>
      </c>
      <c r="T144" s="244">
        <v>0</v>
      </c>
      <c r="U144" s="242">
        <v>1</v>
      </c>
      <c r="V144" s="242">
        <v>15</v>
      </c>
      <c r="W144" s="244">
        <v>0</v>
      </c>
      <c r="X144" s="242">
        <v>0</v>
      </c>
      <c r="Y144" s="242">
        <v>0</v>
      </c>
      <c r="Z144" s="244">
        <v>0</v>
      </c>
      <c r="AG144" t="str">
        <f>_xlfn.XLOOKUP('Summer 2022 School'!C144,Budget!$B$5:$B$208,Budget!$B$5:$B$208,"N/A",FALSE)</f>
        <v>Calshot Primary School</v>
      </c>
    </row>
    <row r="145" spans="1:33" x14ac:dyDescent="0.35">
      <c r="A145">
        <v>3302466</v>
      </c>
      <c r="B145" s="252">
        <v>2466</v>
      </c>
      <c r="C145" t="s">
        <v>1068</v>
      </c>
      <c r="D145" s="242">
        <v>0</v>
      </c>
      <c r="E145" s="242">
        <v>44</v>
      </c>
      <c r="F145" s="242">
        <v>36</v>
      </c>
      <c r="G145" s="243">
        <v>80</v>
      </c>
      <c r="H145" s="242">
        <v>5</v>
      </c>
      <c r="I145" s="242">
        <v>2</v>
      </c>
      <c r="J145" s="243">
        <v>7</v>
      </c>
      <c r="K145" s="242">
        <v>0</v>
      </c>
      <c r="L145" s="242">
        <v>660</v>
      </c>
      <c r="M145" s="242">
        <v>540</v>
      </c>
      <c r="N145" s="243">
        <v>1200</v>
      </c>
      <c r="O145" s="242">
        <v>75</v>
      </c>
      <c r="P145" s="242">
        <v>30</v>
      </c>
      <c r="Q145" s="243">
        <v>105</v>
      </c>
      <c r="R145" s="242">
        <v>3</v>
      </c>
      <c r="S145" s="242">
        <v>45</v>
      </c>
      <c r="T145" s="244">
        <v>15</v>
      </c>
      <c r="U145" s="242">
        <v>21</v>
      </c>
      <c r="V145" s="242">
        <v>315</v>
      </c>
      <c r="W145" s="244">
        <v>45</v>
      </c>
      <c r="X145" s="242">
        <v>56</v>
      </c>
      <c r="Y145" s="242">
        <v>840</v>
      </c>
      <c r="Z145" s="244">
        <v>45</v>
      </c>
      <c r="AG145" t="str">
        <f>_xlfn.XLOOKUP('Summer 2022 School'!C145,Budget!$B$5:$B$208,Budget!$B$5:$B$208,"N/A",FALSE)</f>
        <v>Grove Junior and Infant School</v>
      </c>
    </row>
    <row r="146" spans="1:33" x14ac:dyDescent="0.35">
      <c r="A146">
        <v>3302471</v>
      </c>
      <c r="B146" s="252">
        <v>2471</v>
      </c>
      <c r="C146" t="s">
        <v>1069</v>
      </c>
      <c r="D146" s="242">
        <v>0</v>
      </c>
      <c r="E146" s="242">
        <v>16</v>
      </c>
      <c r="F146" s="242">
        <v>25</v>
      </c>
      <c r="G146" s="243">
        <v>41</v>
      </c>
      <c r="H146" s="242">
        <v>0</v>
      </c>
      <c r="I146" s="242">
        <v>0</v>
      </c>
      <c r="J146" s="243">
        <v>0</v>
      </c>
      <c r="K146" s="242">
        <v>0</v>
      </c>
      <c r="L146" s="242">
        <v>240</v>
      </c>
      <c r="M146" s="242">
        <v>375</v>
      </c>
      <c r="N146" s="243">
        <v>615</v>
      </c>
      <c r="O146" s="242">
        <v>0</v>
      </c>
      <c r="P146" s="242">
        <v>0</v>
      </c>
      <c r="Q146" s="243">
        <v>0</v>
      </c>
      <c r="R146" s="242">
        <v>0</v>
      </c>
      <c r="S146" s="242">
        <v>0</v>
      </c>
      <c r="T146" s="244">
        <v>0</v>
      </c>
      <c r="U146" s="242">
        <v>22</v>
      </c>
      <c r="V146" s="242">
        <v>330</v>
      </c>
      <c r="W146" s="244">
        <v>0</v>
      </c>
      <c r="X146" s="242">
        <v>16</v>
      </c>
      <c r="Y146" s="242">
        <v>240</v>
      </c>
      <c r="Z146" s="244">
        <v>0</v>
      </c>
      <c r="AG146" t="str">
        <f>_xlfn.XLOOKUP('Summer 2022 School'!C146,Budget!$B$5:$B$208,Budget!$B$5:$B$208,"N/A",FALSE)</f>
        <v>Westminster Primary School</v>
      </c>
    </row>
    <row r="147" spans="1:33" x14ac:dyDescent="0.35">
      <c r="A147">
        <v>3302478</v>
      </c>
      <c r="B147" s="252">
        <v>2478</v>
      </c>
      <c r="C147" t="s">
        <v>1070</v>
      </c>
      <c r="D147" s="242">
        <v>0</v>
      </c>
      <c r="E147" s="242">
        <v>17</v>
      </c>
      <c r="F147" s="242">
        <v>17</v>
      </c>
      <c r="G147" s="243">
        <v>34</v>
      </c>
      <c r="H147" s="242">
        <v>7</v>
      </c>
      <c r="I147" s="242">
        <v>11</v>
      </c>
      <c r="J147" s="243">
        <v>18</v>
      </c>
      <c r="K147" s="242">
        <v>0</v>
      </c>
      <c r="L147" s="242">
        <v>255</v>
      </c>
      <c r="M147" s="242">
        <v>255</v>
      </c>
      <c r="N147" s="243">
        <v>510</v>
      </c>
      <c r="O147" s="242">
        <v>105</v>
      </c>
      <c r="P147" s="242">
        <v>165</v>
      </c>
      <c r="Q147" s="243">
        <v>270</v>
      </c>
      <c r="R147" s="242">
        <v>0</v>
      </c>
      <c r="S147" s="242">
        <v>0</v>
      </c>
      <c r="T147" s="244">
        <v>0</v>
      </c>
      <c r="U147" s="242">
        <v>0</v>
      </c>
      <c r="V147" s="242">
        <v>0</v>
      </c>
      <c r="W147" s="244">
        <v>0</v>
      </c>
      <c r="X147" s="242">
        <v>5</v>
      </c>
      <c r="Y147" s="242">
        <v>75</v>
      </c>
      <c r="Z147" s="244">
        <v>30</v>
      </c>
      <c r="AG147" t="str">
        <f>_xlfn.XLOOKUP('Summer 2022 School'!C147,Budget!$B$5:$B$208,Budget!$B$5:$B$208,"N/A",FALSE)</f>
        <v>Whitehouse Common Primary School</v>
      </c>
    </row>
    <row r="148" spans="1:33" x14ac:dyDescent="0.35">
      <c r="A148">
        <v>3302479</v>
      </c>
      <c r="B148" s="252">
        <v>2479</v>
      </c>
      <c r="C148" t="s">
        <v>1071</v>
      </c>
      <c r="D148" s="242">
        <v>2</v>
      </c>
      <c r="E148" s="242">
        <v>48</v>
      </c>
      <c r="F148" s="242">
        <v>32</v>
      </c>
      <c r="G148" s="243">
        <v>80</v>
      </c>
      <c r="H148" s="242">
        <v>7</v>
      </c>
      <c r="I148" s="242">
        <v>8</v>
      </c>
      <c r="J148" s="243">
        <v>15</v>
      </c>
      <c r="K148" s="242">
        <v>30</v>
      </c>
      <c r="L148" s="242">
        <v>720</v>
      </c>
      <c r="M148" s="242">
        <v>480</v>
      </c>
      <c r="N148" s="243">
        <v>1200</v>
      </c>
      <c r="O148" s="242">
        <v>105</v>
      </c>
      <c r="P148" s="242">
        <v>120</v>
      </c>
      <c r="Q148" s="243">
        <v>225</v>
      </c>
      <c r="R148" s="242">
        <v>28</v>
      </c>
      <c r="S148" s="242">
        <v>420</v>
      </c>
      <c r="T148" s="244">
        <v>75</v>
      </c>
      <c r="U148" s="242">
        <v>43</v>
      </c>
      <c r="V148" s="242">
        <v>645</v>
      </c>
      <c r="W148" s="244">
        <v>105</v>
      </c>
      <c r="X148" s="242">
        <v>8</v>
      </c>
      <c r="Y148" s="242">
        <v>120</v>
      </c>
      <c r="Z148" s="244">
        <v>45</v>
      </c>
      <c r="AG148" t="str">
        <f>_xlfn.XLOOKUP('Summer 2022 School'!C148,Budget!$B$5:$B$208,Budget!$B$5:$B$208,"N/A",FALSE)</f>
        <v>Anglesey Primary School</v>
      </c>
    </row>
    <row r="149" spans="1:33" x14ac:dyDescent="0.35">
      <c r="A149">
        <v>3302480</v>
      </c>
      <c r="B149" s="252">
        <v>2480</v>
      </c>
      <c r="C149" t="s">
        <v>1072</v>
      </c>
      <c r="D149" s="242">
        <v>0</v>
      </c>
      <c r="E149" s="242">
        <v>13</v>
      </c>
      <c r="F149" s="242">
        <v>12</v>
      </c>
      <c r="G149" s="243">
        <v>25</v>
      </c>
      <c r="H149" s="242">
        <v>4</v>
      </c>
      <c r="I149" s="242">
        <v>2</v>
      </c>
      <c r="J149" s="243">
        <v>6</v>
      </c>
      <c r="K149" s="242">
        <v>0</v>
      </c>
      <c r="L149" s="242">
        <v>195</v>
      </c>
      <c r="M149" s="242">
        <v>180</v>
      </c>
      <c r="N149" s="243">
        <v>375</v>
      </c>
      <c r="O149" s="242">
        <v>60</v>
      </c>
      <c r="P149" s="242">
        <v>30</v>
      </c>
      <c r="Q149" s="243">
        <v>90</v>
      </c>
      <c r="R149" s="242">
        <v>15</v>
      </c>
      <c r="S149" s="242">
        <v>225</v>
      </c>
      <c r="T149" s="244">
        <v>45</v>
      </c>
      <c r="U149" s="242">
        <v>2</v>
      </c>
      <c r="V149" s="242">
        <v>30</v>
      </c>
      <c r="W149" s="244">
        <v>15</v>
      </c>
      <c r="X149" s="242">
        <v>2</v>
      </c>
      <c r="Y149" s="242">
        <v>30</v>
      </c>
      <c r="Z149" s="244">
        <v>0</v>
      </c>
      <c r="AG149" t="str">
        <f>_xlfn.XLOOKUP('Summer 2022 School'!C149,Budget!$B$5:$B$208,Budget!$B$5:$B$208,"N/A",FALSE)</f>
        <v>Wychall Primary School</v>
      </c>
    </row>
    <row r="150" spans="1:33" x14ac:dyDescent="0.35">
      <c r="A150">
        <v>3302481</v>
      </c>
      <c r="B150" s="252">
        <v>2481</v>
      </c>
      <c r="C150" t="s">
        <v>1073</v>
      </c>
      <c r="D150" s="242">
        <v>0</v>
      </c>
      <c r="E150" s="242">
        <v>15</v>
      </c>
      <c r="F150" s="242">
        <v>28</v>
      </c>
      <c r="G150" s="243">
        <v>43</v>
      </c>
      <c r="H150" s="242">
        <v>0</v>
      </c>
      <c r="I150" s="242">
        <v>0</v>
      </c>
      <c r="J150" s="243">
        <v>0</v>
      </c>
      <c r="K150" s="242">
        <v>0</v>
      </c>
      <c r="L150" s="242">
        <v>225</v>
      </c>
      <c r="M150" s="242">
        <v>420</v>
      </c>
      <c r="N150" s="243">
        <v>645</v>
      </c>
      <c r="O150" s="242">
        <v>0</v>
      </c>
      <c r="P150" s="242">
        <v>0</v>
      </c>
      <c r="Q150" s="243">
        <v>0</v>
      </c>
      <c r="R150" s="242">
        <v>0</v>
      </c>
      <c r="S150" s="242">
        <v>0</v>
      </c>
      <c r="T150" s="244">
        <v>0</v>
      </c>
      <c r="U150" s="242">
        <v>2</v>
      </c>
      <c r="V150" s="242">
        <v>30</v>
      </c>
      <c r="W150" s="244">
        <v>0</v>
      </c>
      <c r="X150" s="242">
        <v>38</v>
      </c>
      <c r="Y150" s="242">
        <v>570</v>
      </c>
      <c r="Z150" s="244">
        <v>0</v>
      </c>
      <c r="AG150" t="str">
        <f>_xlfn.XLOOKUP('Summer 2022 School'!C150,Budget!$B$5:$B$208,Budget!$B$5:$B$208,"N/A",FALSE)</f>
        <v>Rookery School</v>
      </c>
    </row>
    <row r="151" spans="1:33" x14ac:dyDescent="0.35">
      <c r="A151">
        <v>3302482</v>
      </c>
      <c r="B151" s="252">
        <v>2482</v>
      </c>
      <c r="C151" t="s">
        <v>1074</v>
      </c>
      <c r="D151" s="242">
        <v>0</v>
      </c>
      <c r="E151" s="242">
        <v>19</v>
      </c>
      <c r="F151" s="242">
        <v>17</v>
      </c>
      <c r="G151" s="243">
        <v>36</v>
      </c>
      <c r="H151" s="242">
        <v>0</v>
      </c>
      <c r="I151" s="242">
        <v>0</v>
      </c>
      <c r="J151" s="243">
        <v>0</v>
      </c>
      <c r="K151" s="242">
        <v>0</v>
      </c>
      <c r="L151" s="242">
        <v>285</v>
      </c>
      <c r="M151" s="242">
        <v>255</v>
      </c>
      <c r="N151" s="243">
        <v>540</v>
      </c>
      <c r="O151" s="242">
        <v>0</v>
      </c>
      <c r="P151" s="242">
        <v>0</v>
      </c>
      <c r="Q151" s="243">
        <v>0</v>
      </c>
      <c r="R151" s="242">
        <v>0</v>
      </c>
      <c r="S151" s="242">
        <v>0</v>
      </c>
      <c r="T151" s="244">
        <v>0</v>
      </c>
      <c r="U151" s="242">
        <v>0</v>
      </c>
      <c r="V151" s="242">
        <v>0</v>
      </c>
      <c r="W151" s="244">
        <v>0</v>
      </c>
      <c r="X151" s="242">
        <v>31</v>
      </c>
      <c r="Y151" s="242">
        <v>465</v>
      </c>
      <c r="Z151" s="244">
        <v>0</v>
      </c>
      <c r="AG151" t="str">
        <f>_xlfn.XLOOKUP('Summer 2022 School'!C151,Budget!$B$5:$B$208,Budget!$B$5:$B$208,"N/A",FALSE)</f>
        <v>Wattville Primary School</v>
      </c>
    </row>
    <row r="152" spans="1:33" x14ac:dyDescent="0.35">
      <c r="A152">
        <v>3302486</v>
      </c>
      <c r="B152" s="252">
        <v>2486</v>
      </c>
      <c r="C152" t="s">
        <v>1075</v>
      </c>
      <c r="D152" s="242">
        <v>1</v>
      </c>
      <c r="E152" s="242">
        <v>11</v>
      </c>
      <c r="F152" s="242">
        <v>10</v>
      </c>
      <c r="G152" s="243">
        <v>21</v>
      </c>
      <c r="H152" s="242">
        <v>2</v>
      </c>
      <c r="I152" s="242">
        <v>3</v>
      </c>
      <c r="J152" s="243">
        <v>5</v>
      </c>
      <c r="K152" s="242">
        <v>15</v>
      </c>
      <c r="L152" s="242">
        <v>165</v>
      </c>
      <c r="M152" s="242">
        <v>150</v>
      </c>
      <c r="N152" s="243">
        <v>315</v>
      </c>
      <c r="O152" s="242">
        <v>0</v>
      </c>
      <c r="P152" s="242">
        <v>0</v>
      </c>
      <c r="Q152" s="243">
        <v>0</v>
      </c>
      <c r="R152" s="242">
        <v>15</v>
      </c>
      <c r="S152" s="242">
        <v>225</v>
      </c>
      <c r="T152" s="244">
        <v>0</v>
      </c>
      <c r="U152" s="242">
        <v>3</v>
      </c>
      <c r="V152" s="242">
        <v>45</v>
      </c>
      <c r="W152" s="244">
        <v>0</v>
      </c>
      <c r="X152" s="242">
        <v>1</v>
      </c>
      <c r="Y152" s="242">
        <v>15</v>
      </c>
      <c r="Z152" s="244">
        <v>0</v>
      </c>
      <c r="AG152" t="str">
        <f>_xlfn.XLOOKUP('Summer 2022 School'!C152,Budget!$B$5:$B$208,Budget!$B$5:$B$208,"N/A",FALSE)</f>
        <v>Forestdale Primary School</v>
      </c>
    </row>
    <row r="153" spans="1:33" x14ac:dyDescent="0.35">
      <c r="A153">
        <v>3303002</v>
      </c>
      <c r="B153" s="252">
        <v>3002</v>
      </c>
      <c r="C153" t="s">
        <v>1076</v>
      </c>
      <c r="D153" s="242">
        <v>1</v>
      </c>
      <c r="E153" s="242">
        <v>12</v>
      </c>
      <c r="F153" s="242">
        <v>13</v>
      </c>
      <c r="G153" s="243">
        <v>25</v>
      </c>
      <c r="H153" s="242">
        <v>0</v>
      </c>
      <c r="I153" s="242">
        <v>0</v>
      </c>
      <c r="J153" s="243">
        <v>0</v>
      </c>
      <c r="K153" s="242">
        <v>3</v>
      </c>
      <c r="L153" s="242">
        <v>180</v>
      </c>
      <c r="M153" s="242">
        <v>195</v>
      </c>
      <c r="N153" s="243">
        <v>375</v>
      </c>
      <c r="O153" s="242">
        <v>0</v>
      </c>
      <c r="P153" s="242">
        <v>0</v>
      </c>
      <c r="Q153" s="243">
        <v>0</v>
      </c>
      <c r="R153" s="242">
        <v>17</v>
      </c>
      <c r="S153" s="242">
        <v>255</v>
      </c>
      <c r="T153" s="244">
        <v>0</v>
      </c>
      <c r="U153" s="242">
        <v>0</v>
      </c>
      <c r="V153" s="242">
        <v>0</v>
      </c>
      <c r="W153" s="244">
        <v>0</v>
      </c>
      <c r="X153" s="242">
        <v>7</v>
      </c>
      <c r="Y153" s="242">
        <v>93</v>
      </c>
      <c r="Z153" s="244">
        <v>0</v>
      </c>
      <c r="AG153" t="str">
        <f>_xlfn.XLOOKUP('Summer 2022 School'!C153,Budget!$B$5:$B$208,Budget!$B$5:$B$208,"N/A",FALSE)</f>
        <v>Christ Church C.E. Primary (NC) School</v>
      </c>
    </row>
    <row r="154" spans="1:33" x14ac:dyDescent="0.35">
      <c r="A154">
        <v>3303015</v>
      </c>
      <c r="B154" s="252">
        <v>3015</v>
      </c>
      <c r="C154" t="s">
        <v>1077</v>
      </c>
      <c r="D154" s="242">
        <v>0</v>
      </c>
      <c r="E154" s="242">
        <v>18</v>
      </c>
      <c r="F154" s="242">
        <v>22</v>
      </c>
      <c r="G154" s="243">
        <v>40</v>
      </c>
      <c r="H154" s="242">
        <v>4</v>
      </c>
      <c r="I154" s="242">
        <v>4</v>
      </c>
      <c r="J154" s="243">
        <v>8</v>
      </c>
      <c r="K154" s="242">
        <v>0</v>
      </c>
      <c r="L154" s="242">
        <v>270</v>
      </c>
      <c r="M154" s="242">
        <v>330</v>
      </c>
      <c r="N154" s="243">
        <v>600</v>
      </c>
      <c r="O154" s="242">
        <v>60</v>
      </c>
      <c r="P154" s="242">
        <v>60</v>
      </c>
      <c r="Q154" s="243">
        <v>120</v>
      </c>
      <c r="R154" s="242">
        <v>0</v>
      </c>
      <c r="S154" s="242">
        <v>0</v>
      </c>
      <c r="T154" s="244">
        <v>0</v>
      </c>
      <c r="U154" s="242">
        <v>21</v>
      </c>
      <c r="V154" s="242">
        <v>315</v>
      </c>
      <c r="W154" s="244">
        <v>60</v>
      </c>
      <c r="X154" s="242">
        <v>3</v>
      </c>
      <c r="Y154" s="242">
        <v>45</v>
      </c>
      <c r="Z154" s="244">
        <v>15</v>
      </c>
      <c r="AG154" t="str">
        <f>_xlfn.XLOOKUP('Summer 2022 School'!C154,Budget!$B$5:$B$208,Budget!$B$5:$B$208,"N/A",FALSE)</f>
        <v>St Mary's CofE Primary &amp; Nursery Academy Handsworth</v>
      </c>
    </row>
    <row r="155" spans="1:33" x14ac:dyDescent="0.35">
      <c r="A155">
        <v>3303302</v>
      </c>
      <c r="B155" s="252">
        <v>3302</v>
      </c>
      <c r="C155" t="s">
        <v>1078</v>
      </c>
      <c r="D155" s="242">
        <v>0</v>
      </c>
      <c r="E155" s="242">
        <v>15</v>
      </c>
      <c r="F155" s="242">
        <v>19</v>
      </c>
      <c r="G155" s="243">
        <v>34</v>
      </c>
      <c r="H155" s="242">
        <v>8</v>
      </c>
      <c r="I155" s="242">
        <v>8</v>
      </c>
      <c r="J155" s="243">
        <v>16</v>
      </c>
      <c r="K155" s="242">
        <v>0</v>
      </c>
      <c r="L155" s="242">
        <v>225</v>
      </c>
      <c r="M155" s="242">
        <v>285</v>
      </c>
      <c r="N155" s="243">
        <v>510</v>
      </c>
      <c r="O155" s="242">
        <v>120</v>
      </c>
      <c r="P155" s="242">
        <v>120</v>
      </c>
      <c r="Q155" s="243">
        <v>240</v>
      </c>
      <c r="R155" s="242">
        <v>5</v>
      </c>
      <c r="S155" s="242">
        <v>75</v>
      </c>
      <c r="T155" s="244">
        <v>30</v>
      </c>
      <c r="U155" s="242">
        <v>5</v>
      </c>
      <c r="V155" s="242">
        <v>75</v>
      </c>
      <c r="W155" s="244">
        <v>30</v>
      </c>
      <c r="X155" s="242">
        <v>4</v>
      </c>
      <c r="Y155" s="242">
        <v>60</v>
      </c>
      <c r="Z155" s="244">
        <v>15</v>
      </c>
      <c r="AG155" t="str">
        <f>_xlfn.XLOOKUP('Summer 2022 School'!C155,Budget!$B$5:$B$208,Budget!$B$5:$B$208,"N/A",FALSE)</f>
        <v>St Barnabas CE Primary School</v>
      </c>
    </row>
    <row r="156" spans="1:33" x14ac:dyDescent="0.35">
      <c r="A156">
        <v>3303306</v>
      </c>
      <c r="B156" s="252">
        <v>3306</v>
      </c>
      <c r="C156" t="s">
        <v>1079</v>
      </c>
      <c r="D156" s="242">
        <v>0</v>
      </c>
      <c r="E156" s="242">
        <v>40</v>
      </c>
      <c r="F156" s="242">
        <v>31</v>
      </c>
      <c r="G156" s="243">
        <v>71</v>
      </c>
      <c r="H156" s="242">
        <v>0</v>
      </c>
      <c r="I156" s="242">
        <v>0</v>
      </c>
      <c r="J156" s="243">
        <v>0</v>
      </c>
      <c r="K156" s="242">
        <v>0</v>
      </c>
      <c r="L156" s="242">
        <v>600</v>
      </c>
      <c r="M156" s="242">
        <v>465</v>
      </c>
      <c r="N156" s="243">
        <v>1065</v>
      </c>
      <c r="O156" s="242">
        <v>0</v>
      </c>
      <c r="P156" s="242">
        <v>0</v>
      </c>
      <c r="Q156" s="243">
        <v>0</v>
      </c>
      <c r="R156" s="242">
        <v>0</v>
      </c>
      <c r="S156" s="242">
        <v>0</v>
      </c>
      <c r="T156" s="244">
        <v>0</v>
      </c>
      <c r="U156" s="242">
        <v>0</v>
      </c>
      <c r="V156" s="242">
        <v>0</v>
      </c>
      <c r="W156" s="244">
        <v>0</v>
      </c>
      <c r="X156" s="242">
        <v>60</v>
      </c>
      <c r="Y156" s="242">
        <v>900</v>
      </c>
      <c r="Z156" s="244">
        <v>0</v>
      </c>
      <c r="AG156" t="str">
        <f>_xlfn.XLOOKUP('Summer 2022 School'!C156,Budget!$B$5:$B$208,Budget!$B$5:$B$208,"N/A",FALSE)</f>
        <v>St John's CE Primary School</v>
      </c>
    </row>
    <row r="157" spans="1:33" x14ac:dyDescent="0.35">
      <c r="A157">
        <v>3303310</v>
      </c>
      <c r="B157" s="252">
        <v>3310</v>
      </c>
      <c r="C157" t="s">
        <v>1080</v>
      </c>
      <c r="D157" s="242">
        <v>3</v>
      </c>
      <c r="E157" s="242">
        <v>22</v>
      </c>
      <c r="F157" s="242">
        <v>8</v>
      </c>
      <c r="G157" s="243">
        <v>30</v>
      </c>
      <c r="H157" s="242">
        <v>0</v>
      </c>
      <c r="I157" s="242">
        <v>0</v>
      </c>
      <c r="J157" s="243">
        <v>0</v>
      </c>
      <c r="K157" s="242">
        <v>0</v>
      </c>
      <c r="L157" s="242">
        <v>330</v>
      </c>
      <c r="M157" s="242">
        <v>120</v>
      </c>
      <c r="N157" s="243">
        <v>450</v>
      </c>
      <c r="O157" s="242">
        <v>0</v>
      </c>
      <c r="P157" s="242">
        <v>0</v>
      </c>
      <c r="Q157" s="243">
        <v>0</v>
      </c>
      <c r="R157" s="242">
        <v>19</v>
      </c>
      <c r="S157" s="242">
        <v>255</v>
      </c>
      <c r="T157" s="244">
        <v>0</v>
      </c>
      <c r="U157" s="242">
        <v>7</v>
      </c>
      <c r="V157" s="242">
        <v>90</v>
      </c>
      <c r="W157" s="244">
        <v>0</v>
      </c>
      <c r="X157" s="242">
        <v>3</v>
      </c>
      <c r="Y157" s="242">
        <v>45</v>
      </c>
      <c r="Z157" s="244">
        <v>0</v>
      </c>
      <c r="AG157" t="str">
        <f>_xlfn.XLOOKUP('Summer 2022 School'!C157,Budget!$B$5:$B$208,Budget!$B$5:$B$208,"N/A",FALSE)</f>
        <v>St Vincent's Catholic Primary School</v>
      </c>
    </row>
    <row r="158" spans="1:33" x14ac:dyDescent="0.35">
      <c r="A158">
        <v>3303311</v>
      </c>
      <c r="B158" s="252">
        <v>3311</v>
      </c>
      <c r="C158" t="s">
        <v>1081</v>
      </c>
      <c r="D158" s="242">
        <v>0</v>
      </c>
      <c r="E158" s="242">
        <v>16</v>
      </c>
      <c r="F158" s="242">
        <v>19</v>
      </c>
      <c r="G158" s="243">
        <v>35</v>
      </c>
      <c r="H158" s="242">
        <v>2</v>
      </c>
      <c r="I158" s="242">
        <v>5</v>
      </c>
      <c r="J158" s="243">
        <v>7</v>
      </c>
      <c r="K158" s="242">
        <v>0</v>
      </c>
      <c r="L158" s="242">
        <v>240</v>
      </c>
      <c r="M158" s="242">
        <v>285</v>
      </c>
      <c r="N158" s="243">
        <v>525</v>
      </c>
      <c r="O158" s="242">
        <v>30</v>
      </c>
      <c r="P158" s="242">
        <v>75</v>
      </c>
      <c r="Q158" s="243">
        <v>105</v>
      </c>
      <c r="R158" s="242">
        <v>19</v>
      </c>
      <c r="S158" s="242">
        <v>285</v>
      </c>
      <c r="T158" s="244">
        <v>30</v>
      </c>
      <c r="U158" s="242">
        <v>8</v>
      </c>
      <c r="V158" s="242">
        <v>120</v>
      </c>
      <c r="W158" s="244">
        <v>45</v>
      </c>
      <c r="X158" s="242">
        <v>1</v>
      </c>
      <c r="Y158" s="242">
        <v>15</v>
      </c>
      <c r="Z158" s="244">
        <v>0</v>
      </c>
      <c r="AG158" t="str">
        <f>_xlfn.XLOOKUP('Summer 2022 School'!C158,Budget!$B$5:$B$208,Budget!$B$5:$B$208,"N/A",FALSE)</f>
        <v>St Michael's Church of England Primary School</v>
      </c>
    </row>
    <row r="159" spans="1:33" x14ac:dyDescent="0.35">
      <c r="A159">
        <v>3303314</v>
      </c>
      <c r="B159" s="252">
        <v>3314</v>
      </c>
      <c r="C159" t="s">
        <v>1115</v>
      </c>
      <c r="D159" s="242">
        <v>0</v>
      </c>
      <c r="E159" s="242">
        <v>8</v>
      </c>
      <c r="F159" s="242">
        <v>18</v>
      </c>
      <c r="G159" s="243">
        <v>26</v>
      </c>
      <c r="H159" s="242">
        <v>0</v>
      </c>
      <c r="I159" s="242">
        <v>2</v>
      </c>
      <c r="J159" s="243">
        <v>2</v>
      </c>
      <c r="K159" s="242">
        <v>0</v>
      </c>
      <c r="L159" s="242">
        <v>120</v>
      </c>
      <c r="M159" s="242">
        <v>270</v>
      </c>
      <c r="N159" s="243">
        <v>390</v>
      </c>
      <c r="O159" s="242">
        <v>0</v>
      </c>
      <c r="P159" s="242">
        <v>25</v>
      </c>
      <c r="Q159" s="243">
        <v>25</v>
      </c>
      <c r="R159" s="242">
        <v>14</v>
      </c>
      <c r="S159" s="242">
        <v>210</v>
      </c>
      <c r="T159" s="244">
        <v>25</v>
      </c>
      <c r="U159" s="242">
        <v>1</v>
      </c>
      <c r="V159" s="242">
        <v>15</v>
      </c>
      <c r="W159" s="244">
        <v>0</v>
      </c>
      <c r="X159" s="242">
        <v>2</v>
      </c>
      <c r="Y159" s="242">
        <v>30</v>
      </c>
      <c r="Z159" s="244">
        <v>0</v>
      </c>
      <c r="AG159" t="str">
        <f>_xlfn.XLOOKUP('Summer 2022 School'!C159,Budget!$B$5:$B$208,Budget!$B$5:$B$208,"N/A",FALSE)</f>
        <v>ST Thomas CE Academy</v>
      </c>
    </row>
    <row r="160" spans="1:33" x14ac:dyDescent="0.35">
      <c r="A160">
        <v>3303317</v>
      </c>
      <c r="B160" s="252">
        <v>3317</v>
      </c>
      <c r="C160" t="s">
        <v>1083</v>
      </c>
      <c r="D160" s="242">
        <v>0</v>
      </c>
      <c r="E160" s="242">
        <v>8</v>
      </c>
      <c r="F160" s="242">
        <v>18</v>
      </c>
      <c r="G160" s="243">
        <v>26</v>
      </c>
      <c r="H160" s="242">
        <v>1</v>
      </c>
      <c r="I160" s="242">
        <v>0</v>
      </c>
      <c r="J160" s="243">
        <v>1</v>
      </c>
      <c r="K160" s="242">
        <v>0</v>
      </c>
      <c r="L160" s="242">
        <v>120</v>
      </c>
      <c r="M160" s="242">
        <v>270</v>
      </c>
      <c r="N160" s="243">
        <v>390</v>
      </c>
      <c r="O160" s="242">
        <v>15</v>
      </c>
      <c r="P160" s="242">
        <v>0</v>
      </c>
      <c r="Q160" s="243">
        <v>15</v>
      </c>
      <c r="R160" s="242">
        <v>2</v>
      </c>
      <c r="S160" s="242">
        <v>30</v>
      </c>
      <c r="T160" s="244">
        <v>0</v>
      </c>
      <c r="U160" s="242">
        <v>1</v>
      </c>
      <c r="V160" s="242">
        <v>15</v>
      </c>
      <c r="W160" s="244">
        <v>0</v>
      </c>
      <c r="X160" s="242">
        <v>13</v>
      </c>
      <c r="Y160" s="242">
        <v>195</v>
      </c>
      <c r="Z160" s="244">
        <v>15</v>
      </c>
      <c r="AG160" t="str">
        <f>_xlfn.XLOOKUP('Summer 2022 School'!C160,Budget!$B$5:$B$208,Budget!$B$5:$B$208,"N/A",FALSE)</f>
        <v>Holy Family Catholic Primary School</v>
      </c>
    </row>
    <row r="161" spans="1:33" x14ac:dyDescent="0.35">
      <c r="A161">
        <v>3303319</v>
      </c>
      <c r="B161" s="252">
        <v>3319</v>
      </c>
      <c r="C161" t="s">
        <v>1084</v>
      </c>
      <c r="D161" s="242">
        <v>0</v>
      </c>
      <c r="E161" s="242">
        <v>15</v>
      </c>
      <c r="F161" s="242">
        <v>20</v>
      </c>
      <c r="G161" s="243">
        <v>35</v>
      </c>
      <c r="H161" s="242">
        <v>3</v>
      </c>
      <c r="I161" s="242">
        <v>7</v>
      </c>
      <c r="J161" s="243">
        <v>10</v>
      </c>
      <c r="K161" s="242">
        <v>0</v>
      </c>
      <c r="L161" s="242">
        <v>225</v>
      </c>
      <c r="M161" s="242">
        <v>300</v>
      </c>
      <c r="N161" s="243">
        <v>525</v>
      </c>
      <c r="O161" s="242">
        <v>45</v>
      </c>
      <c r="P161" s="242">
        <v>105</v>
      </c>
      <c r="Q161" s="243">
        <v>150</v>
      </c>
      <c r="R161" s="242">
        <v>12</v>
      </c>
      <c r="S161" s="242">
        <v>180</v>
      </c>
      <c r="T161" s="244">
        <v>60</v>
      </c>
      <c r="U161" s="242">
        <v>11</v>
      </c>
      <c r="V161" s="242">
        <v>165</v>
      </c>
      <c r="W161" s="244">
        <v>15</v>
      </c>
      <c r="X161" s="242">
        <v>3</v>
      </c>
      <c r="Y161" s="242">
        <v>45</v>
      </c>
      <c r="Z161" s="244">
        <v>0</v>
      </c>
      <c r="AG161" t="str">
        <f>_xlfn.XLOOKUP('Summer 2022 School'!C161,Budget!$B$5:$B$208,Budget!$B$5:$B$208,"N/A",FALSE)</f>
        <v>Christ The King Catholic Primary School</v>
      </c>
    </row>
    <row r="162" spans="1:33" x14ac:dyDescent="0.35">
      <c r="A162">
        <v>3303322</v>
      </c>
      <c r="B162" s="252">
        <v>3322</v>
      </c>
      <c r="C162" t="s">
        <v>1085</v>
      </c>
      <c r="D162" s="242">
        <v>0</v>
      </c>
      <c r="E162" s="242">
        <v>15</v>
      </c>
      <c r="F162" s="242">
        <v>7</v>
      </c>
      <c r="G162" s="243">
        <v>22</v>
      </c>
      <c r="H162" s="242">
        <v>5</v>
      </c>
      <c r="I162" s="242">
        <v>1</v>
      </c>
      <c r="J162" s="243">
        <v>6</v>
      </c>
      <c r="K162" s="242">
        <v>0</v>
      </c>
      <c r="L162" s="242">
        <v>225</v>
      </c>
      <c r="M162" s="242">
        <v>105</v>
      </c>
      <c r="N162" s="243">
        <v>330</v>
      </c>
      <c r="O162" s="242">
        <v>75</v>
      </c>
      <c r="P162" s="242">
        <v>15</v>
      </c>
      <c r="Q162" s="243">
        <v>90</v>
      </c>
      <c r="R162" s="242">
        <v>2</v>
      </c>
      <c r="S162" s="242">
        <v>30</v>
      </c>
      <c r="T162" s="244">
        <v>0</v>
      </c>
      <c r="U162" s="242">
        <v>3</v>
      </c>
      <c r="V162" s="242">
        <v>45</v>
      </c>
      <c r="W162" s="244">
        <v>15</v>
      </c>
      <c r="X162" s="242">
        <v>0</v>
      </c>
      <c r="Y162" s="242">
        <v>0</v>
      </c>
      <c r="Z162" s="244">
        <v>0</v>
      </c>
      <c r="AG162" t="str">
        <f>_xlfn.XLOOKUP('Summer 2022 School'!C162,Budget!$B$5:$B$208,Budget!$B$5:$B$208,"N/A",FALSE)</f>
        <v>Maryvale Catholic Primary School</v>
      </c>
    </row>
    <row r="163" spans="1:33" x14ac:dyDescent="0.35">
      <c r="A163">
        <v>3303323</v>
      </c>
      <c r="B163" s="252">
        <v>3323</v>
      </c>
      <c r="C163" t="s">
        <v>1086</v>
      </c>
      <c r="D163" s="242">
        <v>0</v>
      </c>
      <c r="E163" s="242">
        <v>8</v>
      </c>
      <c r="F163" s="242">
        <v>14</v>
      </c>
      <c r="G163" s="243">
        <v>22</v>
      </c>
      <c r="H163" s="242">
        <v>0</v>
      </c>
      <c r="I163" s="242">
        <v>0</v>
      </c>
      <c r="J163" s="243">
        <v>0</v>
      </c>
      <c r="K163" s="242">
        <v>0</v>
      </c>
      <c r="L163" s="242">
        <v>120</v>
      </c>
      <c r="M163" s="242">
        <v>210</v>
      </c>
      <c r="N163" s="243">
        <v>330</v>
      </c>
      <c r="O163" s="242">
        <v>0</v>
      </c>
      <c r="P163" s="242">
        <v>0</v>
      </c>
      <c r="Q163" s="243">
        <v>0</v>
      </c>
      <c r="R163" s="242">
        <v>12</v>
      </c>
      <c r="S163" s="242">
        <v>180</v>
      </c>
      <c r="T163" s="244">
        <v>0</v>
      </c>
      <c r="U163" s="242">
        <v>1</v>
      </c>
      <c r="V163" s="242">
        <v>15</v>
      </c>
      <c r="W163" s="244">
        <v>0</v>
      </c>
      <c r="X163" s="242">
        <v>4</v>
      </c>
      <c r="Y163" s="242">
        <v>60</v>
      </c>
      <c r="Z163" s="244">
        <v>0</v>
      </c>
      <c r="AG163" t="str">
        <f>_xlfn.XLOOKUP('Summer 2022 School'!C163,Budget!$B$5:$B$208,Budget!$B$5:$B$208,"N/A",FALSE)</f>
        <v>Oratory R.C. Primary and Nursery School</v>
      </c>
    </row>
    <row r="164" spans="1:33" x14ac:dyDescent="0.35">
      <c r="A164">
        <v>3303325</v>
      </c>
      <c r="B164" s="252">
        <v>3325</v>
      </c>
      <c r="C164" t="s">
        <v>1087</v>
      </c>
      <c r="D164" s="242">
        <v>0</v>
      </c>
      <c r="E164" s="242">
        <v>13</v>
      </c>
      <c r="F164" s="242">
        <v>14</v>
      </c>
      <c r="G164" s="243">
        <v>27</v>
      </c>
      <c r="H164" s="242">
        <v>1</v>
      </c>
      <c r="I164" s="242">
        <v>0</v>
      </c>
      <c r="J164" s="243">
        <v>1</v>
      </c>
      <c r="K164" s="242">
        <v>0</v>
      </c>
      <c r="L164" s="242">
        <v>195</v>
      </c>
      <c r="M164" s="242">
        <v>210</v>
      </c>
      <c r="N164" s="243">
        <v>405</v>
      </c>
      <c r="O164" s="242">
        <v>15</v>
      </c>
      <c r="P164" s="242">
        <v>0</v>
      </c>
      <c r="Q164" s="243">
        <v>15</v>
      </c>
      <c r="R164" s="242">
        <v>1</v>
      </c>
      <c r="S164" s="242">
        <v>15</v>
      </c>
      <c r="T164" s="244">
        <v>0</v>
      </c>
      <c r="U164" s="242">
        <v>2</v>
      </c>
      <c r="V164" s="242">
        <v>30</v>
      </c>
      <c r="W164" s="244">
        <v>0</v>
      </c>
      <c r="X164" s="242">
        <v>22</v>
      </c>
      <c r="Y164" s="242">
        <v>330</v>
      </c>
      <c r="Z164" s="244">
        <v>0</v>
      </c>
      <c r="AG164" t="str">
        <f>_xlfn.XLOOKUP('Summer 2022 School'!C164,Budget!$B$5:$B$208,Budget!$B$5:$B$208,"N/A",FALSE)</f>
        <v>The Rosary Catholic Primary School</v>
      </c>
    </row>
    <row r="165" spans="1:33" x14ac:dyDescent="0.35">
      <c r="A165">
        <v>3303328</v>
      </c>
      <c r="B165" s="252">
        <v>3328</v>
      </c>
      <c r="C165" t="s">
        <v>1088</v>
      </c>
      <c r="D165" s="242">
        <v>0</v>
      </c>
      <c r="E165" s="242">
        <v>5</v>
      </c>
      <c r="F165" s="242">
        <v>16</v>
      </c>
      <c r="G165" s="243">
        <v>21</v>
      </c>
      <c r="H165" s="242">
        <v>0</v>
      </c>
      <c r="I165" s="242">
        <v>0</v>
      </c>
      <c r="J165" s="243">
        <v>0</v>
      </c>
      <c r="K165" s="242">
        <v>0</v>
      </c>
      <c r="L165" s="242">
        <v>75</v>
      </c>
      <c r="M165" s="242">
        <v>240</v>
      </c>
      <c r="N165" s="243">
        <v>315</v>
      </c>
      <c r="O165" s="242">
        <v>0</v>
      </c>
      <c r="P165" s="242">
        <v>0</v>
      </c>
      <c r="Q165" s="243">
        <v>0</v>
      </c>
      <c r="R165" s="242">
        <v>1</v>
      </c>
      <c r="S165" s="242">
        <v>15</v>
      </c>
      <c r="T165" s="244">
        <v>0</v>
      </c>
      <c r="U165" s="242">
        <v>4</v>
      </c>
      <c r="V165" s="242">
        <v>60</v>
      </c>
      <c r="W165" s="244">
        <v>0</v>
      </c>
      <c r="X165" s="242">
        <v>5</v>
      </c>
      <c r="Y165" s="242">
        <v>75</v>
      </c>
      <c r="Z165" s="244">
        <v>0</v>
      </c>
      <c r="AG165" t="str">
        <f>_xlfn.XLOOKUP('Summer 2022 School'!C165,Budget!$B$5:$B$208,Budget!$B$5:$B$208,"N/A",FALSE)</f>
        <v>Our Lady of Lourdes Catholic Primary (NC)</v>
      </c>
    </row>
    <row r="166" spans="1:33" x14ac:dyDescent="0.35">
      <c r="A166">
        <v>3303329</v>
      </c>
      <c r="B166" s="252">
        <v>3329</v>
      </c>
      <c r="C166" t="s">
        <v>1089</v>
      </c>
      <c r="D166" s="242">
        <v>0</v>
      </c>
      <c r="E166" s="242">
        <v>21</v>
      </c>
      <c r="F166" s="242">
        <v>19</v>
      </c>
      <c r="G166" s="243">
        <v>40</v>
      </c>
      <c r="H166" s="242">
        <v>4</v>
      </c>
      <c r="I166" s="242">
        <v>4</v>
      </c>
      <c r="J166" s="243">
        <v>8</v>
      </c>
      <c r="K166" s="242">
        <v>0</v>
      </c>
      <c r="L166" s="242">
        <v>315</v>
      </c>
      <c r="M166" s="242">
        <v>285</v>
      </c>
      <c r="N166" s="243">
        <v>600</v>
      </c>
      <c r="O166" s="242">
        <v>60</v>
      </c>
      <c r="P166" s="242">
        <v>60</v>
      </c>
      <c r="Q166" s="243">
        <v>120</v>
      </c>
      <c r="R166" s="242">
        <v>0</v>
      </c>
      <c r="S166" s="242">
        <v>0</v>
      </c>
      <c r="T166" s="244">
        <v>0</v>
      </c>
      <c r="U166" s="242">
        <v>6</v>
      </c>
      <c r="V166" s="242">
        <v>90</v>
      </c>
      <c r="W166" s="244">
        <v>0</v>
      </c>
      <c r="X166" s="242">
        <v>26</v>
      </c>
      <c r="Y166" s="242">
        <v>390</v>
      </c>
      <c r="Z166" s="244">
        <v>90</v>
      </c>
      <c r="AG166" t="str">
        <f>_xlfn.XLOOKUP('Summer 2022 School'!C166,Budget!$B$5:$B$208,Budget!$B$5:$B$208,"N/A",FALSE)</f>
        <v>St Augustine's Catholic Primary School</v>
      </c>
    </row>
    <row r="167" spans="1:33" x14ac:dyDescent="0.35">
      <c r="A167">
        <v>3303330</v>
      </c>
      <c r="B167" s="252">
        <v>3330</v>
      </c>
      <c r="C167" t="s">
        <v>1090</v>
      </c>
      <c r="D167" s="242">
        <v>0</v>
      </c>
      <c r="E167" s="242">
        <v>8</v>
      </c>
      <c r="F167" s="242">
        <v>21</v>
      </c>
      <c r="G167" s="243">
        <v>29</v>
      </c>
      <c r="H167" s="242">
        <v>3</v>
      </c>
      <c r="I167" s="242">
        <v>8</v>
      </c>
      <c r="J167" s="243">
        <v>11</v>
      </c>
      <c r="K167" s="242">
        <v>0</v>
      </c>
      <c r="L167" s="242">
        <v>120</v>
      </c>
      <c r="M167" s="242">
        <v>315</v>
      </c>
      <c r="N167" s="243">
        <v>435</v>
      </c>
      <c r="O167" s="242">
        <v>45</v>
      </c>
      <c r="P167" s="242">
        <v>120</v>
      </c>
      <c r="Q167" s="243">
        <v>165</v>
      </c>
      <c r="R167" s="242">
        <v>11</v>
      </c>
      <c r="S167" s="242">
        <v>165</v>
      </c>
      <c r="T167" s="244">
        <v>30</v>
      </c>
      <c r="U167" s="242">
        <v>4</v>
      </c>
      <c r="V167" s="242">
        <v>60</v>
      </c>
      <c r="W167" s="244">
        <v>30</v>
      </c>
      <c r="X167" s="242">
        <v>3</v>
      </c>
      <c r="Y167" s="242">
        <v>45</v>
      </c>
      <c r="Z167" s="244">
        <v>30</v>
      </c>
      <c r="AG167" t="str">
        <f>_xlfn.XLOOKUP('Summer 2022 School'!C167,Budget!$B$5:$B$208,Budget!$B$5:$B$208,"N/A",FALSE)</f>
        <v>St. Brigid's Catholic Primary School</v>
      </c>
    </row>
    <row r="168" spans="1:33" x14ac:dyDescent="0.35">
      <c r="A168">
        <v>3303331</v>
      </c>
      <c r="B168" s="252">
        <v>3331</v>
      </c>
      <c r="C168" t="s">
        <v>1091</v>
      </c>
      <c r="D168" s="242">
        <v>0</v>
      </c>
      <c r="E168" s="242">
        <v>15</v>
      </c>
      <c r="F168" s="242">
        <v>19</v>
      </c>
      <c r="G168" s="243">
        <v>34</v>
      </c>
      <c r="H168" s="242">
        <v>3</v>
      </c>
      <c r="I168" s="242">
        <v>7</v>
      </c>
      <c r="J168" s="243">
        <v>10</v>
      </c>
      <c r="K168" s="242">
        <v>0</v>
      </c>
      <c r="L168" s="242">
        <v>225</v>
      </c>
      <c r="M168" s="242">
        <v>285</v>
      </c>
      <c r="N168" s="243">
        <v>510</v>
      </c>
      <c r="O168" s="242">
        <v>45</v>
      </c>
      <c r="P168" s="242">
        <v>105</v>
      </c>
      <c r="Q168" s="243">
        <v>150</v>
      </c>
      <c r="R168" s="242">
        <v>11</v>
      </c>
      <c r="S168" s="242">
        <v>165</v>
      </c>
      <c r="T168" s="244">
        <v>75</v>
      </c>
      <c r="U168" s="242">
        <v>5</v>
      </c>
      <c r="V168" s="242">
        <v>75</v>
      </c>
      <c r="W168" s="244">
        <v>30</v>
      </c>
      <c r="X168" s="242">
        <v>0</v>
      </c>
      <c r="Y168" s="242">
        <v>0</v>
      </c>
      <c r="Z168" s="244">
        <v>0</v>
      </c>
      <c r="AG168" t="str">
        <f>_xlfn.XLOOKUP('Summer 2022 School'!C168,Budget!$B$5:$B$208,Budget!$B$5:$B$208,"N/A",FALSE)</f>
        <v>St. Catherine of Siena Catholic Primary School</v>
      </c>
    </row>
    <row r="169" spans="1:33" x14ac:dyDescent="0.35">
      <c r="A169">
        <v>3303347</v>
      </c>
      <c r="B169" s="252">
        <v>3347</v>
      </c>
      <c r="C169" t="s">
        <v>1092</v>
      </c>
      <c r="D169" s="242">
        <v>0</v>
      </c>
      <c r="E169" s="242">
        <v>7</v>
      </c>
      <c r="F169" s="242">
        <v>12</v>
      </c>
      <c r="G169" s="243">
        <v>19</v>
      </c>
      <c r="H169" s="242">
        <v>0</v>
      </c>
      <c r="I169" s="242">
        <v>0</v>
      </c>
      <c r="J169" s="243">
        <v>0</v>
      </c>
      <c r="K169" s="242">
        <v>0</v>
      </c>
      <c r="L169" s="242">
        <v>105</v>
      </c>
      <c r="M169" s="242">
        <v>180</v>
      </c>
      <c r="N169" s="243">
        <v>285</v>
      </c>
      <c r="O169" s="242">
        <v>0</v>
      </c>
      <c r="P169" s="242">
        <v>0</v>
      </c>
      <c r="Q169" s="243">
        <v>0</v>
      </c>
      <c r="R169" s="242">
        <v>9</v>
      </c>
      <c r="S169" s="242">
        <v>135</v>
      </c>
      <c r="T169" s="244">
        <v>0</v>
      </c>
      <c r="U169" s="242">
        <v>6</v>
      </c>
      <c r="V169" s="242">
        <v>90</v>
      </c>
      <c r="W169" s="244">
        <v>0</v>
      </c>
      <c r="X169" s="242">
        <v>1</v>
      </c>
      <c r="Y169" s="242">
        <v>15</v>
      </c>
      <c r="Z169" s="244">
        <v>0</v>
      </c>
      <c r="AG169" t="str">
        <f>_xlfn.XLOOKUP('Summer 2022 School'!C169,Budget!$B$5:$B$208,Budget!$B$5:$B$208,"N/A",FALSE)</f>
        <v>St.Edmund Catholic Primary School</v>
      </c>
    </row>
    <row r="170" spans="1:33" x14ac:dyDescent="0.35">
      <c r="A170">
        <v>3303351</v>
      </c>
      <c r="B170" s="252">
        <v>3351</v>
      </c>
      <c r="C170" t="s">
        <v>1093</v>
      </c>
      <c r="D170" s="242">
        <v>0</v>
      </c>
      <c r="E170" s="242">
        <v>10</v>
      </c>
      <c r="F170" s="242">
        <v>16</v>
      </c>
      <c r="G170" s="243">
        <v>26</v>
      </c>
      <c r="H170" s="242">
        <v>1</v>
      </c>
      <c r="I170" s="242">
        <v>1</v>
      </c>
      <c r="J170" s="243">
        <v>2</v>
      </c>
      <c r="K170" s="242">
        <v>0</v>
      </c>
      <c r="L170" s="242">
        <v>150</v>
      </c>
      <c r="M170" s="242">
        <v>240</v>
      </c>
      <c r="N170" s="243">
        <v>390</v>
      </c>
      <c r="O170" s="242">
        <v>10</v>
      </c>
      <c r="P170" s="242">
        <v>10</v>
      </c>
      <c r="Q170" s="243">
        <v>20</v>
      </c>
      <c r="R170" s="242">
        <v>5</v>
      </c>
      <c r="S170" s="242">
        <v>75</v>
      </c>
      <c r="T170" s="244">
        <v>0</v>
      </c>
      <c r="U170" s="242">
        <v>6</v>
      </c>
      <c r="V170" s="242">
        <v>90</v>
      </c>
      <c r="W170" s="244">
        <v>10</v>
      </c>
      <c r="X170" s="242">
        <v>10</v>
      </c>
      <c r="Y170" s="242">
        <v>150</v>
      </c>
      <c r="Z170" s="244">
        <v>10</v>
      </c>
      <c r="AG170" t="str">
        <f>_xlfn.XLOOKUP('Summer 2022 School'!C170,Budget!$B$5:$B$208,Budget!$B$5:$B$208,"N/A",FALSE)</f>
        <v>Our Lady and St Rose of Lima Catholic Primary &amp; Nursery School</v>
      </c>
    </row>
    <row r="171" spans="1:33" x14ac:dyDescent="0.35">
      <c r="A171">
        <v>3303352</v>
      </c>
      <c r="B171" s="252">
        <v>3352</v>
      </c>
      <c r="C171" t="s">
        <v>1094</v>
      </c>
      <c r="D171" s="242">
        <v>0</v>
      </c>
      <c r="E171" s="242">
        <v>8</v>
      </c>
      <c r="F171" s="242">
        <v>16</v>
      </c>
      <c r="G171" s="243">
        <v>24</v>
      </c>
      <c r="H171" s="242">
        <v>0</v>
      </c>
      <c r="I171" s="242">
        <v>4</v>
      </c>
      <c r="J171" s="243">
        <v>4</v>
      </c>
      <c r="K171" s="242">
        <v>0</v>
      </c>
      <c r="L171" s="242">
        <v>120</v>
      </c>
      <c r="M171" s="242">
        <v>240</v>
      </c>
      <c r="N171" s="243">
        <v>360</v>
      </c>
      <c r="O171" s="242">
        <v>0</v>
      </c>
      <c r="P171" s="242">
        <v>60</v>
      </c>
      <c r="Q171" s="243">
        <v>60</v>
      </c>
      <c r="R171" s="242">
        <v>5</v>
      </c>
      <c r="S171" s="242">
        <v>75</v>
      </c>
      <c r="T171" s="244">
        <v>0</v>
      </c>
      <c r="U171" s="242">
        <v>2</v>
      </c>
      <c r="V171" s="242">
        <v>30</v>
      </c>
      <c r="W171" s="244">
        <v>0</v>
      </c>
      <c r="X171" s="242">
        <v>3</v>
      </c>
      <c r="Y171" s="242">
        <v>45</v>
      </c>
      <c r="Z171" s="244">
        <v>15</v>
      </c>
      <c r="AG171" t="str">
        <f>_xlfn.XLOOKUP('Summer 2022 School'!C171,Budget!$B$5:$B$208,Budget!$B$5:$B$208,"N/A",FALSE)</f>
        <v>King David Primary School</v>
      </c>
    </row>
    <row r="172" spans="1:33" x14ac:dyDescent="0.35">
      <c r="A172">
        <v>3303359</v>
      </c>
      <c r="B172" s="252">
        <v>3359</v>
      </c>
      <c r="C172" t="s">
        <v>1095</v>
      </c>
      <c r="D172" s="242">
        <v>0</v>
      </c>
      <c r="E172" s="242">
        <v>8</v>
      </c>
      <c r="F172" s="242">
        <v>15</v>
      </c>
      <c r="G172" s="243">
        <v>23</v>
      </c>
      <c r="H172" s="242">
        <v>2</v>
      </c>
      <c r="I172" s="242">
        <v>3</v>
      </c>
      <c r="J172" s="243">
        <v>5</v>
      </c>
      <c r="K172" s="242">
        <v>0</v>
      </c>
      <c r="L172" s="242">
        <v>120</v>
      </c>
      <c r="M172" s="242">
        <v>225</v>
      </c>
      <c r="N172" s="243">
        <v>345</v>
      </c>
      <c r="O172" s="242">
        <v>0</v>
      </c>
      <c r="P172" s="242">
        <v>0</v>
      </c>
      <c r="Q172" s="243">
        <v>0</v>
      </c>
      <c r="R172" s="242">
        <v>7</v>
      </c>
      <c r="S172" s="242">
        <v>105</v>
      </c>
      <c r="T172" s="244">
        <v>0</v>
      </c>
      <c r="U172" s="242">
        <v>6</v>
      </c>
      <c r="V172" s="242">
        <v>90</v>
      </c>
      <c r="W172" s="244">
        <v>0</v>
      </c>
      <c r="X172" s="242">
        <v>3</v>
      </c>
      <c r="Y172" s="242">
        <v>45</v>
      </c>
      <c r="Z172" s="244">
        <v>0</v>
      </c>
      <c r="AG172" t="str">
        <f>_xlfn.XLOOKUP('Summer 2022 School'!C172,Budget!$B$5:$B$208,Budget!$B$5:$B$208,"N/A",FALSE)</f>
        <v>St Wilfrid's Catholic J I School</v>
      </c>
    </row>
    <row r="173" spans="1:33" x14ac:dyDescent="0.35">
      <c r="A173">
        <v>3303361</v>
      </c>
      <c r="B173" s="252">
        <v>3361</v>
      </c>
      <c r="C173" t="s">
        <v>1096</v>
      </c>
      <c r="D173" s="242">
        <v>0</v>
      </c>
      <c r="E173" s="242">
        <v>9</v>
      </c>
      <c r="F173" s="242">
        <v>11</v>
      </c>
      <c r="G173" s="243">
        <v>20</v>
      </c>
      <c r="H173" s="242">
        <v>5</v>
      </c>
      <c r="I173" s="242">
        <v>3</v>
      </c>
      <c r="J173" s="243">
        <v>8</v>
      </c>
      <c r="K173" s="242">
        <v>0</v>
      </c>
      <c r="L173" s="242">
        <v>135</v>
      </c>
      <c r="M173" s="242">
        <v>165</v>
      </c>
      <c r="N173" s="243">
        <v>300</v>
      </c>
      <c r="O173" s="242">
        <v>75</v>
      </c>
      <c r="P173" s="242">
        <v>45</v>
      </c>
      <c r="Q173" s="243">
        <v>120</v>
      </c>
      <c r="R173" s="242">
        <v>4</v>
      </c>
      <c r="S173" s="242">
        <v>60</v>
      </c>
      <c r="T173" s="244">
        <v>0</v>
      </c>
      <c r="U173" s="242">
        <v>9</v>
      </c>
      <c r="V173" s="242">
        <v>135</v>
      </c>
      <c r="W173" s="244">
        <v>45</v>
      </c>
      <c r="X173" s="242">
        <v>7</v>
      </c>
      <c r="Y173" s="242">
        <v>105</v>
      </c>
      <c r="Z173" s="244">
        <v>75</v>
      </c>
      <c r="AG173" t="str">
        <f>_xlfn.XLOOKUP('Summer 2022 School'!C173,Budget!$B$5:$B$208,Budget!$B$5:$B$208,"N/A",FALSE)</f>
        <v>St. Margaret Mary Catholic Primary School</v>
      </c>
    </row>
    <row r="174" spans="1:33" x14ac:dyDescent="0.35">
      <c r="A174">
        <v>3303363</v>
      </c>
      <c r="B174" s="252">
        <v>3363</v>
      </c>
      <c r="C174" t="s">
        <v>1097</v>
      </c>
      <c r="D174" s="242">
        <v>0</v>
      </c>
      <c r="E174" s="242">
        <v>16</v>
      </c>
      <c r="F174" s="242">
        <v>13</v>
      </c>
      <c r="G174" s="243">
        <v>29</v>
      </c>
      <c r="H174" s="242">
        <v>0</v>
      </c>
      <c r="I174" s="242">
        <v>0</v>
      </c>
      <c r="J174" s="243">
        <v>0</v>
      </c>
      <c r="K174" s="242">
        <v>0</v>
      </c>
      <c r="L174" s="242">
        <v>240</v>
      </c>
      <c r="M174" s="242">
        <v>195</v>
      </c>
      <c r="N174" s="243">
        <v>435</v>
      </c>
      <c r="O174" s="242">
        <v>0</v>
      </c>
      <c r="P174" s="242">
        <v>0</v>
      </c>
      <c r="Q174" s="243">
        <v>0</v>
      </c>
      <c r="R174" s="242">
        <v>5</v>
      </c>
      <c r="S174" s="242">
        <v>75</v>
      </c>
      <c r="T174" s="244">
        <v>0</v>
      </c>
      <c r="U174" s="242">
        <v>0</v>
      </c>
      <c r="V174" s="242">
        <v>0</v>
      </c>
      <c r="W174" s="244">
        <v>0</v>
      </c>
      <c r="X174" s="242">
        <v>6</v>
      </c>
      <c r="Y174" s="242">
        <v>90</v>
      </c>
      <c r="Z174" s="244">
        <v>0</v>
      </c>
      <c r="AG174" t="str">
        <f>_xlfn.XLOOKUP('Summer 2022 School'!C174,Budget!$B$5:$B$208,Budget!$B$5:$B$208,"N/A",FALSE)</f>
        <v>St. Dunstan's Catholic Primary School</v>
      </c>
    </row>
    <row r="175" spans="1:33" x14ac:dyDescent="0.35">
      <c r="A175">
        <v>3303366</v>
      </c>
      <c r="B175" s="252">
        <v>3366</v>
      </c>
      <c r="C175" t="s">
        <v>1098</v>
      </c>
      <c r="D175" s="242">
        <v>0</v>
      </c>
      <c r="E175" s="242">
        <v>6</v>
      </c>
      <c r="F175" s="242">
        <v>4</v>
      </c>
      <c r="G175" s="243">
        <v>10</v>
      </c>
      <c r="H175" s="242">
        <v>0</v>
      </c>
      <c r="I175" s="242">
        <v>0</v>
      </c>
      <c r="J175" s="243">
        <v>0</v>
      </c>
      <c r="K175" s="242">
        <v>0</v>
      </c>
      <c r="L175" s="242">
        <v>90</v>
      </c>
      <c r="M175" s="242">
        <v>60</v>
      </c>
      <c r="N175" s="243">
        <v>150</v>
      </c>
      <c r="O175" s="242">
        <v>0</v>
      </c>
      <c r="P175" s="242">
        <v>0</v>
      </c>
      <c r="Q175" s="243">
        <v>0</v>
      </c>
      <c r="R175" s="242">
        <v>8</v>
      </c>
      <c r="S175" s="242">
        <v>120</v>
      </c>
      <c r="T175" s="244">
        <v>0</v>
      </c>
      <c r="U175" s="242">
        <v>2</v>
      </c>
      <c r="V175" s="242">
        <v>30</v>
      </c>
      <c r="W175" s="244">
        <v>0</v>
      </c>
      <c r="X175" s="242">
        <v>0</v>
      </c>
      <c r="Y175" s="242">
        <v>0</v>
      </c>
      <c r="Z175" s="244">
        <v>0</v>
      </c>
      <c r="AG175" t="str">
        <f>_xlfn.XLOOKUP('Summer 2022 School'!C175,Budget!$B$5:$B$208,Budget!$B$5:$B$208,"N/A",FALSE)</f>
        <v>St Paul's Catholic Primary School</v>
      </c>
    </row>
    <row r="176" spans="1:33" x14ac:dyDescent="0.35">
      <c r="A176">
        <v>3303367</v>
      </c>
      <c r="B176" s="252">
        <v>3367</v>
      </c>
      <c r="C176" t="s">
        <v>1099</v>
      </c>
      <c r="D176" s="242">
        <v>0</v>
      </c>
      <c r="E176" s="242">
        <v>7</v>
      </c>
      <c r="F176" s="242">
        <v>19</v>
      </c>
      <c r="G176" s="243">
        <v>26</v>
      </c>
      <c r="H176" s="242">
        <v>2</v>
      </c>
      <c r="I176" s="242">
        <v>8</v>
      </c>
      <c r="J176" s="243">
        <v>10</v>
      </c>
      <c r="K176" s="242">
        <v>0</v>
      </c>
      <c r="L176" s="242">
        <v>105</v>
      </c>
      <c r="M176" s="242">
        <v>285</v>
      </c>
      <c r="N176" s="243">
        <v>390</v>
      </c>
      <c r="O176" s="242">
        <v>30</v>
      </c>
      <c r="P176" s="242">
        <v>120</v>
      </c>
      <c r="Q176" s="243">
        <v>150</v>
      </c>
      <c r="R176" s="242">
        <v>17</v>
      </c>
      <c r="S176" s="242">
        <v>255</v>
      </c>
      <c r="T176" s="244">
        <v>60</v>
      </c>
      <c r="U176" s="242">
        <v>0</v>
      </c>
      <c r="V176" s="242">
        <v>0</v>
      </c>
      <c r="W176" s="244">
        <v>0</v>
      </c>
      <c r="X176" s="242">
        <v>1</v>
      </c>
      <c r="Y176" s="242">
        <v>15</v>
      </c>
      <c r="Z176" s="244">
        <v>15</v>
      </c>
      <c r="AG176" t="str">
        <f>_xlfn.XLOOKUP('Summer 2022 School'!C176,Budget!$B$5:$B$208,Budget!$B$5:$B$208,"N/A",FALSE)</f>
        <v>St Gerard's Catholic Primary</v>
      </c>
    </row>
    <row r="177" spans="1:33" x14ac:dyDescent="0.35">
      <c r="A177">
        <v>3303372</v>
      </c>
      <c r="B177" s="252">
        <v>3372</v>
      </c>
      <c r="C177" t="s">
        <v>1100</v>
      </c>
      <c r="D177" s="242">
        <v>0</v>
      </c>
      <c r="E177" s="242">
        <v>24</v>
      </c>
      <c r="F177" s="242">
        <v>35</v>
      </c>
      <c r="G177" s="243">
        <v>59</v>
      </c>
      <c r="H177" s="242">
        <v>2</v>
      </c>
      <c r="I177" s="242">
        <v>4</v>
      </c>
      <c r="J177" s="243">
        <v>6</v>
      </c>
      <c r="K177" s="242">
        <v>0</v>
      </c>
      <c r="L177" s="242">
        <v>360</v>
      </c>
      <c r="M177" s="242">
        <v>525</v>
      </c>
      <c r="N177" s="243">
        <v>885</v>
      </c>
      <c r="O177" s="242">
        <v>30</v>
      </c>
      <c r="P177" s="242">
        <v>60</v>
      </c>
      <c r="Q177" s="243">
        <v>90</v>
      </c>
      <c r="R177" s="242">
        <v>8</v>
      </c>
      <c r="S177" s="242">
        <v>120</v>
      </c>
      <c r="T177" s="244">
        <v>0</v>
      </c>
      <c r="U177" s="242">
        <v>12</v>
      </c>
      <c r="V177" s="242">
        <v>180</v>
      </c>
      <c r="W177" s="244">
        <v>15</v>
      </c>
      <c r="X177" s="242">
        <v>28</v>
      </c>
      <c r="Y177" s="242">
        <v>420</v>
      </c>
      <c r="Z177" s="244">
        <v>45</v>
      </c>
      <c r="AG177" t="str">
        <f>_xlfn.XLOOKUP('Summer 2022 School'!C177,Budget!$B$5:$B$208,Budget!$B$5:$B$208,"N/A",FALSE)</f>
        <v>St. Bernadette's Catholic Primary School</v>
      </c>
    </row>
    <row r="178" spans="1:33" x14ac:dyDescent="0.35">
      <c r="A178">
        <v>3303377</v>
      </c>
      <c r="B178" s="252">
        <v>3377</v>
      </c>
      <c r="C178" t="s">
        <v>1101</v>
      </c>
      <c r="D178" s="242">
        <v>0</v>
      </c>
      <c r="E178" s="242">
        <v>12</v>
      </c>
      <c r="F178" s="242">
        <v>8</v>
      </c>
      <c r="G178" s="243">
        <v>20</v>
      </c>
      <c r="H178" s="242">
        <v>0</v>
      </c>
      <c r="I178" s="242">
        <v>0</v>
      </c>
      <c r="J178" s="243">
        <v>0</v>
      </c>
      <c r="K178" s="242">
        <v>0</v>
      </c>
      <c r="L178" s="242">
        <v>180</v>
      </c>
      <c r="M178" s="242">
        <v>120</v>
      </c>
      <c r="N178" s="243">
        <v>300</v>
      </c>
      <c r="O178" s="242">
        <v>0</v>
      </c>
      <c r="P178" s="242">
        <v>0</v>
      </c>
      <c r="Q178" s="243">
        <v>0</v>
      </c>
      <c r="R178" s="242">
        <v>10</v>
      </c>
      <c r="S178" s="242">
        <v>150</v>
      </c>
      <c r="T178" s="244">
        <v>0</v>
      </c>
      <c r="U178" s="242">
        <v>4</v>
      </c>
      <c r="V178" s="242">
        <v>60</v>
      </c>
      <c r="W178" s="244">
        <v>0</v>
      </c>
      <c r="X178" s="242">
        <v>3</v>
      </c>
      <c r="Y178" s="242">
        <v>45</v>
      </c>
      <c r="Z178" s="244">
        <v>0</v>
      </c>
      <c r="AG178" t="str">
        <f>_xlfn.XLOOKUP('Summer 2022 School'!C178,Budget!$B$5:$B$208,Budget!$B$5:$B$208,"N/A",FALSE)</f>
        <v>St Judes Primary School</v>
      </c>
    </row>
    <row r="179" spans="1:33" x14ac:dyDescent="0.35">
      <c r="A179">
        <v>3303386</v>
      </c>
      <c r="B179" s="252">
        <v>3386</v>
      </c>
      <c r="C179" t="s">
        <v>1102</v>
      </c>
      <c r="D179" s="242">
        <v>0</v>
      </c>
      <c r="E179" s="242">
        <v>9</v>
      </c>
      <c r="F179" s="242">
        <v>18</v>
      </c>
      <c r="G179" s="243">
        <v>27</v>
      </c>
      <c r="H179" s="242">
        <v>0</v>
      </c>
      <c r="I179" s="242">
        <v>1</v>
      </c>
      <c r="J179" s="243">
        <v>1</v>
      </c>
      <c r="K179" s="242">
        <v>0</v>
      </c>
      <c r="L179" s="242">
        <v>135</v>
      </c>
      <c r="M179" s="242">
        <v>270</v>
      </c>
      <c r="N179" s="243">
        <v>405</v>
      </c>
      <c r="O179" s="242">
        <v>0</v>
      </c>
      <c r="P179" s="242">
        <v>15</v>
      </c>
      <c r="Q179" s="243">
        <v>15</v>
      </c>
      <c r="R179" s="242">
        <v>2</v>
      </c>
      <c r="S179" s="242">
        <v>30</v>
      </c>
      <c r="T179" s="244">
        <v>0</v>
      </c>
      <c r="U179" s="242">
        <v>16</v>
      </c>
      <c r="V179" s="242">
        <v>240</v>
      </c>
      <c r="W179" s="244">
        <v>0</v>
      </c>
      <c r="X179" s="242">
        <v>4</v>
      </c>
      <c r="Y179" s="242">
        <v>60</v>
      </c>
      <c r="Z179" s="244">
        <v>0</v>
      </c>
      <c r="AG179" t="str">
        <f>_xlfn.XLOOKUP('Summer 2022 School'!C179,Budget!$B$5:$B$208,Budget!$B$5:$B$208,"N/A",FALSE)</f>
        <v>St Cuthbert's Catholic Primary School</v>
      </c>
    </row>
    <row r="180" spans="1:33" x14ac:dyDescent="0.35">
      <c r="A180">
        <v>3303406</v>
      </c>
      <c r="B180" s="252">
        <v>3406</v>
      </c>
      <c r="C180" t="s">
        <v>1103</v>
      </c>
      <c r="D180" s="242">
        <v>0</v>
      </c>
      <c r="E180" s="242">
        <v>11</v>
      </c>
      <c r="F180" s="242">
        <v>17</v>
      </c>
      <c r="G180" s="243">
        <v>28</v>
      </c>
      <c r="H180" s="242">
        <v>0</v>
      </c>
      <c r="I180" s="242">
        <v>0</v>
      </c>
      <c r="J180" s="243">
        <v>0</v>
      </c>
      <c r="K180" s="242">
        <v>0</v>
      </c>
      <c r="L180" s="242">
        <v>165</v>
      </c>
      <c r="M180" s="242">
        <v>255</v>
      </c>
      <c r="N180" s="243">
        <v>420</v>
      </c>
      <c r="O180" s="242">
        <v>0</v>
      </c>
      <c r="P180" s="242">
        <v>0</v>
      </c>
      <c r="Q180" s="243">
        <v>0</v>
      </c>
      <c r="R180" s="242">
        <v>1</v>
      </c>
      <c r="S180" s="242">
        <v>15</v>
      </c>
      <c r="T180" s="244">
        <v>0</v>
      </c>
      <c r="U180" s="242">
        <v>17</v>
      </c>
      <c r="V180" s="242">
        <v>255</v>
      </c>
      <c r="W180" s="244">
        <v>0</v>
      </c>
      <c r="X180" s="242">
        <v>6</v>
      </c>
      <c r="Y180" s="242">
        <v>90</v>
      </c>
      <c r="Z180" s="244">
        <v>0</v>
      </c>
      <c r="AG180" t="str">
        <f>_xlfn.XLOOKUP('Summer 2022 School'!C180,Budget!$B$5:$B$208,Budget!$B$5:$B$208,"N/A",FALSE)</f>
        <v>St. Clare's Catholic Primary School</v>
      </c>
    </row>
    <row r="181" spans="1:33" x14ac:dyDescent="0.35">
      <c r="A181">
        <v>3303411</v>
      </c>
      <c r="B181" s="252">
        <v>3411</v>
      </c>
      <c r="C181" t="s">
        <v>1104</v>
      </c>
      <c r="D181" s="242">
        <v>0</v>
      </c>
      <c r="E181" s="242">
        <v>17</v>
      </c>
      <c r="F181" s="242">
        <v>9</v>
      </c>
      <c r="G181" s="243">
        <v>26</v>
      </c>
      <c r="H181" s="242">
        <v>0</v>
      </c>
      <c r="I181" s="242">
        <v>0</v>
      </c>
      <c r="J181" s="243">
        <v>0</v>
      </c>
      <c r="K181" s="242">
        <v>0</v>
      </c>
      <c r="L181" s="242">
        <v>255</v>
      </c>
      <c r="M181" s="242">
        <v>135</v>
      </c>
      <c r="N181" s="243">
        <v>390</v>
      </c>
      <c r="O181" s="242">
        <v>0</v>
      </c>
      <c r="P181" s="242">
        <v>0</v>
      </c>
      <c r="Q181" s="243">
        <v>0</v>
      </c>
      <c r="R181" s="242">
        <v>21</v>
      </c>
      <c r="S181" s="242">
        <v>315</v>
      </c>
      <c r="T181" s="244">
        <v>0</v>
      </c>
      <c r="U181" s="242">
        <v>1</v>
      </c>
      <c r="V181" s="242">
        <v>15</v>
      </c>
      <c r="W181" s="244">
        <v>0</v>
      </c>
      <c r="X181" s="242">
        <v>1</v>
      </c>
      <c r="Y181" s="242">
        <v>15</v>
      </c>
      <c r="Z181" s="244">
        <v>0</v>
      </c>
      <c r="AG181" t="str">
        <f>_xlfn.XLOOKUP('Summer 2022 School'!C181,Budget!$B$5:$B$208,Budget!$B$5:$B$208,"N/A",FALSE)</f>
        <v>Holly Hill Infant &amp; Nursery School</v>
      </c>
    </row>
    <row r="182" spans="1:33" x14ac:dyDescent="0.35">
      <c r="A182">
        <v>3303412</v>
      </c>
      <c r="B182" s="252">
        <v>3412</v>
      </c>
      <c r="C182" t="s">
        <v>1105</v>
      </c>
      <c r="D182" s="242">
        <v>0</v>
      </c>
      <c r="E182" s="242">
        <v>23</v>
      </c>
      <c r="F182" s="242">
        <v>41</v>
      </c>
      <c r="G182" s="243">
        <v>64</v>
      </c>
      <c r="H182" s="242">
        <v>0</v>
      </c>
      <c r="I182" s="242">
        <v>0</v>
      </c>
      <c r="J182" s="243">
        <v>0</v>
      </c>
      <c r="K182" s="242">
        <v>0</v>
      </c>
      <c r="L182" s="242">
        <v>345</v>
      </c>
      <c r="M182" s="242">
        <v>615</v>
      </c>
      <c r="N182" s="243">
        <v>960</v>
      </c>
      <c r="O182" s="242">
        <v>0</v>
      </c>
      <c r="P182" s="242">
        <v>0</v>
      </c>
      <c r="Q182" s="243">
        <v>0</v>
      </c>
      <c r="R182" s="242">
        <v>24</v>
      </c>
      <c r="S182" s="242">
        <v>360</v>
      </c>
      <c r="T182" s="244">
        <v>0</v>
      </c>
      <c r="U182" s="242">
        <v>31</v>
      </c>
      <c r="V182" s="242">
        <v>465</v>
      </c>
      <c r="W182" s="244">
        <v>0</v>
      </c>
      <c r="X182" s="242">
        <v>4</v>
      </c>
      <c r="Y182" s="242">
        <v>60</v>
      </c>
      <c r="Z182" s="244">
        <v>0</v>
      </c>
      <c r="AG182" t="str">
        <f>_xlfn.XLOOKUP('Summer 2022 School'!C182,Budget!$B$5:$B$208,Budget!$B$5:$B$208,"N/A",FALSE)</f>
        <v>Audley Primary School</v>
      </c>
    </row>
    <row r="183" spans="1:33" x14ac:dyDescent="0.35">
      <c r="A183">
        <v>3303428</v>
      </c>
      <c r="B183" s="252">
        <v>3428</v>
      </c>
      <c r="C183" t="s">
        <v>1106</v>
      </c>
      <c r="D183" s="242">
        <v>0</v>
      </c>
      <c r="E183" s="242">
        <v>20</v>
      </c>
      <c r="F183" s="242">
        <v>17</v>
      </c>
      <c r="G183" s="243">
        <v>37</v>
      </c>
      <c r="H183" s="242">
        <v>4</v>
      </c>
      <c r="I183" s="242">
        <v>8</v>
      </c>
      <c r="J183" s="243">
        <v>12</v>
      </c>
      <c r="K183" s="242">
        <v>0</v>
      </c>
      <c r="L183" s="242">
        <v>300</v>
      </c>
      <c r="M183" s="242">
        <v>255</v>
      </c>
      <c r="N183" s="243">
        <v>555</v>
      </c>
      <c r="O183" s="242">
        <v>60</v>
      </c>
      <c r="P183" s="242">
        <v>120</v>
      </c>
      <c r="Q183" s="243">
        <v>180</v>
      </c>
      <c r="R183" s="242">
        <v>3</v>
      </c>
      <c r="S183" s="242">
        <v>45</v>
      </c>
      <c r="T183" s="244">
        <v>30</v>
      </c>
      <c r="U183" s="242">
        <v>3</v>
      </c>
      <c r="V183" s="242">
        <v>45</v>
      </c>
      <c r="W183" s="244">
        <v>0</v>
      </c>
      <c r="X183" s="242">
        <v>3</v>
      </c>
      <c r="Y183" s="242">
        <v>45</v>
      </c>
      <c r="Z183" s="244">
        <v>30</v>
      </c>
      <c r="AG183" t="str">
        <f>_xlfn.XLOOKUP('Summer 2022 School'!C183,Budget!$B$5:$B$208,Budget!$B$5:$B$208,"N/A",FALSE)</f>
        <v>St Peter's C.E. Primary School</v>
      </c>
    </row>
    <row r="184" spans="1:33" x14ac:dyDescent="0.35">
      <c r="A184">
        <v>3303431</v>
      </c>
      <c r="B184" s="252">
        <v>3431</v>
      </c>
      <c r="C184" t="s">
        <v>1107</v>
      </c>
      <c r="D184" s="242">
        <v>0</v>
      </c>
      <c r="E184" s="242">
        <v>30</v>
      </c>
      <c r="F184" s="242">
        <v>20</v>
      </c>
      <c r="G184" s="243">
        <v>50</v>
      </c>
      <c r="H184" s="242">
        <v>10</v>
      </c>
      <c r="I184" s="242">
        <v>11</v>
      </c>
      <c r="J184" s="243">
        <v>21</v>
      </c>
      <c r="K184" s="242">
        <v>0</v>
      </c>
      <c r="L184" s="242">
        <v>450</v>
      </c>
      <c r="M184" s="242">
        <v>285</v>
      </c>
      <c r="N184" s="243">
        <v>735</v>
      </c>
      <c r="O184" s="242">
        <v>150</v>
      </c>
      <c r="P184" s="242">
        <v>165</v>
      </c>
      <c r="Q184" s="243">
        <v>315</v>
      </c>
      <c r="R184" s="242">
        <v>5</v>
      </c>
      <c r="S184" s="242">
        <v>75</v>
      </c>
      <c r="T184" s="244">
        <v>30</v>
      </c>
      <c r="U184" s="242">
        <v>2</v>
      </c>
      <c r="V184" s="242">
        <v>30</v>
      </c>
      <c r="W184" s="244">
        <v>0</v>
      </c>
      <c r="X184" s="242">
        <v>2</v>
      </c>
      <c r="Y184" s="242">
        <v>30</v>
      </c>
      <c r="Z184" s="244">
        <v>15</v>
      </c>
      <c r="AG184" t="str">
        <f>_xlfn.XLOOKUP('Summer 2022 School'!C184,Budget!$B$5:$B$208,Budget!$B$5:$B$208,"N/A",FALSE)</f>
        <v>New Oscott Primary School</v>
      </c>
    </row>
    <row r="185" spans="1:33" x14ac:dyDescent="0.35">
      <c r="A185">
        <v>3303432</v>
      </c>
      <c r="B185" s="252">
        <v>3432</v>
      </c>
      <c r="C185" t="s">
        <v>1108</v>
      </c>
      <c r="D185" s="242">
        <v>0</v>
      </c>
      <c r="E185" s="242">
        <v>47</v>
      </c>
      <c r="F185" s="242">
        <v>31</v>
      </c>
      <c r="G185" s="243">
        <v>78</v>
      </c>
      <c r="H185" s="242">
        <v>3</v>
      </c>
      <c r="I185" s="242">
        <v>3</v>
      </c>
      <c r="J185" s="243">
        <v>6</v>
      </c>
      <c r="K185" s="242">
        <v>0</v>
      </c>
      <c r="L185" s="242">
        <v>705</v>
      </c>
      <c r="M185" s="242">
        <v>465</v>
      </c>
      <c r="N185" s="243">
        <v>1170</v>
      </c>
      <c r="O185" s="242">
        <v>45</v>
      </c>
      <c r="P185" s="242">
        <v>45</v>
      </c>
      <c r="Q185" s="243">
        <v>90</v>
      </c>
      <c r="R185" s="242">
        <v>22</v>
      </c>
      <c r="S185" s="242">
        <v>330</v>
      </c>
      <c r="T185" s="244">
        <v>0</v>
      </c>
      <c r="U185" s="242">
        <v>43</v>
      </c>
      <c r="V185" s="242">
        <v>645</v>
      </c>
      <c r="W185" s="244">
        <v>60</v>
      </c>
      <c r="X185" s="242">
        <v>11</v>
      </c>
      <c r="Y185" s="242">
        <v>165</v>
      </c>
      <c r="Z185" s="244">
        <v>30</v>
      </c>
      <c r="AG185" t="str">
        <f>_xlfn.XLOOKUP('Summer 2022 School'!C185,Budget!$B$5:$B$208,Budget!$B$5:$B$208,"N/A",FALSE)</f>
        <v>Clifton Primary School</v>
      </c>
    </row>
    <row r="186" spans="1:33" x14ac:dyDescent="0.35">
      <c r="A186">
        <v>3303433</v>
      </c>
      <c r="B186" s="252">
        <v>3433</v>
      </c>
      <c r="C186" t="s">
        <v>1109</v>
      </c>
      <c r="D186" s="242">
        <v>0</v>
      </c>
      <c r="E186" s="242">
        <v>8</v>
      </c>
      <c r="F186" s="242">
        <v>22</v>
      </c>
      <c r="G186" s="243">
        <v>30</v>
      </c>
      <c r="H186" s="242">
        <v>0</v>
      </c>
      <c r="I186" s="242">
        <v>0</v>
      </c>
      <c r="J186" s="243">
        <v>0</v>
      </c>
      <c r="K186" s="242">
        <v>0</v>
      </c>
      <c r="L186" s="242">
        <v>120</v>
      </c>
      <c r="M186" s="242">
        <v>330</v>
      </c>
      <c r="N186" s="243">
        <v>450</v>
      </c>
      <c r="O186" s="242">
        <v>0</v>
      </c>
      <c r="P186" s="242">
        <v>0</v>
      </c>
      <c r="Q186" s="243">
        <v>0</v>
      </c>
      <c r="R186" s="242">
        <v>11</v>
      </c>
      <c r="S186" s="242">
        <v>165</v>
      </c>
      <c r="T186" s="244">
        <v>0</v>
      </c>
      <c r="U186" s="242">
        <v>3</v>
      </c>
      <c r="V186" s="242">
        <v>45</v>
      </c>
      <c r="W186" s="244">
        <v>0</v>
      </c>
      <c r="X186" s="242">
        <v>11</v>
      </c>
      <c r="Y186" s="242">
        <v>165</v>
      </c>
      <c r="Z186" s="244">
        <v>0</v>
      </c>
      <c r="AG186" t="str">
        <f>_xlfn.XLOOKUP('Summer 2022 School'!C186,Budget!$B$5:$B$208,Budget!$B$5:$B$208,"N/A",FALSE)</f>
        <v>Albert Bradbeer Primary</v>
      </c>
    </row>
    <row r="187" spans="1:33" x14ac:dyDescent="0.35">
      <c r="A187">
        <v>3304001</v>
      </c>
      <c r="B187" s="252">
        <v>4001</v>
      </c>
      <c r="C187" t="s">
        <v>1110</v>
      </c>
      <c r="D187" s="242">
        <v>1</v>
      </c>
      <c r="E187" s="242">
        <v>12</v>
      </c>
      <c r="F187" s="242">
        <v>9</v>
      </c>
      <c r="G187" s="243">
        <v>21</v>
      </c>
      <c r="H187" s="242">
        <v>0</v>
      </c>
      <c r="I187" s="242">
        <v>0</v>
      </c>
      <c r="J187" s="243">
        <v>0</v>
      </c>
      <c r="K187" s="242">
        <v>15</v>
      </c>
      <c r="L187" s="242">
        <v>180</v>
      </c>
      <c r="M187" s="242">
        <v>135</v>
      </c>
      <c r="N187" s="243">
        <v>315</v>
      </c>
      <c r="O187" s="242">
        <v>0</v>
      </c>
      <c r="P187" s="242">
        <v>0</v>
      </c>
      <c r="Q187" s="243">
        <v>0</v>
      </c>
      <c r="R187" s="242">
        <v>14</v>
      </c>
      <c r="S187" s="242">
        <v>210</v>
      </c>
      <c r="T187" s="244">
        <v>0</v>
      </c>
      <c r="U187" s="242">
        <v>5</v>
      </c>
      <c r="V187" s="242">
        <v>75</v>
      </c>
      <c r="W187" s="244">
        <v>0</v>
      </c>
      <c r="X187" s="242">
        <v>0</v>
      </c>
      <c r="Y187" s="242">
        <v>0</v>
      </c>
      <c r="Z187" s="244">
        <v>0</v>
      </c>
      <c r="AG187" t="str">
        <f>_xlfn.XLOOKUP('Summer 2022 School'!C187,Budget!$B$5:$B$208,Budget!$B$5:$B$208,"N/A",FALSE)</f>
        <v>Ark Kings Academy</v>
      </c>
    </row>
    <row r="188" spans="1:33" x14ac:dyDescent="0.35">
      <c r="A188">
        <v>3304019</v>
      </c>
      <c r="B188" s="252">
        <v>4019</v>
      </c>
      <c r="C188" t="s">
        <v>244</v>
      </c>
      <c r="D188" s="242">
        <v>0</v>
      </c>
      <c r="E188" s="242">
        <v>47</v>
      </c>
      <c r="F188" s="242">
        <v>44</v>
      </c>
      <c r="G188" s="243">
        <v>91</v>
      </c>
      <c r="H188" s="242">
        <v>5</v>
      </c>
      <c r="I188" s="242">
        <v>3</v>
      </c>
      <c r="J188" s="243">
        <v>8</v>
      </c>
      <c r="K188" s="242">
        <v>0</v>
      </c>
      <c r="L188" s="242">
        <v>705</v>
      </c>
      <c r="M188" s="242">
        <v>660</v>
      </c>
      <c r="N188" s="243">
        <v>1365</v>
      </c>
      <c r="O188" s="242">
        <v>60</v>
      </c>
      <c r="P188" s="242">
        <v>45</v>
      </c>
      <c r="Q188" s="243">
        <v>105</v>
      </c>
      <c r="R188" s="242">
        <v>1</v>
      </c>
      <c r="S188" s="242">
        <v>15</v>
      </c>
      <c r="T188" s="244">
        <v>0</v>
      </c>
      <c r="U188" s="242">
        <v>3</v>
      </c>
      <c r="V188" s="242">
        <v>45</v>
      </c>
      <c r="W188" s="244">
        <v>0</v>
      </c>
      <c r="X188" s="242">
        <v>61</v>
      </c>
      <c r="Y188" s="242">
        <v>915</v>
      </c>
      <c r="Z188" s="244">
        <v>45</v>
      </c>
      <c r="AG188" t="str">
        <f>_xlfn.XLOOKUP('Summer 2022 School'!C188,Budget!$B$5:$B$208,Budget!$B$5:$B$208,"N/A",FALSE)</f>
        <v>Ark Victoria Academy</v>
      </c>
    </row>
    <row r="189" spans="1:33" x14ac:dyDescent="0.35">
      <c r="A189">
        <v>3304038</v>
      </c>
      <c r="B189" s="252">
        <v>4038</v>
      </c>
      <c r="C189" t="s">
        <v>1111</v>
      </c>
      <c r="D189" s="242">
        <v>1</v>
      </c>
      <c r="E189" s="242">
        <v>74</v>
      </c>
      <c r="F189" s="242">
        <v>60</v>
      </c>
      <c r="G189" s="243">
        <v>134</v>
      </c>
      <c r="H189" s="242">
        <v>0</v>
      </c>
      <c r="I189" s="242">
        <v>0</v>
      </c>
      <c r="J189" s="243">
        <v>0</v>
      </c>
      <c r="K189" s="242">
        <v>15</v>
      </c>
      <c r="L189" s="242">
        <v>1110</v>
      </c>
      <c r="M189" s="242">
        <v>900</v>
      </c>
      <c r="N189" s="243">
        <v>2010</v>
      </c>
      <c r="O189" s="242">
        <v>0</v>
      </c>
      <c r="P189" s="242">
        <v>0</v>
      </c>
      <c r="Q189" s="243">
        <v>0</v>
      </c>
      <c r="R189" s="242">
        <v>16</v>
      </c>
      <c r="S189" s="242">
        <v>240</v>
      </c>
      <c r="T189" s="244">
        <v>0</v>
      </c>
      <c r="U189" s="242">
        <v>23</v>
      </c>
      <c r="V189" s="242">
        <v>345</v>
      </c>
      <c r="W189" s="244">
        <v>0</v>
      </c>
      <c r="X189" s="242">
        <v>77</v>
      </c>
      <c r="Y189" s="242">
        <v>1155</v>
      </c>
      <c r="Z189" s="244">
        <v>0</v>
      </c>
      <c r="AG189" t="str">
        <f>_xlfn.XLOOKUP('Summer 2022 School'!C189,Budget!$B$5:$B$208,Budget!$B$5:$B$208,"N/A",FALSE)</f>
        <v>Starbank School</v>
      </c>
    </row>
    <row r="190" spans="1:33" x14ac:dyDescent="0.35">
      <c r="A190">
        <v>3305201</v>
      </c>
      <c r="B190" s="252">
        <v>5201</v>
      </c>
      <c r="C190" t="s">
        <v>1112</v>
      </c>
      <c r="D190" s="242">
        <v>0</v>
      </c>
      <c r="E190" s="242">
        <v>13</v>
      </c>
      <c r="F190" s="242">
        <v>26</v>
      </c>
      <c r="G190" s="243">
        <v>39</v>
      </c>
      <c r="H190" s="242">
        <v>0</v>
      </c>
      <c r="I190" s="242">
        <v>0</v>
      </c>
      <c r="J190" s="243">
        <v>0</v>
      </c>
      <c r="K190" s="242">
        <v>0</v>
      </c>
      <c r="L190" s="242">
        <v>195</v>
      </c>
      <c r="M190" s="242">
        <v>390</v>
      </c>
      <c r="N190" s="243">
        <v>585</v>
      </c>
      <c r="O190" s="242">
        <v>0</v>
      </c>
      <c r="P190" s="242">
        <v>0</v>
      </c>
      <c r="Q190" s="243">
        <v>0</v>
      </c>
      <c r="R190" s="242">
        <v>0</v>
      </c>
      <c r="S190" s="242">
        <v>0</v>
      </c>
      <c r="T190" s="244">
        <v>0</v>
      </c>
      <c r="U190" s="242">
        <v>0</v>
      </c>
      <c r="V190" s="242">
        <v>0</v>
      </c>
      <c r="W190" s="244">
        <v>0</v>
      </c>
      <c r="X190" s="242">
        <v>1</v>
      </c>
      <c r="Y190" s="242">
        <v>15</v>
      </c>
      <c r="Z190" s="244">
        <v>0</v>
      </c>
      <c r="AG190" t="str">
        <f>_xlfn.XLOOKUP('Summer 2022 School'!C190,Budget!$B$5:$B$208,Budget!$B$5:$B$208,"N/A",FALSE)</f>
        <v>Deanery C.E. Primary School</v>
      </c>
    </row>
    <row r="191" spans="1:33" x14ac:dyDescent="0.35">
      <c r="A191">
        <v>3305203</v>
      </c>
      <c r="B191" s="252">
        <v>5203</v>
      </c>
      <c r="C191" t="s">
        <v>1113</v>
      </c>
      <c r="D191" s="242">
        <v>0</v>
      </c>
      <c r="E191" s="242">
        <v>19</v>
      </c>
      <c r="F191" s="242">
        <v>30</v>
      </c>
      <c r="G191" s="243">
        <v>49</v>
      </c>
      <c r="H191" s="242">
        <v>18</v>
      </c>
      <c r="I191" s="242">
        <v>28</v>
      </c>
      <c r="J191" s="243">
        <v>46</v>
      </c>
      <c r="K191" s="242">
        <v>0</v>
      </c>
      <c r="L191" s="242">
        <v>285</v>
      </c>
      <c r="M191" s="242">
        <v>450</v>
      </c>
      <c r="N191" s="243">
        <v>735</v>
      </c>
      <c r="O191" s="242">
        <v>270</v>
      </c>
      <c r="P191" s="242">
        <v>420</v>
      </c>
      <c r="Q191" s="243">
        <v>690</v>
      </c>
      <c r="R191" s="242">
        <v>1</v>
      </c>
      <c r="S191" s="242">
        <v>15</v>
      </c>
      <c r="T191" s="244">
        <v>15</v>
      </c>
      <c r="U191" s="242">
        <v>0</v>
      </c>
      <c r="V191" s="242">
        <v>0</v>
      </c>
      <c r="W191" s="244">
        <v>0</v>
      </c>
      <c r="X191" s="242">
        <v>2</v>
      </c>
      <c r="Y191" s="242">
        <v>30</v>
      </c>
      <c r="Z191" s="244">
        <v>30</v>
      </c>
      <c r="AG191" t="str">
        <f>_xlfn.XLOOKUP('Summer 2022 School'!C191,Budget!$B$5:$B$208,Budget!$B$5:$B$208,"N/A",FALSE)</f>
        <v>Walmley Infant School</v>
      </c>
    </row>
    <row r="192" spans="1:33" x14ac:dyDescent="0.35">
      <c r="A192">
        <v>3305205</v>
      </c>
      <c r="B192" s="252">
        <v>5205</v>
      </c>
      <c r="C192" t="s">
        <v>1114</v>
      </c>
      <c r="D192" s="242">
        <v>0</v>
      </c>
      <c r="E192" s="242">
        <v>8</v>
      </c>
      <c r="F192" s="242">
        <v>12</v>
      </c>
      <c r="G192" s="243">
        <v>20</v>
      </c>
      <c r="H192" s="242">
        <v>5</v>
      </c>
      <c r="I192" s="242">
        <v>8</v>
      </c>
      <c r="J192" s="243">
        <v>13</v>
      </c>
      <c r="K192" s="242">
        <v>0</v>
      </c>
      <c r="L192" s="242">
        <v>120</v>
      </c>
      <c r="M192" s="242">
        <v>180</v>
      </c>
      <c r="N192" s="243">
        <v>300</v>
      </c>
      <c r="O192" s="242">
        <v>75</v>
      </c>
      <c r="P192" s="242">
        <v>108</v>
      </c>
      <c r="Q192" s="243">
        <v>183</v>
      </c>
      <c r="R192" s="242">
        <v>2</v>
      </c>
      <c r="S192" s="242">
        <v>30</v>
      </c>
      <c r="T192" s="244">
        <v>15</v>
      </c>
      <c r="U192" s="242">
        <v>2</v>
      </c>
      <c r="V192" s="242">
        <v>30</v>
      </c>
      <c r="W192" s="244">
        <v>30</v>
      </c>
      <c r="X192" s="242">
        <v>2</v>
      </c>
      <c r="Y192" s="242">
        <v>30</v>
      </c>
      <c r="Z192" s="244">
        <v>18</v>
      </c>
      <c r="AG192" t="str">
        <f>_xlfn.XLOOKUP('Summer 2022 School'!C192,Budget!$B$5:$B$208,Budget!$B$5:$B$208,"N/A",FALSE)</f>
        <v>St Francis Church of England Aided Primary School and Nursery</v>
      </c>
    </row>
    <row r="193" spans="1:33" x14ac:dyDescent="0.35">
      <c r="A193">
        <v>3307004</v>
      </c>
      <c r="B193" s="252">
        <v>7004</v>
      </c>
      <c r="C193" t="s">
        <v>329</v>
      </c>
      <c r="D193" s="242">
        <v>0</v>
      </c>
      <c r="E193" s="242">
        <v>1</v>
      </c>
      <c r="F193" s="242">
        <v>1</v>
      </c>
      <c r="G193" s="243">
        <v>2</v>
      </c>
      <c r="H193" s="242">
        <v>0</v>
      </c>
      <c r="I193" s="242">
        <v>0</v>
      </c>
      <c r="J193" s="243">
        <v>0</v>
      </c>
      <c r="K193" s="242">
        <v>0</v>
      </c>
      <c r="L193" s="242">
        <v>15</v>
      </c>
      <c r="M193" s="242">
        <v>15</v>
      </c>
      <c r="N193" s="243">
        <v>30</v>
      </c>
      <c r="O193" s="242">
        <v>0</v>
      </c>
      <c r="P193" s="242">
        <v>0</v>
      </c>
      <c r="Q193" s="243">
        <v>0</v>
      </c>
      <c r="R193" s="242">
        <v>0</v>
      </c>
      <c r="S193" s="242">
        <v>0</v>
      </c>
      <c r="T193" s="244">
        <v>0</v>
      </c>
      <c r="U193" s="242">
        <v>0</v>
      </c>
      <c r="V193" s="242">
        <v>0</v>
      </c>
      <c r="W193" s="244">
        <v>0</v>
      </c>
      <c r="X193" s="242">
        <v>0</v>
      </c>
      <c r="Y193" s="242">
        <v>0</v>
      </c>
      <c r="Z193" s="244">
        <v>0</v>
      </c>
      <c r="AG193" t="str">
        <f>_xlfn.XLOOKUP('Summer 2022 School'!C193,Budget!$B$5:$B$208,Budget!$B$5:$B$208,"N/A",FALSE)</f>
        <v>Mayfield School</v>
      </c>
    </row>
    <row r="194" spans="1:33" x14ac:dyDescent="0.35">
      <c r="A194">
        <v>3307009</v>
      </c>
      <c r="B194" s="252">
        <v>7009</v>
      </c>
      <c r="C194" t="s">
        <v>330</v>
      </c>
      <c r="D194" s="242">
        <v>0</v>
      </c>
      <c r="E194" s="242">
        <v>2</v>
      </c>
      <c r="F194" s="242">
        <v>2</v>
      </c>
      <c r="G194" s="243">
        <v>4</v>
      </c>
      <c r="H194" s="242">
        <v>0</v>
      </c>
      <c r="I194" s="242">
        <v>0</v>
      </c>
      <c r="J194" s="243">
        <v>0</v>
      </c>
      <c r="K194" s="242">
        <v>0</v>
      </c>
      <c r="L194" s="242">
        <v>30</v>
      </c>
      <c r="M194" s="242">
        <v>30</v>
      </c>
      <c r="N194" s="243">
        <v>60</v>
      </c>
      <c r="O194" s="242">
        <v>0</v>
      </c>
      <c r="P194" s="242">
        <v>0</v>
      </c>
      <c r="Q194" s="243">
        <v>0</v>
      </c>
      <c r="R194" s="242">
        <v>2</v>
      </c>
      <c r="S194" s="242">
        <v>30</v>
      </c>
      <c r="T194" s="244">
        <v>0</v>
      </c>
      <c r="U194" s="242">
        <v>0</v>
      </c>
      <c r="V194" s="242">
        <v>0</v>
      </c>
      <c r="W194" s="244">
        <v>0</v>
      </c>
      <c r="X194" s="242">
        <v>1</v>
      </c>
      <c r="Y194" s="242">
        <v>15</v>
      </c>
      <c r="Z194" s="244">
        <v>0</v>
      </c>
      <c r="AG194" t="str">
        <f>_xlfn.XLOOKUP('Summer 2022 School'!C194,Budget!$B$5:$B$208,Budget!$B$5:$B$208,"N/A",FALSE)</f>
        <v>Victoria School</v>
      </c>
    </row>
    <row r="195" spans="1:33" x14ac:dyDescent="0.35">
      <c r="A195">
        <v>3307012</v>
      </c>
      <c r="B195" s="252">
        <v>7012</v>
      </c>
      <c r="C195" t="s">
        <v>331</v>
      </c>
      <c r="D195" s="242">
        <v>1</v>
      </c>
      <c r="E195" s="242">
        <v>4</v>
      </c>
      <c r="F195" s="242">
        <v>4</v>
      </c>
      <c r="G195" s="243">
        <v>8</v>
      </c>
      <c r="H195" s="242">
        <v>0</v>
      </c>
      <c r="I195" s="242">
        <v>0</v>
      </c>
      <c r="J195" s="243">
        <v>0</v>
      </c>
      <c r="K195" s="242">
        <v>15</v>
      </c>
      <c r="L195" s="242">
        <v>60</v>
      </c>
      <c r="M195" s="242">
        <v>60</v>
      </c>
      <c r="N195" s="243">
        <v>120</v>
      </c>
      <c r="O195" s="242">
        <v>0</v>
      </c>
      <c r="P195" s="242">
        <v>0</v>
      </c>
      <c r="Q195" s="243">
        <v>0</v>
      </c>
      <c r="R195" s="242">
        <v>0</v>
      </c>
      <c r="S195" s="242">
        <v>0</v>
      </c>
      <c r="T195" s="244">
        <v>0</v>
      </c>
      <c r="U195" s="242">
        <v>1</v>
      </c>
      <c r="V195" s="242">
        <v>15</v>
      </c>
      <c r="W195" s="244">
        <v>0</v>
      </c>
      <c r="X195" s="242">
        <v>2</v>
      </c>
      <c r="Y195" s="242">
        <v>30</v>
      </c>
      <c r="Z195" s="244">
        <v>0</v>
      </c>
      <c r="AG195" t="str">
        <f>_xlfn.XLOOKUP('Summer 2022 School'!C195,Budget!$B$5:$B$208,Budget!$B$5:$B$208,"N/A",FALSE)</f>
        <v>Longwill School for the Deaf</v>
      </c>
    </row>
    <row r="196" spans="1:33" x14ac:dyDescent="0.35">
      <c r="A196">
        <v>3307013</v>
      </c>
      <c r="B196" s="252">
        <v>7013</v>
      </c>
      <c r="C196" t="s">
        <v>332</v>
      </c>
      <c r="D196" s="242">
        <v>0</v>
      </c>
      <c r="E196" s="242">
        <v>0</v>
      </c>
      <c r="F196" s="242">
        <v>3</v>
      </c>
      <c r="G196" s="243">
        <v>3</v>
      </c>
      <c r="H196" s="242">
        <v>0</v>
      </c>
      <c r="I196" s="242">
        <v>0</v>
      </c>
      <c r="J196" s="243">
        <v>0</v>
      </c>
      <c r="K196" s="242">
        <v>0</v>
      </c>
      <c r="L196" s="242">
        <v>0</v>
      </c>
      <c r="M196" s="242">
        <v>45</v>
      </c>
      <c r="N196" s="243">
        <v>45</v>
      </c>
      <c r="O196" s="242">
        <v>0</v>
      </c>
      <c r="P196" s="242">
        <v>0</v>
      </c>
      <c r="Q196" s="243">
        <v>0</v>
      </c>
      <c r="R196" s="242">
        <v>0</v>
      </c>
      <c r="S196" s="242">
        <v>0</v>
      </c>
      <c r="T196" s="244">
        <v>0</v>
      </c>
      <c r="U196" s="242">
        <v>0</v>
      </c>
      <c r="V196" s="242">
        <v>0</v>
      </c>
      <c r="W196" s="244">
        <v>0</v>
      </c>
      <c r="X196" s="242">
        <v>2</v>
      </c>
      <c r="Y196" s="242">
        <v>30</v>
      </c>
      <c r="Z196" s="244">
        <v>0</v>
      </c>
      <c r="AG196" t="str">
        <f>_xlfn.XLOOKUP('Summer 2022 School'!C196,Budget!$B$5:$B$208,Budget!$B$5:$B$208,"N/A",FALSE)</f>
        <v>Calthorpe Academy</v>
      </c>
    </row>
    <row r="197" spans="1:33" x14ac:dyDescent="0.35">
      <c r="A197">
        <v>3307014</v>
      </c>
      <c r="B197" s="252">
        <v>7014</v>
      </c>
      <c r="C197" t="s">
        <v>333</v>
      </c>
      <c r="D197" s="242">
        <v>0</v>
      </c>
      <c r="E197" s="242">
        <v>1</v>
      </c>
      <c r="F197" s="242">
        <v>0</v>
      </c>
      <c r="G197" s="243">
        <v>1</v>
      </c>
      <c r="H197" s="242">
        <v>0</v>
      </c>
      <c r="I197" s="242">
        <v>0</v>
      </c>
      <c r="J197" s="243">
        <v>0</v>
      </c>
      <c r="K197" s="242">
        <v>0</v>
      </c>
      <c r="L197" s="242">
        <v>15</v>
      </c>
      <c r="M197" s="242">
        <v>0</v>
      </c>
      <c r="N197" s="243">
        <v>15</v>
      </c>
      <c r="O197" s="242">
        <v>0</v>
      </c>
      <c r="P197" s="242">
        <v>0</v>
      </c>
      <c r="Q197" s="243">
        <v>0</v>
      </c>
      <c r="R197" s="242">
        <v>0</v>
      </c>
      <c r="S197" s="242">
        <v>0</v>
      </c>
      <c r="T197" s="244">
        <v>0</v>
      </c>
      <c r="U197" s="242">
        <v>0</v>
      </c>
      <c r="V197" s="242">
        <v>0</v>
      </c>
      <c r="W197" s="244">
        <v>0</v>
      </c>
      <c r="X197" s="242">
        <v>1</v>
      </c>
      <c r="Y197" s="242">
        <v>15</v>
      </c>
      <c r="Z197" s="244">
        <v>0</v>
      </c>
      <c r="AG197" t="str">
        <f>_xlfn.XLOOKUP('Summer 2022 School'!C197,Budget!$B$5:$B$208,Budget!$B$5:$B$208,"N/A",FALSE)</f>
        <v>Uffculme School</v>
      </c>
    </row>
    <row r="198" spans="1:33" x14ac:dyDescent="0.35">
      <c r="A198">
        <v>3307031</v>
      </c>
      <c r="B198" s="252">
        <v>7031</v>
      </c>
      <c r="C198" t="s">
        <v>334</v>
      </c>
      <c r="D198" s="242">
        <v>1</v>
      </c>
      <c r="E198" s="242">
        <v>2</v>
      </c>
      <c r="F198" s="242">
        <v>4</v>
      </c>
      <c r="G198" s="243">
        <v>6</v>
      </c>
      <c r="H198" s="242">
        <v>0</v>
      </c>
      <c r="I198" s="242">
        <v>0</v>
      </c>
      <c r="J198" s="243">
        <v>0</v>
      </c>
      <c r="K198" s="242">
        <v>15</v>
      </c>
      <c r="L198" s="242">
        <v>30</v>
      </c>
      <c r="M198" s="242">
        <v>60</v>
      </c>
      <c r="N198" s="243">
        <v>90</v>
      </c>
      <c r="O198" s="242">
        <v>0</v>
      </c>
      <c r="P198" s="242">
        <v>0</v>
      </c>
      <c r="Q198" s="243">
        <v>0</v>
      </c>
      <c r="R198" s="242">
        <v>0</v>
      </c>
      <c r="S198" s="242">
        <v>0</v>
      </c>
      <c r="T198" s="244">
        <v>0</v>
      </c>
      <c r="U198" s="242">
        <v>0</v>
      </c>
      <c r="V198" s="242">
        <v>0</v>
      </c>
      <c r="W198" s="244">
        <v>0</v>
      </c>
      <c r="X198" s="242">
        <v>2</v>
      </c>
      <c r="Y198" s="242">
        <v>30</v>
      </c>
      <c r="Z198" s="244">
        <v>0</v>
      </c>
      <c r="AG198" t="str">
        <f>_xlfn.XLOOKUP('Summer 2022 School'!C198,Budget!$B$5:$B$208,Budget!$B$5:$B$208,"N/A",FALSE)</f>
        <v>Wilson Stuart School</v>
      </c>
    </row>
    <row r="199" spans="1:33" x14ac:dyDescent="0.35">
      <c r="A199">
        <v>3307034</v>
      </c>
      <c r="B199" s="252">
        <v>7034</v>
      </c>
      <c r="C199" t="s">
        <v>335</v>
      </c>
      <c r="D199" s="242">
        <v>0</v>
      </c>
      <c r="E199" s="242">
        <v>1</v>
      </c>
      <c r="F199" s="242">
        <v>3</v>
      </c>
      <c r="G199" s="243">
        <v>4</v>
      </c>
      <c r="H199" s="242">
        <v>0</v>
      </c>
      <c r="I199" s="242">
        <v>0</v>
      </c>
      <c r="J199" s="243">
        <v>0</v>
      </c>
      <c r="K199" s="242">
        <v>0</v>
      </c>
      <c r="L199" s="242">
        <v>15</v>
      </c>
      <c r="M199" s="242">
        <v>45</v>
      </c>
      <c r="N199" s="243">
        <v>60</v>
      </c>
      <c r="O199" s="242">
        <v>0</v>
      </c>
      <c r="P199" s="242">
        <v>0</v>
      </c>
      <c r="Q199" s="243">
        <v>0</v>
      </c>
      <c r="R199" s="242">
        <v>2</v>
      </c>
      <c r="S199" s="242">
        <v>30</v>
      </c>
      <c r="T199" s="244">
        <v>0</v>
      </c>
      <c r="U199" s="242">
        <v>0</v>
      </c>
      <c r="V199" s="242">
        <v>0</v>
      </c>
      <c r="W199" s="244">
        <v>0</v>
      </c>
      <c r="X199" s="242">
        <v>0</v>
      </c>
      <c r="Y199" s="242">
        <v>0</v>
      </c>
      <c r="Z199" s="244">
        <v>0</v>
      </c>
      <c r="AG199" t="str">
        <f>_xlfn.XLOOKUP('Summer 2022 School'!C199,Budget!$B$5:$B$208,Budget!$B$5:$B$208,"N/A",FALSE)</f>
        <v>Priestley Smith School</v>
      </c>
    </row>
    <row r="200" spans="1:33" x14ac:dyDescent="0.35">
      <c r="A200">
        <v>3307038</v>
      </c>
      <c r="B200" s="252">
        <v>7038</v>
      </c>
      <c r="C200" t="s">
        <v>336</v>
      </c>
      <c r="D200" s="242">
        <v>1</v>
      </c>
      <c r="E200" s="242">
        <v>1</v>
      </c>
      <c r="F200" s="242">
        <v>4</v>
      </c>
      <c r="G200" s="243">
        <v>5</v>
      </c>
      <c r="H200" s="242">
        <v>0</v>
      </c>
      <c r="I200" s="242">
        <v>0</v>
      </c>
      <c r="J200" s="243">
        <v>0</v>
      </c>
      <c r="K200" s="242">
        <v>15</v>
      </c>
      <c r="L200" s="242">
        <v>15</v>
      </c>
      <c r="M200" s="242">
        <v>60</v>
      </c>
      <c r="N200" s="243">
        <v>75</v>
      </c>
      <c r="O200" s="242">
        <v>0</v>
      </c>
      <c r="P200" s="242">
        <v>0</v>
      </c>
      <c r="Q200" s="243">
        <v>0</v>
      </c>
      <c r="R200" s="242">
        <v>0</v>
      </c>
      <c r="S200" s="242">
        <v>0</v>
      </c>
      <c r="T200" s="244">
        <v>0</v>
      </c>
      <c r="U200" s="242">
        <v>2</v>
      </c>
      <c r="V200" s="242">
        <v>30</v>
      </c>
      <c r="W200" s="244">
        <v>0</v>
      </c>
      <c r="X200" s="242">
        <v>1</v>
      </c>
      <c r="Y200" s="242">
        <v>15</v>
      </c>
      <c r="Z200" s="244">
        <v>0</v>
      </c>
      <c r="AG200" t="str">
        <f>_xlfn.XLOOKUP('Summer 2022 School'!C200,Budget!$B$5:$B$208,Budget!$B$5:$B$208,"N/A",FALSE)</f>
        <v>Brays School (S)</v>
      </c>
    </row>
    <row r="201" spans="1:33" x14ac:dyDescent="0.35">
      <c r="A201">
        <v>3307049</v>
      </c>
      <c r="B201" s="252">
        <v>7049</v>
      </c>
      <c r="C201" t="s">
        <v>337</v>
      </c>
      <c r="D201" s="242">
        <v>0</v>
      </c>
      <c r="E201" s="242">
        <v>2</v>
      </c>
      <c r="F201" s="242">
        <v>1</v>
      </c>
      <c r="G201" s="243">
        <v>3</v>
      </c>
      <c r="H201" s="242">
        <v>0</v>
      </c>
      <c r="I201" s="242">
        <v>0</v>
      </c>
      <c r="J201" s="243">
        <v>0</v>
      </c>
      <c r="K201" s="242">
        <v>0</v>
      </c>
      <c r="L201" s="242">
        <v>30</v>
      </c>
      <c r="M201" s="242">
        <v>15</v>
      </c>
      <c r="N201" s="243">
        <v>45</v>
      </c>
      <c r="O201" s="242">
        <v>0</v>
      </c>
      <c r="P201" s="242">
        <v>0</v>
      </c>
      <c r="Q201" s="243">
        <v>0</v>
      </c>
      <c r="R201" s="242">
        <v>2</v>
      </c>
      <c r="S201" s="242">
        <v>30</v>
      </c>
      <c r="T201" s="244">
        <v>0</v>
      </c>
      <c r="U201" s="242">
        <v>0</v>
      </c>
      <c r="V201" s="242">
        <v>0</v>
      </c>
      <c r="W201" s="244">
        <v>0</v>
      </c>
      <c r="X201" s="242">
        <v>0</v>
      </c>
      <c r="Y201" s="242">
        <v>0</v>
      </c>
      <c r="Z201" s="244">
        <v>0</v>
      </c>
      <c r="AG201" t="str">
        <f>_xlfn.XLOOKUP('Summer 2022 School'!C201,Budget!$B$5:$B$208,Budget!$B$5:$B$208,"N/A",FALSE)</f>
        <v>The Bridge School</v>
      </c>
    </row>
    <row r="202" spans="1:33" x14ac:dyDescent="0.35">
      <c r="A202">
        <v>3307051</v>
      </c>
      <c r="B202" s="252">
        <v>7051</v>
      </c>
      <c r="C202" t="s">
        <v>338</v>
      </c>
      <c r="D202" s="242">
        <v>0</v>
      </c>
      <c r="E202" s="242">
        <v>0</v>
      </c>
      <c r="F202" s="242">
        <v>1</v>
      </c>
      <c r="G202" s="243">
        <v>1</v>
      </c>
      <c r="H202" s="242">
        <v>0</v>
      </c>
      <c r="I202" s="242">
        <v>0</v>
      </c>
      <c r="J202" s="243">
        <v>0</v>
      </c>
      <c r="K202" s="242">
        <v>0</v>
      </c>
      <c r="L202" s="242">
        <v>0</v>
      </c>
      <c r="M202" s="242">
        <v>15</v>
      </c>
      <c r="N202" s="243">
        <v>15</v>
      </c>
      <c r="O202" s="242">
        <v>0</v>
      </c>
      <c r="P202" s="242">
        <v>0</v>
      </c>
      <c r="Q202" s="243">
        <v>0</v>
      </c>
      <c r="R202" s="242">
        <v>1</v>
      </c>
      <c r="S202" s="242">
        <v>15</v>
      </c>
      <c r="T202" s="244">
        <v>0</v>
      </c>
      <c r="U202" s="242">
        <v>0</v>
      </c>
      <c r="V202" s="242">
        <v>0</v>
      </c>
      <c r="W202" s="244">
        <v>0</v>
      </c>
      <c r="X202" s="242">
        <v>0</v>
      </c>
      <c r="Y202" s="242">
        <v>0</v>
      </c>
      <c r="Z202" s="244">
        <v>0</v>
      </c>
      <c r="AG202" t="str">
        <f>_xlfn.XLOOKUP('Summer 2022 School'!C202,Budget!$B$5:$B$208,Budget!$B$5:$B$208,"N/A",FALSE)</f>
        <v>Cherry Oak School</v>
      </c>
    </row>
    <row r="203" spans="1:33" x14ac:dyDescent="0.35">
      <c r="A203">
        <v>3307052</v>
      </c>
      <c r="B203" s="252">
        <v>7052</v>
      </c>
      <c r="C203" t="s">
        <v>339</v>
      </c>
      <c r="D203" s="242">
        <v>0</v>
      </c>
      <c r="E203" s="242">
        <v>0</v>
      </c>
      <c r="F203" s="242">
        <v>1</v>
      </c>
      <c r="G203" s="243">
        <v>1</v>
      </c>
      <c r="H203" s="242">
        <v>0</v>
      </c>
      <c r="I203" s="242">
        <v>0</v>
      </c>
      <c r="J203" s="243">
        <v>0</v>
      </c>
      <c r="K203" s="242">
        <v>0</v>
      </c>
      <c r="L203" s="242">
        <v>0</v>
      </c>
      <c r="M203" s="242">
        <v>15</v>
      </c>
      <c r="N203" s="243">
        <v>15</v>
      </c>
      <c r="O203" s="242">
        <v>0</v>
      </c>
      <c r="P203" s="242">
        <v>0</v>
      </c>
      <c r="Q203" s="243">
        <v>0</v>
      </c>
      <c r="R203" s="242">
        <v>0</v>
      </c>
      <c r="S203" s="242">
        <v>0</v>
      </c>
      <c r="T203" s="244">
        <v>0</v>
      </c>
      <c r="U203" s="242">
        <v>0</v>
      </c>
      <c r="V203" s="242">
        <v>0</v>
      </c>
      <c r="W203" s="244">
        <v>0</v>
      </c>
      <c r="X203" s="242">
        <v>0</v>
      </c>
      <c r="Y203" s="242">
        <v>0</v>
      </c>
      <c r="Z203" s="244">
        <v>0</v>
      </c>
      <c r="AG203" t="str">
        <f>_xlfn.XLOOKUP('Summer 2022 School'!C203,Budget!$B$5:$B$208,Budget!$B$5:$B$208,"N/A",FALSE)</f>
        <v>Beaufort School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AD6D7-4C13-4C18-BF2B-69FBDCCB3E0F}">
  <dimension ref="A1:AC200"/>
  <sheetViews>
    <sheetView workbookViewId="0">
      <pane xSplit="3" ySplit="1" topLeftCell="Q2" activePane="bottomRight" state="frozen"/>
      <selection pane="topRight" activeCell="C1" sqref="C1"/>
      <selection pane="bottomLeft" activeCell="A2" sqref="A2"/>
      <selection pane="bottomRight" activeCell="AD6" sqref="AD6"/>
    </sheetView>
  </sheetViews>
  <sheetFormatPr defaultRowHeight="14.5" x14ac:dyDescent="0.35"/>
  <cols>
    <col min="1" max="1" width="10.36328125" bestFit="1" customWidth="1"/>
    <col min="2" max="2" width="10.36328125" style="242" customWidth="1"/>
    <col min="3" max="3" width="58.90625" bestFit="1" customWidth="1"/>
    <col min="4" max="4" width="7.90625" customWidth="1"/>
    <col min="5" max="5" width="8.36328125" customWidth="1"/>
    <col min="6" max="6" width="8.54296875" customWidth="1"/>
    <col min="7" max="8" width="7.08984375" customWidth="1"/>
    <col min="9" max="10" width="8.54296875" customWidth="1"/>
    <col min="11" max="11" width="10" customWidth="1"/>
    <col min="12" max="12" width="8.54296875" customWidth="1"/>
    <col min="13" max="13" width="10" customWidth="1"/>
    <col min="23" max="28" width="8.90625" style="249"/>
  </cols>
  <sheetData>
    <row r="1" spans="1:29" ht="43.5" x14ac:dyDescent="0.35">
      <c r="A1" s="236" t="s">
        <v>933</v>
      </c>
      <c r="B1" s="237" t="s">
        <v>1303</v>
      </c>
      <c r="C1" s="236" t="s">
        <v>934</v>
      </c>
      <c r="D1" s="237" t="s">
        <v>344</v>
      </c>
      <c r="E1" s="237" t="s">
        <v>345</v>
      </c>
      <c r="F1" s="238" t="s">
        <v>1116</v>
      </c>
      <c r="G1" s="237" t="s">
        <v>348</v>
      </c>
      <c r="H1" s="238" t="s">
        <v>350</v>
      </c>
      <c r="I1" s="237" t="s">
        <v>351</v>
      </c>
      <c r="J1" s="237" t="s">
        <v>352</v>
      </c>
      <c r="K1" s="238" t="s">
        <v>352</v>
      </c>
      <c r="L1" s="237" t="s">
        <v>355</v>
      </c>
      <c r="M1" s="238" t="s">
        <v>357</v>
      </c>
      <c r="N1" s="239">
        <v>0.05</v>
      </c>
      <c r="O1" s="239" t="s">
        <v>358</v>
      </c>
      <c r="P1" s="240" t="s">
        <v>359</v>
      </c>
      <c r="Q1" s="239">
        <v>0.1</v>
      </c>
      <c r="R1" s="239" t="s">
        <v>360</v>
      </c>
      <c r="S1" s="240" t="s">
        <v>361</v>
      </c>
      <c r="T1" s="239">
        <v>0.2</v>
      </c>
      <c r="U1" s="239" t="s">
        <v>362</v>
      </c>
      <c r="V1" s="240" t="s">
        <v>363</v>
      </c>
      <c r="W1" s="247" t="s">
        <v>364</v>
      </c>
      <c r="X1" s="247" t="s">
        <v>365</v>
      </c>
      <c r="Y1" s="248" t="s">
        <v>366</v>
      </c>
      <c r="Z1" s="247" t="s">
        <v>367</v>
      </c>
      <c r="AA1" s="247" t="s">
        <v>368</v>
      </c>
      <c r="AB1" s="248" t="s">
        <v>369</v>
      </c>
    </row>
    <row r="2" spans="1:29" x14ac:dyDescent="0.35">
      <c r="A2">
        <v>3301000</v>
      </c>
      <c r="B2" s="252">
        <v>1000</v>
      </c>
      <c r="C2" t="s">
        <v>935</v>
      </c>
      <c r="D2" s="242">
        <v>0</v>
      </c>
      <c r="E2" s="242">
        <v>54</v>
      </c>
      <c r="F2" s="243">
        <v>54</v>
      </c>
      <c r="G2" s="242">
        <v>24</v>
      </c>
      <c r="H2" s="243">
        <v>24</v>
      </c>
      <c r="I2" s="242">
        <v>0</v>
      </c>
      <c r="J2" s="242">
        <v>810</v>
      </c>
      <c r="K2" s="243">
        <v>810</v>
      </c>
      <c r="L2" s="242">
        <v>313.09999999999997</v>
      </c>
      <c r="M2" s="243">
        <v>313.09999999999997</v>
      </c>
      <c r="N2" s="242">
        <v>5</v>
      </c>
      <c r="O2" s="242">
        <v>75</v>
      </c>
      <c r="P2" s="244">
        <v>30</v>
      </c>
      <c r="Q2" s="242">
        <v>8</v>
      </c>
      <c r="R2" s="242">
        <v>120</v>
      </c>
      <c r="S2" s="244">
        <v>23.5</v>
      </c>
      <c r="T2" s="242">
        <v>7</v>
      </c>
      <c r="U2" s="242">
        <v>105</v>
      </c>
      <c r="V2" s="244">
        <v>15</v>
      </c>
      <c r="AC2" t="str">
        <f>_xlfn.XLOOKUP(C2,Budget!$B$5:$B$208,Budget!$B$5:$B$208,"N/A",FALSE)</f>
        <v>Selly Oak Nursery School</v>
      </c>
    </row>
    <row r="3" spans="1:29" x14ac:dyDescent="0.35">
      <c r="A3">
        <v>3301001</v>
      </c>
      <c r="B3" s="252">
        <v>1001</v>
      </c>
      <c r="C3" t="s">
        <v>936</v>
      </c>
      <c r="D3" s="242">
        <v>21</v>
      </c>
      <c r="E3" s="242">
        <v>57</v>
      </c>
      <c r="F3" s="243">
        <v>57</v>
      </c>
      <c r="G3" s="242">
        <v>9</v>
      </c>
      <c r="H3" s="243">
        <v>9</v>
      </c>
      <c r="I3" s="242">
        <v>315</v>
      </c>
      <c r="J3" s="242">
        <v>855</v>
      </c>
      <c r="K3" s="243">
        <v>855</v>
      </c>
      <c r="L3" s="242">
        <v>135</v>
      </c>
      <c r="M3" s="243">
        <v>135</v>
      </c>
      <c r="N3" s="242">
        <v>8</v>
      </c>
      <c r="O3" s="242">
        <v>120</v>
      </c>
      <c r="P3" s="244">
        <v>30</v>
      </c>
      <c r="Q3" s="242">
        <v>4</v>
      </c>
      <c r="R3" s="242">
        <v>60</v>
      </c>
      <c r="S3" s="244">
        <v>0</v>
      </c>
      <c r="T3" s="242">
        <v>22</v>
      </c>
      <c r="U3" s="242">
        <v>330</v>
      </c>
      <c r="V3" s="244">
        <v>60</v>
      </c>
      <c r="AC3" t="str">
        <f>_xlfn.XLOOKUP(C3,Budget!$B$5:$B$208,Budget!$B$5:$B$208,"N/A",FALSE)</f>
        <v>Bordesley Green East Nursery School</v>
      </c>
    </row>
    <row r="4" spans="1:29" x14ac:dyDescent="0.35">
      <c r="A4">
        <v>3301002</v>
      </c>
      <c r="B4" s="252">
        <v>1002</v>
      </c>
      <c r="C4" t="s">
        <v>937</v>
      </c>
      <c r="D4" s="242">
        <v>46</v>
      </c>
      <c r="E4" s="242">
        <v>53</v>
      </c>
      <c r="F4" s="243">
        <v>53</v>
      </c>
      <c r="G4" s="242">
        <v>5</v>
      </c>
      <c r="H4" s="243">
        <v>5</v>
      </c>
      <c r="I4" s="242">
        <v>669</v>
      </c>
      <c r="J4" s="242">
        <v>795</v>
      </c>
      <c r="K4" s="243">
        <v>795</v>
      </c>
      <c r="L4" s="242">
        <v>75</v>
      </c>
      <c r="M4" s="243">
        <v>75</v>
      </c>
      <c r="N4" s="242">
        <v>46</v>
      </c>
      <c r="O4" s="242">
        <v>690</v>
      </c>
      <c r="P4" s="244">
        <v>60</v>
      </c>
      <c r="Q4" s="242">
        <v>5</v>
      </c>
      <c r="R4" s="242">
        <v>75</v>
      </c>
      <c r="S4" s="244">
        <v>15</v>
      </c>
      <c r="T4" s="242">
        <v>2</v>
      </c>
      <c r="U4" s="242">
        <v>30</v>
      </c>
      <c r="V4" s="244">
        <v>0</v>
      </c>
      <c r="AC4" t="str">
        <f>_xlfn.XLOOKUP(C4,Budget!$B$5:$B$208,Budget!$B$5:$B$208,"N/A",FALSE)</f>
        <v>Brearley Nursery School</v>
      </c>
    </row>
    <row r="5" spans="1:29" x14ac:dyDescent="0.35">
      <c r="A5">
        <v>3301006</v>
      </c>
      <c r="B5" s="252">
        <v>1006</v>
      </c>
      <c r="C5" t="s">
        <v>938</v>
      </c>
      <c r="D5" s="242">
        <v>0</v>
      </c>
      <c r="E5" s="242">
        <v>71</v>
      </c>
      <c r="F5" s="243">
        <v>71</v>
      </c>
      <c r="G5" s="242">
        <v>30</v>
      </c>
      <c r="H5" s="243">
        <v>30</v>
      </c>
      <c r="I5" s="242">
        <v>0</v>
      </c>
      <c r="J5" s="242">
        <v>1065</v>
      </c>
      <c r="K5" s="243">
        <v>1065</v>
      </c>
      <c r="L5" s="242">
        <v>450</v>
      </c>
      <c r="M5" s="243">
        <v>450</v>
      </c>
      <c r="N5" s="242">
        <v>10</v>
      </c>
      <c r="O5" s="242">
        <v>150</v>
      </c>
      <c r="P5" s="244">
        <v>45</v>
      </c>
      <c r="Q5" s="242">
        <v>8</v>
      </c>
      <c r="R5" s="242">
        <v>120</v>
      </c>
      <c r="S5" s="244">
        <v>60</v>
      </c>
      <c r="T5" s="242">
        <v>6</v>
      </c>
      <c r="U5" s="242">
        <v>90</v>
      </c>
      <c r="V5" s="244">
        <v>30</v>
      </c>
      <c r="AC5" t="str">
        <f>_xlfn.XLOOKUP(C5,Budget!$B$5:$B$208,Budget!$B$5:$B$208,"N/A",FALSE)</f>
        <v>Garretts Green Nursery School</v>
      </c>
    </row>
    <row r="6" spans="1:29" x14ac:dyDescent="0.35">
      <c r="A6">
        <v>3301008</v>
      </c>
      <c r="B6" s="252">
        <v>1008</v>
      </c>
      <c r="C6" t="s">
        <v>939</v>
      </c>
      <c r="D6" s="242">
        <v>0</v>
      </c>
      <c r="E6" s="242">
        <v>64</v>
      </c>
      <c r="F6" s="243">
        <v>64</v>
      </c>
      <c r="G6" s="242">
        <v>23</v>
      </c>
      <c r="H6" s="243">
        <v>23</v>
      </c>
      <c r="I6" s="242">
        <v>0</v>
      </c>
      <c r="J6" s="242">
        <v>960</v>
      </c>
      <c r="K6" s="243">
        <v>960</v>
      </c>
      <c r="L6" s="242">
        <v>345</v>
      </c>
      <c r="M6" s="243">
        <v>345</v>
      </c>
      <c r="N6" s="242">
        <v>0</v>
      </c>
      <c r="O6" s="242">
        <v>0</v>
      </c>
      <c r="P6" s="244">
        <v>0</v>
      </c>
      <c r="Q6" s="242">
        <v>0</v>
      </c>
      <c r="R6" s="242">
        <v>0</v>
      </c>
      <c r="S6" s="244">
        <v>0</v>
      </c>
      <c r="T6" s="242">
        <v>1</v>
      </c>
      <c r="U6" s="242">
        <v>15</v>
      </c>
      <c r="V6" s="244">
        <v>15</v>
      </c>
      <c r="AC6" t="str">
        <f>_xlfn.XLOOKUP(C6,Budget!$B$5:$B$208,Budget!$B$5:$B$208,"N/A",FALSE)</f>
        <v>Perry Beeches Nursery</v>
      </c>
    </row>
    <row r="7" spans="1:29" x14ac:dyDescent="0.35">
      <c r="A7">
        <v>3301009</v>
      </c>
      <c r="B7" s="252">
        <v>1009</v>
      </c>
      <c r="C7" t="s">
        <v>940</v>
      </c>
      <c r="D7" s="242">
        <v>37</v>
      </c>
      <c r="E7" s="242">
        <v>60</v>
      </c>
      <c r="F7" s="243">
        <v>60</v>
      </c>
      <c r="G7" s="242">
        <v>9</v>
      </c>
      <c r="H7" s="243">
        <v>9</v>
      </c>
      <c r="I7" s="242">
        <v>255</v>
      </c>
      <c r="J7" s="242">
        <v>900</v>
      </c>
      <c r="K7" s="243">
        <v>900</v>
      </c>
      <c r="L7" s="242">
        <v>135</v>
      </c>
      <c r="M7" s="243">
        <v>135</v>
      </c>
      <c r="N7" s="242">
        <v>26</v>
      </c>
      <c r="O7" s="242">
        <v>390</v>
      </c>
      <c r="P7" s="244">
        <v>75</v>
      </c>
      <c r="Q7" s="242">
        <v>7</v>
      </c>
      <c r="R7" s="242">
        <v>105</v>
      </c>
      <c r="S7" s="244">
        <v>30</v>
      </c>
      <c r="T7" s="242">
        <v>1</v>
      </c>
      <c r="U7" s="242">
        <v>15</v>
      </c>
      <c r="V7" s="244">
        <v>0</v>
      </c>
      <c r="AC7" t="str">
        <f>_xlfn.XLOOKUP(C7,Budget!$B$5:$B$208,Budget!$B$5:$B$208,"N/A",FALSE)</f>
        <v>St. Thomas Centre Nursery</v>
      </c>
    </row>
    <row r="8" spans="1:29" x14ac:dyDescent="0.35">
      <c r="A8">
        <v>3301010</v>
      </c>
      <c r="B8" s="252">
        <v>1010</v>
      </c>
      <c r="C8" t="s">
        <v>42</v>
      </c>
      <c r="D8" s="242">
        <v>43</v>
      </c>
      <c r="E8" s="242">
        <v>89</v>
      </c>
      <c r="F8" s="243">
        <v>89</v>
      </c>
      <c r="G8" s="242">
        <v>6</v>
      </c>
      <c r="H8" s="243">
        <v>6</v>
      </c>
      <c r="I8" s="242">
        <v>645</v>
      </c>
      <c r="J8" s="242">
        <v>1335</v>
      </c>
      <c r="K8" s="243">
        <v>1335</v>
      </c>
      <c r="L8" s="242">
        <v>90</v>
      </c>
      <c r="M8" s="243">
        <v>90</v>
      </c>
      <c r="N8" s="242">
        <v>6</v>
      </c>
      <c r="O8" s="242">
        <v>90</v>
      </c>
      <c r="P8" s="244">
        <v>0</v>
      </c>
      <c r="Q8" s="242">
        <v>18</v>
      </c>
      <c r="R8" s="242">
        <v>270</v>
      </c>
      <c r="S8" s="244">
        <v>0</v>
      </c>
      <c r="T8" s="242">
        <v>62</v>
      </c>
      <c r="U8" s="242">
        <v>930</v>
      </c>
      <c r="V8" s="244">
        <v>90</v>
      </c>
      <c r="AC8" t="str">
        <f>_xlfn.XLOOKUP(C8,Budget!$B$5:$B$208,Budget!$B$5:$B$208,"N/A",FALSE)</f>
        <v>HIGHFIELD CHILDREN'S CENTRE (NURSERY SCHOOL)</v>
      </c>
    </row>
    <row r="9" spans="1:29" x14ac:dyDescent="0.35">
      <c r="A9">
        <v>3301012</v>
      </c>
      <c r="B9" s="252">
        <v>1012</v>
      </c>
      <c r="C9" t="s">
        <v>941</v>
      </c>
      <c r="D9" s="242">
        <v>41</v>
      </c>
      <c r="E9" s="242">
        <v>72</v>
      </c>
      <c r="F9" s="243">
        <v>72</v>
      </c>
      <c r="G9" s="242">
        <v>18</v>
      </c>
      <c r="H9" s="243">
        <v>18</v>
      </c>
      <c r="I9" s="242">
        <v>615</v>
      </c>
      <c r="J9" s="242">
        <v>1065</v>
      </c>
      <c r="K9" s="243">
        <v>1065</v>
      </c>
      <c r="L9" s="242">
        <v>270</v>
      </c>
      <c r="M9" s="243">
        <v>270</v>
      </c>
      <c r="N9" s="242">
        <v>9</v>
      </c>
      <c r="O9" s="242">
        <v>135</v>
      </c>
      <c r="P9" s="244">
        <v>45</v>
      </c>
      <c r="Q9" s="242">
        <v>16</v>
      </c>
      <c r="R9" s="242">
        <v>240</v>
      </c>
      <c r="S9" s="244">
        <v>45</v>
      </c>
      <c r="T9" s="242">
        <v>10</v>
      </c>
      <c r="U9" s="242">
        <v>150</v>
      </c>
      <c r="V9" s="244">
        <v>30</v>
      </c>
      <c r="AC9" t="str">
        <f>_xlfn.XLOOKUP(C9,Budget!$B$5:$B$208,Budget!$B$5:$B$208,"N/A",FALSE)</f>
        <v>Marsh Hill Nursery School</v>
      </c>
    </row>
    <row r="10" spans="1:29" x14ac:dyDescent="0.35">
      <c r="A10">
        <v>3301014</v>
      </c>
      <c r="B10" s="252">
        <v>1014</v>
      </c>
      <c r="C10" t="s">
        <v>942</v>
      </c>
      <c r="D10" s="242">
        <v>26</v>
      </c>
      <c r="E10" s="242">
        <v>76</v>
      </c>
      <c r="F10" s="243">
        <v>76</v>
      </c>
      <c r="G10" s="242">
        <v>28</v>
      </c>
      <c r="H10" s="243">
        <v>28</v>
      </c>
      <c r="I10" s="242">
        <v>390</v>
      </c>
      <c r="J10" s="242">
        <v>1140</v>
      </c>
      <c r="K10" s="243">
        <v>1140</v>
      </c>
      <c r="L10" s="242">
        <v>420</v>
      </c>
      <c r="M10" s="243">
        <v>420</v>
      </c>
      <c r="N10" s="242">
        <v>31</v>
      </c>
      <c r="O10" s="242">
        <v>465</v>
      </c>
      <c r="P10" s="244">
        <v>90</v>
      </c>
      <c r="Q10" s="242">
        <v>15</v>
      </c>
      <c r="R10" s="242">
        <v>225</v>
      </c>
      <c r="S10" s="244">
        <v>120</v>
      </c>
      <c r="T10" s="242">
        <v>6</v>
      </c>
      <c r="U10" s="242">
        <v>90</v>
      </c>
      <c r="V10" s="244">
        <v>45</v>
      </c>
      <c r="AC10" t="str">
        <f>_xlfn.XLOOKUP(C10,Budget!$B$5:$B$208,Budget!$B$5:$B$208,"N/A",FALSE)</f>
        <v>West Heath Nursery School</v>
      </c>
    </row>
    <row r="11" spans="1:29" x14ac:dyDescent="0.35">
      <c r="A11">
        <v>3301015</v>
      </c>
      <c r="B11" s="252">
        <v>1015</v>
      </c>
      <c r="C11" t="s">
        <v>943</v>
      </c>
      <c r="D11" s="242">
        <v>31</v>
      </c>
      <c r="E11" s="242">
        <v>75</v>
      </c>
      <c r="F11" s="243">
        <v>75</v>
      </c>
      <c r="G11" s="242">
        <v>29</v>
      </c>
      <c r="H11" s="243">
        <v>29</v>
      </c>
      <c r="I11" s="242">
        <v>315</v>
      </c>
      <c r="J11" s="242">
        <v>1125</v>
      </c>
      <c r="K11" s="243">
        <v>1125</v>
      </c>
      <c r="L11" s="242">
        <v>435</v>
      </c>
      <c r="M11" s="243">
        <v>435</v>
      </c>
      <c r="N11" s="242">
        <v>10</v>
      </c>
      <c r="O11" s="242">
        <v>150</v>
      </c>
      <c r="P11" s="244">
        <v>45</v>
      </c>
      <c r="Q11" s="242">
        <v>6</v>
      </c>
      <c r="R11" s="242">
        <v>90</v>
      </c>
      <c r="S11" s="244">
        <v>15</v>
      </c>
      <c r="T11" s="242">
        <v>3</v>
      </c>
      <c r="U11" s="242">
        <v>45</v>
      </c>
      <c r="V11" s="244">
        <v>0</v>
      </c>
      <c r="AC11" t="str">
        <f>_xlfn.XLOOKUP(C11,Budget!$B$5:$B$208,Budget!$B$5:$B$208,"N/A",FALSE)</f>
        <v>Goodway Nursery and CC</v>
      </c>
    </row>
    <row r="12" spans="1:29" x14ac:dyDescent="0.35">
      <c r="A12">
        <v>3301016</v>
      </c>
      <c r="B12" s="252">
        <v>1016</v>
      </c>
      <c r="C12" t="s">
        <v>944</v>
      </c>
      <c r="D12" s="242">
        <v>25</v>
      </c>
      <c r="E12" s="242">
        <v>54</v>
      </c>
      <c r="F12" s="243">
        <v>54</v>
      </c>
      <c r="G12" s="242">
        <v>24</v>
      </c>
      <c r="H12" s="243">
        <v>24</v>
      </c>
      <c r="I12" s="242">
        <v>300</v>
      </c>
      <c r="J12" s="242">
        <v>810</v>
      </c>
      <c r="K12" s="243">
        <v>810</v>
      </c>
      <c r="L12" s="242">
        <v>348</v>
      </c>
      <c r="M12" s="243">
        <v>348</v>
      </c>
      <c r="N12" s="242">
        <v>14</v>
      </c>
      <c r="O12" s="242">
        <v>210</v>
      </c>
      <c r="P12" s="244">
        <v>45</v>
      </c>
      <c r="Q12" s="242">
        <v>6</v>
      </c>
      <c r="R12" s="242">
        <v>90</v>
      </c>
      <c r="S12" s="244">
        <v>33</v>
      </c>
      <c r="T12" s="242">
        <v>4</v>
      </c>
      <c r="U12" s="242">
        <v>60</v>
      </c>
      <c r="V12" s="244">
        <v>15</v>
      </c>
      <c r="AC12" t="str">
        <f>_xlfn.XLOOKUP(C12,Budget!$B$5:$B$208,Budget!$B$5:$B$208,"N/A",FALSE)</f>
        <v>Kings Norton Nursery School</v>
      </c>
    </row>
    <row r="13" spans="1:29" x14ac:dyDescent="0.35">
      <c r="A13">
        <v>3301017</v>
      </c>
      <c r="B13" s="252">
        <v>1017</v>
      </c>
      <c r="C13" t="s">
        <v>945</v>
      </c>
      <c r="D13" s="242">
        <v>59</v>
      </c>
      <c r="E13" s="242">
        <v>93</v>
      </c>
      <c r="F13" s="243">
        <v>93</v>
      </c>
      <c r="G13" s="242">
        <v>40</v>
      </c>
      <c r="H13" s="243">
        <v>40</v>
      </c>
      <c r="I13" s="242">
        <v>597</v>
      </c>
      <c r="J13" s="242">
        <v>1395</v>
      </c>
      <c r="K13" s="243">
        <v>1395</v>
      </c>
      <c r="L13" s="242">
        <v>600</v>
      </c>
      <c r="M13" s="243">
        <v>600</v>
      </c>
      <c r="N13" s="242">
        <v>16</v>
      </c>
      <c r="O13" s="242">
        <v>240</v>
      </c>
      <c r="P13" s="244">
        <v>90</v>
      </c>
      <c r="Q13" s="242">
        <v>18</v>
      </c>
      <c r="R13" s="242">
        <v>270</v>
      </c>
      <c r="S13" s="244">
        <v>45</v>
      </c>
      <c r="T13" s="242">
        <v>9</v>
      </c>
      <c r="U13" s="242">
        <v>135</v>
      </c>
      <c r="V13" s="244">
        <v>60</v>
      </c>
      <c r="AC13" t="str">
        <f>_xlfn.XLOOKUP(C13,Budget!$B$5:$B$208,Budget!$B$5:$B$208,"N/A",FALSE)</f>
        <v>Allens Croft Nursery School</v>
      </c>
    </row>
    <row r="14" spans="1:29" x14ac:dyDescent="0.35">
      <c r="A14">
        <v>3301018</v>
      </c>
      <c r="B14" s="252">
        <v>1018</v>
      </c>
      <c r="C14" t="s">
        <v>946</v>
      </c>
      <c r="D14" s="242">
        <v>38</v>
      </c>
      <c r="E14" s="242">
        <v>56</v>
      </c>
      <c r="F14" s="243">
        <v>56</v>
      </c>
      <c r="G14" s="242">
        <v>35</v>
      </c>
      <c r="H14" s="243">
        <v>35</v>
      </c>
      <c r="I14" s="242">
        <v>570</v>
      </c>
      <c r="J14" s="242">
        <v>840</v>
      </c>
      <c r="K14" s="243">
        <v>840</v>
      </c>
      <c r="L14" s="242">
        <v>525</v>
      </c>
      <c r="M14" s="243">
        <v>525</v>
      </c>
      <c r="N14" s="242">
        <v>21</v>
      </c>
      <c r="O14" s="242">
        <v>315</v>
      </c>
      <c r="P14" s="244">
        <v>180</v>
      </c>
      <c r="Q14" s="242">
        <v>5</v>
      </c>
      <c r="R14" s="242">
        <v>75</v>
      </c>
      <c r="S14" s="244">
        <v>75</v>
      </c>
      <c r="T14" s="242">
        <v>11</v>
      </c>
      <c r="U14" s="242">
        <v>165</v>
      </c>
      <c r="V14" s="244">
        <v>60</v>
      </c>
      <c r="AC14" t="str">
        <f>_xlfn.XLOOKUP(C14,Budget!$B$5:$B$208,Budget!$B$5:$B$208,"N/A",FALSE)</f>
        <v>Rubery Nursery School</v>
      </c>
    </row>
    <row r="15" spans="1:29" x14ac:dyDescent="0.35">
      <c r="A15">
        <v>3301019</v>
      </c>
      <c r="B15" s="252">
        <v>1019</v>
      </c>
      <c r="C15" t="s">
        <v>947</v>
      </c>
      <c r="D15" s="242">
        <v>30</v>
      </c>
      <c r="E15" s="242">
        <v>86</v>
      </c>
      <c r="F15" s="243">
        <v>86</v>
      </c>
      <c r="G15" s="242">
        <v>15</v>
      </c>
      <c r="H15" s="243">
        <v>15</v>
      </c>
      <c r="I15" s="242">
        <v>450</v>
      </c>
      <c r="J15" s="242">
        <v>1290</v>
      </c>
      <c r="K15" s="243">
        <v>1290</v>
      </c>
      <c r="L15" s="242">
        <v>225</v>
      </c>
      <c r="M15" s="243">
        <v>225</v>
      </c>
      <c r="N15" s="242">
        <v>16</v>
      </c>
      <c r="O15" s="242">
        <v>240</v>
      </c>
      <c r="P15" s="244">
        <v>30</v>
      </c>
      <c r="Q15" s="242">
        <v>16</v>
      </c>
      <c r="R15" s="242">
        <v>240</v>
      </c>
      <c r="S15" s="244">
        <v>60</v>
      </c>
      <c r="T15" s="242">
        <v>33</v>
      </c>
      <c r="U15" s="242">
        <v>495</v>
      </c>
      <c r="V15" s="244">
        <v>45</v>
      </c>
      <c r="AC15" t="str">
        <f>_xlfn.XLOOKUP(C15,Budget!$B$5:$B$208,Budget!$B$5:$B$208,"N/A",FALSE)</f>
        <v>Washwood Heath Nursery School</v>
      </c>
    </row>
    <row r="16" spans="1:29" x14ac:dyDescent="0.35">
      <c r="A16">
        <v>3301020</v>
      </c>
      <c r="B16" s="252">
        <v>1020</v>
      </c>
      <c r="C16" t="s">
        <v>948</v>
      </c>
      <c r="D16" s="242">
        <v>51</v>
      </c>
      <c r="E16" s="242">
        <v>66</v>
      </c>
      <c r="F16" s="243">
        <v>66</v>
      </c>
      <c r="G16" s="242">
        <v>12</v>
      </c>
      <c r="H16" s="243">
        <v>12</v>
      </c>
      <c r="I16" s="242">
        <v>765</v>
      </c>
      <c r="J16" s="242">
        <v>990</v>
      </c>
      <c r="K16" s="243">
        <v>990</v>
      </c>
      <c r="L16" s="242">
        <v>180</v>
      </c>
      <c r="M16" s="243">
        <v>180</v>
      </c>
      <c r="N16" s="242">
        <v>18</v>
      </c>
      <c r="O16" s="242">
        <v>270</v>
      </c>
      <c r="P16" s="244">
        <v>30</v>
      </c>
      <c r="Q16" s="242">
        <v>29</v>
      </c>
      <c r="R16" s="242">
        <v>435</v>
      </c>
      <c r="S16" s="244">
        <v>75</v>
      </c>
      <c r="T16" s="242">
        <v>8</v>
      </c>
      <c r="U16" s="242">
        <v>120</v>
      </c>
      <c r="V16" s="244">
        <v>45</v>
      </c>
      <c r="AC16" t="str">
        <f>_xlfn.XLOOKUP(C16,Budget!$B$5:$B$208,Budget!$B$5:$B$208,"N/A",FALSE)</f>
        <v>Weoley Castle Nursery School</v>
      </c>
    </row>
    <row r="17" spans="1:29" x14ac:dyDescent="0.35">
      <c r="A17">
        <v>3301021</v>
      </c>
      <c r="B17" s="252">
        <v>1021</v>
      </c>
      <c r="C17" t="s">
        <v>949</v>
      </c>
      <c r="D17" s="242">
        <v>19</v>
      </c>
      <c r="E17" s="242">
        <v>30</v>
      </c>
      <c r="F17" s="243">
        <v>30</v>
      </c>
      <c r="G17" s="242">
        <v>11</v>
      </c>
      <c r="H17" s="243">
        <v>11</v>
      </c>
      <c r="I17" s="242">
        <v>285</v>
      </c>
      <c r="J17" s="242">
        <v>450</v>
      </c>
      <c r="K17" s="243">
        <v>450</v>
      </c>
      <c r="L17" s="242">
        <v>165</v>
      </c>
      <c r="M17" s="243">
        <v>165</v>
      </c>
      <c r="N17" s="242">
        <v>5</v>
      </c>
      <c r="O17" s="242">
        <v>75</v>
      </c>
      <c r="P17" s="244">
        <v>15</v>
      </c>
      <c r="Q17" s="242">
        <v>3</v>
      </c>
      <c r="R17" s="242">
        <v>45</v>
      </c>
      <c r="S17" s="244">
        <v>15</v>
      </c>
      <c r="T17" s="242">
        <v>13</v>
      </c>
      <c r="U17" s="242">
        <v>195</v>
      </c>
      <c r="V17" s="244">
        <v>45</v>
      </c>
      <c r="AC17" t="str">
        <f>_xlfn.XLOOKUP(C17,Budget!$B$5:$B$208,Budget!$B$5:$B$208,"N/A",FALSE)</f>
        <v>Highters Heath Nursery School</v>
      </c>
    </row>
    <row r="18" spans="1:29" x14ac:dyDescent="0.35">
      <c r="A18">
        <v>3301022</v>
      </c>
      <c r="B18" s="252">
        <v>1022</v>
      </c>
      <c r="C18" t="s">
        <v>950</v>
      </c>
      <c r="D18" s="242">
        <v>28</v>
      </c>
      <c r="E18" s="242">
        <v>48</v>
      </c>
      <c r="F18" s="243">
        <v>48</v>
      </c>
      <c r="G18" s="242">
        <v>6</v>
      </c>
      <c r="H18" s="243">
        <v>6</v>
      </c>
      <c r="I18" s="242">
        <v>420</v>
      </c>
      <c r="J18" s="242">
        <v>720</v>
      </c>
      <c r="K18" s="243">
        <v>720</v>
      </c>
      <c r="L18" s="242">
        <v>90</v>
      </c>
      <c r="M18" s="243">
        <v>90</v>
      </c>
      <c r="N18" s="242">
        <v>10</v>
      </c>
      <c r="O18" s="242">
        <v>150</v>
      </c>
      <c r="P18" s="244">
        <v>15</v>
      </c>
      <c r="Q18" s="242">
        <v>8</v>
      </c>
      <c r="R18" s="242">
        <v>120</v>
      </c>
      <c r="S18" s="244">
        <v>45</v>
      </c>
      <c r="T18" s="242">
        <v>29</v>
      </c>
      <c r="U18" s="242">
        <v>435</v>
      </c>
      <c r="V18" s="244">
        <v>30</v>
      </c>
      <c r="AC18" t="str">
        <f>_xlfn.XLOOKUP(C18,Budget!$B$5:$B$208,Budget!$B$5:$B$208,"N/A",FALSE)</f>
        <v>Gracelands Nursery School</v>
      </c>
    </row>
    <row r="19" spans="1:29" x14ac:dyDescent="0.35">
      <c r="A19">
        <v>3301023</v>
      </c>
      <c r="B19" s="252">
        <v>1023</v>
      </c>
      <c r="C19" t="s">
        <v>951</v>
      </c>
      <c r="D19" s="242">
        <v>24</v>
      </c>
      <c r="E19" s="242">
        <v>42</v>
      </c>
      <c r="F19" s="243">
        <v>42</v>
      </c>
      <c r="G19" s="242">
        <v>5</v>
      </c>
      <c r="H19" s="243">
        <v>5</v>
      </c>
      <c r="I19" s="242">
        <v>315</v>
      </c>
      <c r="J19" s="242">
        <v>630</v>
      </c>
      <c r="K19" s="243">
        <v>630</v>
      </c>
      <c r="L19" s="242">
        <v>75</v>
      </c>
      <c r="M19" s="243">
        <v>75</v>
      </c>
      <c r="N19" s="242">
        <v>5</v>
      </c>
      <c r="O19" s="242">
        <v>75</v>
      </c>
      <c r="P19" s="244">
        <v>0</v>
      </c>
      <c r="Q19" s="242">
        <v>8</v>
      </c>
      <c r="R19" s="242">
        <v>120</v>
      </c>
      <c r="S19" s="244">
        <v>30</v>
      </c>
      <c r="T19" s="242">
        <v>24</v>
      </c>
      <c r="U19" s="242">
        <v>360</v>
      </c>
      <c r="V19" s="244">
        <v>45</v>
      </c>
      <c r="AC19" t="str">
        <f>_xlfn.XLOOKUP(C19,Budget!$B$5:$B$208,Budget!$B$5:$B$208,"N/A",FALSE)</f>
        <v>Jakeman Nursery School</v>
      </c>
    </row>
    <row r="20" spans="1:29" x14ac:dyDescent="0.35">
      <c r="A20">
        <v>3301024</v>
      </c>
      <c r="B20" s="252">
        <v>1024</v>
      </c>
      <c r="C20" t="s">
        <v>952</v>
      </c>
      <c r="D20" s="242">
        <v>44</v>
      </c>
      <c r="E20" s="242">
        <v>42</v>
      </c>
      <c r="F20" s="243">
        <v>42</v>
      </c>
      <c r="G20" s="242">
        <v>3</v>
      </c>
      <c r="H20" s="243">
        <v>3</v>
      </c>
      <c r="I20" s="242">
        <v>579</v>
      </c>
      <c r="J20" s="242">
        <v>609</v>
      </c>
      <c r="K20" s="243">
        <v>609</v>
      </c>
      <c r="L20" s="242">
        <v>45</v>
      </c>
      <c r="M20" s="243">
        <v>45</v>
      </c>
      <c r="N20" s="242">
        <v>17</v>
      </c>
      <c r="O20" s="242">
        <v>255</v>
      </c>
      <c r="P20" s="244">
        <v>15</v>
      </c>
      <c r="Q20" s="242">
        <v>9</v>
      </c>
      <c r="R20" s="242">
        <v>114</v>
      </c>
      <c r="S20" s="244">
        <v>15</v>
      </c>
      <c r="T20" s="242">
        <v>11</v>
      </c>
      <c r="U20" s="242">
        <v>165</v>
      </c>
      <c r="V20" s="244">
        <v>15</v>
      </c>
      <c r="AC20" t="str">
        <f>_xlfn.XLOOKUP(C20,Budget!$B$5:$B$208,Budget!$B$5:$B$208,"N/A",FALSE)</f>
        <v>Lillian De Lissa Nursery School</v>
      </c>
    </row>
    <row r="21" spans="1:29" x14ac:dyDescent="0.35">
      <c r="A21">
        <v>3301025</v>
      </c>
      <c r="B21" s="252">
        <v>1025</v>
      </c>
      <c r="C21" t="s">
        <v>953</v>
      </c>
      <c r="D21" s="242">
        <v>46</v>
      </c>
      <c r="E21" s="242">
        <v>51</v>
      </c>
      <c r="F21" s="243">
        <v>51</v>
      </c>
      <c r="G21" s="242">
        <v>5</v>
      </c>
      <c r="H21" s="243">
        <v>5</v>
      </c>
      <c r="I21" s="242">
        <v>690</v>
      </c>
      <c r="J21" s="242">
        <v>765</v>
      </c>
      <c r="K21" s="243">
        <v>765</v>
      </c>
      <c r="L21" s="242">
        <v>75</v>
      </c>
      <c r="M21" s="243">
        <v>75</v>
      </c>
      <c r="N21" s="242">
        <v>36</v>
      </c>
      <c r="O21" s="242">
        <v>540</v>
      </c>
      <c r="P21" s="244">
        <v>30</v>
      </c>
      <c r="Q21" s="242">
        <v>10</v>
      </c>
      <c r="R21" s="242">
        <v>150</v>
      </c>
      <c r="S21" s="244">
        <v>15</v>
      </c>
      <c r="T21" s="242">
        <v>1</v>
      </c>
      <c r="U21" s="242">
        <v>15</v>
      </c>
      <c r="V21" s="244">
        <v>15</v>
      </c>
      <c r="AC21" t="str">
        <f>_xlfn.XLOOKUP(C21,Budget!$B$5:$B$208,Budget!$B$5:$B$208,"N/A",FALSE)</f>
        <v>Bloomsbury Nursery School</v>
      </c>
    </row>
    <row r="22" spans="1:29" x14ac:dyDescent="0.35">
      <c r="A22">
        <v>3301026</v>
      </c>
      <c r="B22" s="252">
        <v>1026</v>
      </c>
      <c r="C22" t="s">
        <v>954</v>
      </c>
      <c r="D22" s="242">
        <v>31</v>
      </c>
      <c r="E22" s="242">
        <v>58</v>
      </c>
      <c r="F22" s="243">
        <v>58</v>
      </c>
      <c r="G22" s="242">
        <v>14</v>
      </c>
      <c r="H22" s="243">
        <v>14</v>
      </c>
      <c r="I22" s="242">
        <v>465</v>
      </c>
      <c r="J22" s="242">
        <v>870</v>
      </c>
      <c r="K22" s="243">
        <v>870</v>
      </c>
      <c r="L22" s="242">
        <v>210</v>
      </c>
      <c r="M22" s="243">
        <v>210</v>
      </c>
      <c r="N22" s="242">
        <v>6</v>
      </c>
      <c r="O22" s="242">
        <v>90</v>
      </c>
      <c r="P22" s="244">
        <v>45</v>
      </c>
      <c r="Q22" s="242">
        <v>12</v>
      </c>
      <c r="R22" s="242">
        <v>180</v>
      </c>
      <c r="S22" s="244">
        <v>30</v>
      </c>
      <c r="T22" s="242">
        <v>6</v>
      </c>
      <c r="U22" s="242">
        <v>90</v>
      </c>
      <c r="V22" s="244">
        <v>15</v>
      </c>
      <c r="AC22" t="str">
        <f>_xlfn.XLOOKUP(C22,Budget!$B$5:$B$208,Budget!$B$5:$B$208,"N/A",FALSE)</f>
        <v>Featherstone Nursery School</v>
      </c>
    </row>
    <row r="23" spans="1:29" x14ac:dyDescent="0.35">
      <c r="A23">
        <v>3301027</v>
      </c>
      <c r="B23" s="252">
        <v>1027</v>
      </c>
      <c r="C23" t="s">
        <v>955</v>
      </c>
      <c r="D23" s="242">
        <v>27</v>
      </c>
      <c r="E23" s="242">
        <v>73</v>
      </c>
      <c r="F23" s="243">
        <v>73</v>
      </c>
      <c r="G23" s="242">
        <v>11</v>
      </c>
      <c r="H23" s="243">
        <v>11</v>
      </c>
      <c r="I23" s="242">
        <v>405</v>
      </c>
      <c r="J23" s="242">
        <v>1095</v>
      </c>
      <c r="K23" s="243">
        <v>1095</v>
      </c>
      <c r="L23" s="242">
        <v>165</v>
      </c>
      <c r="M23" s="243">
        <v>165</v>
      </c>
      <c r="N23" s="242">
        <v>2</v>
      </c>
      <c r="O23" s="242">
        <v>30</v>
      </c>
      <c r="P23" s="244">
        <v>0</v>
      </c>
      <c r="Q23" s="242">
        <v>37</v>
      </c>
      <c r="R23" s="242">
        <v>555</v>
      </c>
      <c r="S23" s="244">
        <v>30</v>
      </c>
      <c r="T23" s="242">
        <v>27</v>
      </c>
      <c r="U23" s="242">
        <v>405</v>
      </c>
      <c r="V23" s="244">
        <v>60</v>
      </c>
      <c r="AC23" t="str">
        <f>_xlfn.XLOOKUP(C23,Budget!$B$5:$B$208,Budget!$B$5:$B$208,"N/A",FALSE)</f>
        <v>Adderley Nursery School</v>
      </c>
    </row>
    <row r="24" spans="1:29" x14ac:dyDescent="0.35">
      <c r="A24">
        <v>3301028</v>
      </c>
      <c r="B24" s="252">
        <v>1028</v>
      </c>
      <c r="C24" t="s">
        <v>956</v>
      </c>
      <c r="D24" s="242">
        <v>32</v>
      </c>
      <c r="E24" s="242">
        <v>63</v>
      </c>
      <c r="F24" s="243">
        <v>63</v>
      </c>
      <c r="G24" s="242">
        <v>3</v>
      </c>
      <c r="H24" s="243">
        <v>3</v>
      </c>
      <c r="I24" s="242">
        <v>480</v>
      </c>
      <c r="J24" s="242">
        <v>945</v>
      </c>
      <c r="K24" s="243">
        <v>945</v>
      </c>
      <c r="L24" s="242">
        <v>45</v>
      </c>
      <c r="M24" s="243">
        <v>45</v>
      </c>
      <c r="N24" s="242">
        <v>45</v>
      </c>
      <c r="O24" s="242">
        <v>675</v>
      </c>
      <c r="P24" s="244">
        <v>30</v>
      </c>
      <c r="Q24" s="242">
        <v>9</v>
      </c>
      <c r="R24" s="242">
        <v>135</v>
      </c>
      <c r="S24" s="244">
        <v>15</v>
      </c>
      <c r="T24" s="242">
        <v>7</v>
      </c>
      <c r="U24" s="242">
        <v>105</v>
      </c>
      <c r="V24" s="244">
        <v>0</v>
      </c>
      <c r="AC24" t="str">
        <f>_xlfn.XLOOKUP(C24,Budget!$B$5:$B$208,Budget!$B$5:$B$208,"N/A",FALSE)</f>
        <v>Newtown Nursery School</v>
      </c>
    </row>
    <row r="25" spans="1:29" x14ac:dyDescent="0.35">
      <c r="A25">
        <v>3301038</v>
      </c>
      <c r="B25" s="252">
        <v>1038</v>
      </c>
      <c r="C25" t="s">
        <v>957</v>
      </c>
      <c r="D25" s="242">
        <v>54</v>
      </c>
      <c r="E25" s="242">
        <v>57</v>
      </c>
      <c r="F25" s="243">
        <v>57</v>
      </c>
      <c r="G25" s="242">
        <v>19</v>
      </c>
      <c r="H25" s="243">
        <v>19</v>
      </c>
      <c r="I25" s="242">
        <v>795</v>
      </c>
      <c r="J25" s="242">
        <v>855</v>
      </c>
      <c r="K25" s="243">
        <v>855</v>
      </c>
      <c r="L25" s="242">
        <v>285</v>
      </c>
      <c r="M25" s="243">
        <v>285</v>
      </c>
      <c r="N25" s="242">
        <v>27</v>
      </c>
      <c r="O25" s="242">
        <v>405</v>
      </c>
      <c r="P25" s="244">
        <v>120</v>
      </c>
      <c r="Q25" s="242">
        <v>4</v>
      </c>
      <c r="R25" s="242">
        <v>60</v>
      </c>
      <c r="S25" s="244">
        <v>0</v>
      </c>
      <c r="T25" s="242">
        <v>10</v>
      </c>
      <c r="U25" s="242">
        <v>150</v>
      </c>
      <c r="V25" s="244">
        <v>60</v>
      </c>
      <c r="AC25" t="str">
        <f>_xlfn.XLOOKUP(C25,Budget!$B$5:$B$208,Budget!$B$5:$B$208,"N/A",FALSE)</f>
        <v>Shenley Fields Daycare and Nursery School</v>
      </c>
    </row>
    <row r="26" spans="1:29" x14ac:dyDescent="0.35">
      <c r="A26">
        <v>3301048</v>
      </c>
      <c r="B26" s="252">
        <v>1048</v>
      </c>
      <c r="C26" t="s">
        <v>958</v>
      </c>
      <c r="D26" s="242">
        <v>67</v>
      </c>
      <c r="E26" s="242">
        <v>77</v>
      </c>
      <c r="F26" s="243">
        <v>77</v>
      </c>
      <c r="G26" s="242">
        <v>23</v>
      </c>
      <c r="H26" s="243">
        <v>23</v>
      </c>
      <c r="I26" s="242">
        <v>795</v>
      </c>
      <c r="J26" s="242">
        <v>1155</v>
      </c>
      <c r="K26" s="243">
        <v>1155</v>
      </c>
      <c r="L26" s="242">
        <v>315</v>
      </c>
      <c r="M26" s="243">
        <v>315</v>
      </c>
      <c r="N26" s="242">
        <v>45</v>
      </c>
      <c r="O26" s="242">
        <v>675</v>
      </c>
      <c r="P26" s="244">
        <v>150</v>
      </c>
      <c r="Q26" s="242">
        <v>3</v>
      </c>
      <c r="R26" s="242">
        <v>45</v>
      </c>
      <c r="S26" s="244">
        <v>15</v>
      </c>
      <c r="T26" s="242">
        <v>14</v>
      </c>
      <c r="U26" s="242">
        <v>210</v>
      </c>
      <c r="V26" s="244">
        <v>30</v>
      </c>
      <c r="AC26" t="str">
        <f>_xlfn.XLOOKUP(C26,Budget!$B$5:$B$208,Budget!$B$5:$B$208,"N/A",FALSE)</f>
        <v>Castle Vale Nursery School</v>
      </c>
    </row>
    <row r="27" spans="1:29" x14ac:dyDescent="0.35">
      <c r="A27">
        <v>3301049</v>
      </c>
      <c r="B27" s="252">
        <v>1049</v>
      </c>
      <c r="C27" t="s">
        <v>959</v>
      </c>
      <c r="D27" s="242">
        <v>37</v>
      </c>
      <c r="E27" s="242">
        <v>70</v>
      </c>
      <c r="F27" s="243">
        <v>70</v>
      </c>
      <c r="G27" s="242">
        <v>9</v>
      </c>
      <c r="H27" s="243">
        <v>9</v>
      </c>
      <c r="I27" s="242">
        <v>555</v>
      </c>
      <c r="J27" s="242">
        <v>1050</v>
      </c>
      <c r="K27" s="243">
        <v>1050</v>
      </c>
      <c r="L27" s="242">
        <v>125</v>
      </c>
      <c r="M27" s="243">
        <v>125</v>
      </c>
      <c r="N27" s="242">
        <v>35</v>
      </c>
      <c r="O27" s="242">
        <v>525</v>
      </c>
      <c r="P27" s="244">
        <v>15</v>
      </c>
      <c r="Q27" s="242">
        <v>1</v>
      </c>
      <c r="R27" s="242">
        <v>15</v>
      </c>
      <c r="S27" s="244">
        <v>15</v>
      </c>
      <c r="T27" s="242">
        <v>8</v>
      </c>
      <c r="U27" s="242">
        <v>120</v>
      </c>
      <c r="V27" s="244">
        <v>15</v>
      </c>
      <c r="AC27" t="str">
        <f>_xlfn.XLOOKUP(C27,Budget!$B$5:$B$208,Budget!$B$5:$B$208,"N/A",FALSE)</f>
        <v>Osborne Nursery School</v>
      </c>
    </row>
    <row r="28" spans="1:29" x14ac:dyDescent="0.35">
      <c r="A28">
        <v>3301802</v>
      </c>
      <c r="B28" s="252">
        <v>1802</v>
      </c>
      <c r="C28" t="s">
        <v>960</v>
      </c>
      <c r="D28" s="242">
        <v>39</v>
      </c>
      <c r="E28" s="242">
        <v>41</v>
      </c>
      <c r="F28" s="243">
        <v>41</v>
      </c>
      <c r="G28" s="242">
        <v>12</v>
      </c>
      <c r="H28" s="243">
        <v>12</v>
      </c>
      <c r="I28" s="242">
        <v>585</v>
      </c>
      <c r="J28" s="242">
        <v>615</v>
      </c>
      <c r="K28" s="243">
        <v>615</v>
      </c>
      <c r="L28" s="242">
        <v>180</v>
      </c>
      <c r="M28" s="243">
        <v>180</v>
      </c>
      <c r="N28" s="242">
        <v>13</v>
      </c>
      <c r="O28" s="242">
        <v>195</v>
      </c>
      <c r="P28" s="244">
        <v>90</v>
      </c>
      <c r="Q28" s="242">
        <v>20</v>
      </c>
      <c r="R28" s="242">
        <v>300</v>
      </c>
      <c r="S28" s="244">
        <v>60</v>
      </c>
      <c r="T28" s="242">
        <v>3</v>
      </c>
      <c r="U28" s="242">
        <v>45</v>
      </c>
      <c r="V28" s="244">
        <v>0</v>
      </c>
      <c r="AC28" t="str">
        <f>_xlfn.XLOOKUP(C28,Budget!$B$5:$B$208,Budget!$B$5:$B$208,"N/A",FALSE)</f>
        <v>Edith Cadbury Nursery School</v>
      </c>
    </row>
    <row r="29" spans="1:29" x14ac:dyDescent="0.35">
      <c r="A29">
        <v>3302003</v>
      </c>
      <c r="B29" s="252">
        <v>2003</v>
      </c>
      <c r="C29" t="s">
        <v>961</v>
      </c>
      <c r="D29" s="242">
        <v>0</v>
      </c>
      <c r="E29" s="242">
        <v>48</v>
      </c>
      <c r="F29" s="243">
        <v>48</v>
      </c>
      <c r="G29" s="242">
        <v>5</v>
      </c>
      <c r="H29" s="243">
        <v>5</v>
      </c>
      <c r="I29" s="242">
        <v>0</v>
      </c>
      <c r="J29" s="242">
        <v>720</v>
      </c>
      <c r="K29" s="243">
        <v>720</v>
      </c>
      <c r="L29" s="242">
        <v>75</v>
      </c>
      <c r="M29" s="243">
        <v>75</v>
      </c>
      <c r="N29" s="242">
        <v>1</v>
      </c>
      <c r="O29" s="242">
        <v>15</v>
      </c>
      <c r="P29" s="244">
        <v>0</v>
      </c>
      <c r="Q29" s="242">
        <v>18</v>
      </c>
      <c r="R29" s="242">
        <v>270</v>
      </c>
      <c r="S29" s="244">
        <v>15</v>
      </c>
      <c r="T29" s="242">
        <v>25</v>
      </c>
      <c r="U29" s="242">
        <v>375</v>
      </c>
      <c r="V29" s="244">
        <v>45</v>
      </c>
      <c r="AC29" t="str">
        <f>_xlfn.XLOOKUP(C29,Budget!$B$5:$B$208,Budget!$B$5:$B$208,"N/A",FALSE)</f>
        <v>Prince Albert Junior and Infant School</v>
      </c>
    </row>
    <row r="30" spans="1:29" x14ac:dyDescent="0.35">
      <c r="A30">
        <v>3302004</v>
      </c>
      <c r="B30" s="252">
        <v>2004</v>
      </c>
      <c r="C30" t="s">
        <v>962</v>
      </c>
      <c r="D30" s="242">
        <v>0</v>
      </c>
      <c r="E30" s="242">
        <v>24</v>
      </c>
      <c r="F30" s="243">
        <v>24</v>
      </c>
      <c r="G30" s="242">
        <v>0</v>
      </c>
      <c r="H30" s="243">
        <v>0</v>
      </c>
      <c r="I30" s="242">
        <v>0</v>
      </c>
      <c r="J30" s="242">
        <v>360</v>
      </c>
      <c r="K30" s="243">
        <v>360</v>
      </c>
      <c r="L30" s="242">
        <v>0</v>
      </c>
      <c r="M30" s="243">
        <v>0</v>
      </c>
      <c r="N30" s="242">
        <v>1</v>
      </c>
      <c r="O30" s="242">
        <v>15</v>
      </c>
      <c r="P30" s="244">
        <v>0</v>
      </c>
      <c r="Q30" s="242">
        <v>0</v>
      </c>
      <c r="R30" s="242">
        <v>0</v>
      </c>
      <c r="S30" s="244">
        <v>0</v>
      </c>
      <c r="T30" s="242">
        <v>16</v>
      </c>
      <c r="U30" s="242">
        <v>240</v>
      </c>
      <c r="V30" s="244">
        <v>0</v>
      </c>
      <c r="AC30" t="str">
        <f>_xlfn.XLOOKUP(C30,Budget!$B$5:$B$208,Budget!$B$5:$B$208,"N/A",FALSE)</f>
        <v>Mapledene Primary School</v>
      </c>
    </row>
    <row r="31" spans="1:29" x14ac:dyDescent="0.35">
      <c r="A31">
        <v>3302005</v>
      </c>
      <c r="B31" s="252">
        <v>2005</v>
      </c>
      <c r="C31" t="s">
        <v>963</v>
      </c>
      <c r="D31" s="242">
        <v>0</v>
      </c>
      <c r="E31" s="242">
        <v>26</v>
      </c>
      <c r="F31" s="243">
        <v>26</v>
      </c>
      <c r="G31" s="242">
        <v>0</v>
      </c>
      <c r="H31" s="243">
        <v>0</v>
      </c>
      <c r="I31" s="242">
        <v>0</v>
      </c>
      <c r="J31" s="242">
        <v>390</v>
      </c>
      <c r="K31" s="243">
        <v>390</v>
      </c>
      <c r="L31" s="242">
        <v>0</v>
      </c>
      <c r="M31" s="243">
        <v>0</v>
      </c>
      <c r="N31" s="242">
        <v>1</v>
      </c>
      <c r="O31" s="242">
        <v>15</v>
      </c>
      <c r="P31" s="244">
        <v>0</v>
      </c>
      <c r="Q31" s="242">
        <v>1</v>
      </c>
      <c r="R31" s="242">
        <v>15</v>
      </c>
      <c r="S31" s="244">
        <v>0</v>
      </c>
      <c r="T31" s="242">
        <v>2</v>
      </c>
      <c r="U31" s="242">
        <v>30</v>
      </c>
      <c r="V31" s="244">
        <v>0</v>
      </c>
      <c r="AC31" t="str">
        <f>_xlfn.XLOOKUP(C31,Budget!$B$5:$B$208,Budget!$B$5:$B$208,"N/A",FALSE)</f>
        <v>Kings Heath Primary School</v>
      </c>
    </row>
    <row r="32" spans="1:29" x14ac:dyDescent="0.35">
      <c r="A32">
        <v>3302008</v>
      </c>
      <c r="B32" s="252">
        <v>2008</v>
      </c>
      <c r="C32" t="s">
        <v>964</v>
      </c>
      <c r="D32" s="242">
        <v>3</v>
      </c>
      <c r="E32" s="242">
        <v>45</v>
      </c>
      <c r="F32" s="243">
        <v>45</v>
      </c>
      <c r="G32" s="242">
        <v>3</v>
      </c>
      <c r="H32" s="243">
        <v>3</v>
      </c>
      <c r="I32" s="242">
        <v>45</v>
      </c>
      <c r="J32" s="242">
        <v>675</v>
      </c>
      <c r="K32" s="243">
        <v>675</v>
      </c>
      <c r="L32" s="242">
        <v>30</v>
      </c>
      <c r="M32" s="243">
        <v>30</v>
      </c>
      <c r="N32" s="242">
        <v>8</v>
      </c>
      <c r="O32" s="242">
        <v>120</v>
      </c>
      <c r="P32" s="244">
        <v>0</v>
      </c>
      <c r="Q32" s="242">
        <v>0</v>
      </c>
      <c r="R32" s="242">
        <v>0</v>
      </c>
      <c r="S32" s="244">
        <v>0</v>
      </c>
      <c r="T32" s="242">
        <v>25</v>
      </c>
      <c r="U32" s="242">
        <v>375</v>
      </c>
      <c r="V32" s="244">
        <v>15</v>
      </c>
      <c r="AC32" t="str">
        <f>_xlfn.XLOOKUP(C32,Budget!$B$5:$B$208,Budget!$B$5:$B$208,"N/A",FALSE)</f>
        <v>Shaw Hill Primary School</v>
      </c>
    </row>
    <row r="33" spans="1:29" x14ac:dyDescent="0.35">
      <c r="A33">
        <v>3302011</v>
      </c>
      <c r="B33" s="252">
        <v>2011</v>
      </c>
      <c r="C33" t="s">
        <v>965</v>
      </c>
      <c r="D33" s="242">
        <v>0</v>
      </c>
      <c r="E33" s="242">
        <v>36</v>
      </c>
      <c r="F33" s="243">
        <v>36</v>
      </c>
      <c r="G33" s="242">
        <v>0</v>
      </c>
      <c r="H33" s="243">
        <v>0</v>
      </c>
      <c r="I33" s="242">
        <v>0</v>
      </c>
      <c r="J33" s="242">
        <v>540</v>
      </c>
      <c r="K33" s="243">
        <v>540</v>
      </c>
      <c r="L33" s="242">
        <v>0</v>
      </c>
      <c r="M33" s="243">
        <v>0</v>
      </c>
      <c r="N33" s="242">
        <v>8</v>
      </c>
      <c r="O33" s="242">
        <v>120</v>
      </c>
      <c r="P33" s="244">
        <v>0</v>
      </c>
      <c r="Q33" s="242">
        <v>1</v>
      </c>
      <c r="R33" s="242">
        <v>15</v>
      </c>
      <c r="S33" s="244">
        <v>0</v>
      </c>
      <c r="T33" s="242">
        <v>3</v>
      </c>
      <c r="U33" s="242">
        <v>45</v>
      </c>
      <c r="V33" s="244">
        <v>0</v>
      </c>
      <c r="AC33" t="str">
        <f>_xlfn.XLOOKUP(C33,Budget!$B$5:$B$208,Budget!$B$5:$B$208,"N/A",FALSE)</f>
        <v>Wheelers Lane Primary School</v>
      </c>
    </row>
    <row r="34" spans="1:29" x14ac:dyDescent="0.35">
      <c r="A34">
        <v>3302014</v>
      </c>
      <c r="B34" s="252">
        <v>2014</v>
      </c>
      <c r="C34" t="s">
        <v>966</v>
      </c>
      <c r="D34" s="242">
        <v>1</v>
      </c>
      <c r="E34" s="242">
        <v>32</v>
      </c>
      <c r="F34" s="243">
        <v>32</v>
      </c>
      <c r="G34" s="242">
        <v>0</v>
      </c>
      <c r="H34" s="243">
        <v>0</v>
      </c>
      <c r="I34" s="242">
        <v>15</v>
      </c>
      <c r="J34" s="242">
        <v>480</v>
      </c>
      <c r="K34" s="243">
        <v>480</v>
      </c>
      <c r="L34" s="242">
        <v>0</v>
      </c>
      <c r="M34" s="243">
        <v>0</v>
      </c>
      <c r="N34" s="242">
        <v>7</v>
      </c>
      <c r="O34" s="242">
        <v>105</v>
      </c>
      <c r="P34" s="244">
        <v>0</v>
      </c>
      <c r="Q34" s="242">
        <v>12</v>
      </c>
      <c r="R34" s="242">
        <v>180</v>
      </c>
      <c r="S34" s="244">
        <v>0</v>
      </c>
      <c r="T34" s="242">
        <v>4</v>
      </c>
      <c r="U34" s="242">
        <v>60</v>
      </c>
      <c r="V34" s="244">
        <v>0</v>
      </c>
      <c r="AC34" t="str">
        <f>_xlfn.XLOOKUP(C34,Budget!$B$5:$B$208,Budget!$B$5:$B$208,"N/A",FALSE)</f>
        <v>Barford Primary School</v>
      </c>
    </row>
    <row r="35" spans="1:29" x14ac:dyDescent="0.35">
      <c r="A35">
        <v>3302015</v>
      </c>
      <c r="B35" s="252">
        <v>2015</v>
      </c>
      <c r="C35" t="s">
        <v>967</v>
      </c>
      <c r="D35" s="242">
        <v>0</v>
      </c>
      <c r="E35" s="242">
        <v>32</v>
      </c>
      <c r="F35" s="243">
        <v>32</v>
      </c>
      <c r="G35" s="242">
        <v>0</v>
      </c>
      <c r="H35" s="243">
        <v>0</v>
      </c>
      <c r="I35" s="242">
        <v>0</v>
      </c>
      <c r="J35" s="242">
        <v>480</v>
      </c>
      <c r="K35" s="243">
        <v>480</v>
      </c>
      <c r="L35" s="242">
        <v>0</v>
      </c>
      <c r="M35" s="243">
        <v>0</v>
      </c>
      <c r="N35" s="242">
        <v>8</v>
      </c>
      <c r="O35" s="242">
        <v>120</v>
      </c>
      <c r="P35" s="244">
        <v>0</v>
      </c>
      <c r="Q35" s="242">
        <v>5</v>
      </c>
      <c r="R35" s="242">
        <v>75</v>
      </c>
      <c r="S35" s="244">
        <v>0</v>
      </c>
      <c r="T35" s="242">
        <v>18</v>
      </c>
      <c r="U35" s="242">
        <v>270</v>
      </c>
      <c r="V35" s="244">
        <v>0</v>
      </c>
      <c r="AC35" t="str">
        <f>_xlfn.XLOOKUP(C35,Budget!$B$5:$B$208,Budget!$B$5:$B$208,"N/A",FALSE)</f>
        <v>James Watt Primary School</v>
      </c>
    </row>
    <row r="36" spans="1:29" x14ac:dyDescent="0.35">
      <c r="A36">
        <v>3302018</v>
      </c>
      <c r="B36" s="252">
        <v>2018</v>
      </c>
      <c r="C36" t="s">
        <v>968</v>
      </c>
      <c r="D36" s="242">
        <v>12</v>
      </c>
      <c r="E36" s="242">
        <v>34</v>
      </c>
      <c r="F36" s="243">
        <v>34</v>
      </c>
      <c r="G36" s="242">
        <v>1</v>
      </c>
      <c r="H36" s="243">
        <v>1</v>
      </c>
      <c r="I36" s="242">
        <v>180</v>
      </c>
      <c r="J36" s="242">
        <v>510</v>
      </c>
      <c r="K36" s="243">
        <v>510</v>
      </c>
      <c r="L36" s="242">
        <v>15</v>
      </c>
      <c r="M36" s="243">
        <v>15</v>
      </c>
      <c r="N36" s="242">
        <v>31</v>
      </c>
      <c r="O36" s="242">
        <v>465</v>
      </c>
      <c r="P36" s="244">
        <v>15</v>
      </c>
      <c r="Q36" s="242">
        <v>2</v>
      </c>
      <c r="R36" s="242">
        <v>30</v>
      </c>
      <c r="S36" s="244">
        <v>0</v>
      </c>
      <c r="T36" s="242">
        <v>0</v>
      </c>
      <c r="U36" s="242">
        <v>0</v>
      </c>
      <c r="V36" s="244">
        <v>0</v>
      </c>
      <c r="AC36" t="str">
        <f>_xlfn.XLOOKUP(C36,Budget!$B$5:$B$208,Budget!$B$5:$B$208,"N/A",FALSE)</f>
        <v>The Oaks Primary School</v>
      </c>
    </row>
    <row r="37" spans="1:29" x14ac:dyDescent="0.35">
      <c r="A37">
        <v>3302020</v>
      </c>
      <c r="B37" s="252">
        <v>2020</v>
      </c>
      <c r="C37" t="s">
        <v>969</v>
      </c>
      <c r="D37" s="242">
        <v>0</v>
      </c>
      <c r="E37" s="242">
        <v>52</v>
      </c>
      <c r="F37" s="243">
        <v>52</v>
      </c>
      <c r="G37" s="242">
        <v>12</v>
      </c>
      <c r="H37" s="243">
        <v>12</v>
      </c>
      <c r="I37" s="242">
        <v>0</v>
      </c>
      <c r="J37" s="242">
        <v>735</v>
      </c>
      <c r="K37" s="243">
        <v>735</v>
      </c>
      <c r="L37" s="242">
        <v>180</v>
      </c>
      <c r="M37" s="243">
        <v>180</v>
      </c>
      <c r="N37" s="242">
        <v>1</v>
      </c>
      <c r="O37" s="242">
        <v>15</v>
      </c>
      <c r="P37" s="244">
        <v>15</v>
      </c>
      <c r="Q37" s="242">
        <v>7</v>
      </c>
      <c r="R37" s="242">
        <v>105</v>
      </c>
      <c r="S37" s="244">
        <v>0</v>
      </c>
      <c r="T37" s="242">
        <v>17</v>
      </c>
      <c r="U37" s="242">
        <v>240</v>
      </c>
      <c r="V37" s="244">
        <v>60</v>
      </c>
      <c r="AC37" t="str">
        <f>_xlfn.XLOOKUP(C37,Budget!$B$5:$B$208,Budget!$B$5:$B$208,"N/A",FALSE)</f>
        <v>Acocks Green Primary School</v>
      </c>
    </row>
    <row r="38" spans="1:29" x14ac:dyDescent="0.35">
      <c r="A38">
        <v>3302021</v>
      </c>
      <c r="B38" s="252">
        <v>2021</v>
      </c>
      <c r="C38" t="s">
        <v>75</v>
      </c>
      <c r="D38" s="242">
        <v>0</v>
      </c>
      <c r="E38" s="242">
        <v>16</v>
      </c>
      <c r="F38" s="243">
        <v>16</v>
      </c>
      <c r="G38" s="242">
        <v>0</v>
      </c>
      <c r="H38" s="243">
        <v>0</v>
      </c>
      <c r="I38" s="242">
        <v>0</v>
      </c>
      <c r="J38" s="242">
        <v>240</v>
      </c>
      <c r="K38" s="243">
        <v>240</v>
      </c>
      <c r="L38" s="242">
        <v>0</v>
      </c>
      <c r="M38" s="243">
        <v>0</v>
      </c>
      <c r="N38" s="242">
        <v>5</v>
      </c>
      <c r="O38" s="242">
        <v>75</v>
      </c>
      <c r="P38" s="244">
        <v>0</v>
      </c>
      <c r="Q38" s="242">
        <v>6</v>
      </c>
      <c r="R38" s="242">
        <v>90</v>
      </c>
      <c r="S38" s="244">
        <v>0</v>
      </c>
      <c r="T38" s="242">
        <v>1</v>
      </c>
      <c r="U38" s="242">
        <v>15</v>
      </c>
      <c r="V38" s="244">
        <v>0</v>
      </c>
      <c r="AC38" t="str">
        <f>_xlfn.XLOOKUP(C38,Budget!$B$5:$B$208,Budget!$B$5:$B$208,"N/A",FALSE)</f>
        <v>PAGANEL PRIMARY SCHOOL</v>
      </c>
    </row>
    <row r="39" spans="1:29" x14ac:dyDescent="0.35">
      <c r="A39">
        <v>3302025</v>
      </c>
      <c r="B39" s="252">
        <v>2025</v>
      </c>
      <c r="C39" t="s">
        <v>970</v>
      </c>
      <c r="D39" s="242">
        <v>0</v>
      </c>
      <c r="E39" s="242">
        <v>28</v>
      </c>
      <c r="F39" s="243">
        <v>28</v>
      </c>
      <c r="G39" s="242">
        <v>8</v>
      </c>
      <c r="H39" s="243">
        <v>8</v>
      </c>
      <c r="I39" s="242">
        <v>0</v>
      </c>
      <c r="J39" s="242">
        <v>420</v>
      </c>
      <c r="K39" s="243">
        <v>420</v>
      </c>
      <c r="L39" s="242">
        <v>120</v>
      </c>
      <c r="M39" s="243">
        <v>120</v>
      </c>
      <c r="N39" s="242">
        <v>2</v>
      </c>
      <c r="O39" s="242">
        <v>30</v>
      </c>
      <c r="P39" s="244">
        <v>0</v>
      </c>
      <c r="Q39" s="242">
        <v>15</v>
      </c>
      <c r="R39" s="242">
        <v>225</v>
      </c>
      <c r="S39" s="244">
        <v>60</v>
      </c>
      <c r="T39" s="242">
        <v>7</v>
      </c>
      <c r="U39" s="242">
        <v>105</v>
      </c>
      <c r="V39" s="244">
        <v>30</v>
      </c>
      <c r="AC39" t="str">
        <f>_xlfn.XLOOKUP(C39,Budget!$B$5:$B$208,Budget!$B$5:$B$208,"N/A",FALSE)</f>
        <v>Birches Green Infant School</v>
      </c>
    </row>
    <row r="40" spans="1:29" x14ac:dyDescent="0.35">
      <c r="A40">
        <v>3302030</v>
      </c>
      <c r="B40" s="252">
        <v>2030</v>
      </c>
      <c r="C40" t="s">
        <v>971</v>
      </c>
      <c r="D40" s="242">
        <v>0</v>
      </c>
      <c r="E40" s="242">
        <v>48</v>
      </c>
      <c r="F40" s="243">
        <v>48</v>
      </c>
      <c r="G40" s="242">
        <v>0</v>
      </c>
      <c r="H40" s="243">
        <v>0</v>
      </c>
      <c r="I40" s="242">
        <v>0</v>
      </c>
      <c r="J40" s="242">
        <v>720</v>
      </c>
      <c r="K40" s="243">
        <v>720</v>
      </c>
      <c r="L40" s="242">
        <v>0</v>
      </c>
      <c r="M40" s="243">
        <v>0</v>
      </c>
      <c r="N40" s="242">
        <v>0</v>
      </c>
      <c r="O40" s="242">
        <v>0</v>
      </c>
      <c r="P40" s="244">
        <v>0</v>
      </c>
      <c r="Q40" s="242">
        <v>3</v>
      </c>
      <c r="R40" s="242">
        <v>45</v>
      </c>
      <c r="S40" s="244">
        <v>0</v>
      </c>
      <c r="T40" s="242">
        <v>40</v>
      </c>
      <c r="U40" s="242">
        <v>600</v>
      </c>
      <c r="V40" s="244">
        <v>0</v>
      </c>
      <c r="AC40" t="str">
        <f>_xlfn.XLOOKUP(C40,Budget!$B$5:$B$208,Budget!$B$5:$B$208,"N/A",FALSE)</f>
        <v>Bordesley Green Primary School</v>
      </c>
    </row>
    <row r="41" spans="1:29" x14ac:dyDescent="0.35">
      <c r="A41">
        <v>3302036</v>
      </c>
      <c r="B41" s="252">
        <v>2036</v>
      </c>
      <c r="C41" t="s">
        <v>972</v>
      </c>
      <c r="D41" s="242">
        <v>0</v>
      </c>
      <c r="E41" s="242">
        <v>20</v>
      </c>
      <c r="F41" s="243">
        <v>20</v>
      </c>
      <c r="G41" s="242">
        <v>0</v>
      </c>
      <c r="H41" s="243">
        <v>0</v>
      </c>
      <c r="I41" s="242">
        <v>0</v>
      </c>
      <c r="J41" s="242">
        <v>300</v>
      </c>
      <c r="K41" s="243">
        <v>300</v>
      </c>
      <c r="L41" s="242">
        <v>0</v>
      </c>
      <c r="M41" s="243">
        <v>0</v>
      </c>
      <c r="N41" s="242">
        <v>0</v>
      </c>
      <c r="O41" s="242">
        <v>0</v>
      </c>
      <c r="P41" s="244">
        <v>0</v>
      </c>
      <c r="Q41" s="242">
        <v>17</v>
      </c>
      <c r="R41" s="242">
        <v>255</v>
      </c>
      <c r="S41" s="244">
        <v>0</v>
      </c>
      <c r="T41" s="242">
        <v>0</v>
      </c>
      <c r="U41" s="242">
        <v>0</v>
      </c>
      <c r="V41" s="244">
        <v>0</v>
      </c>
      <c r="AC41" t="str">
        <f>_xlfn.XLOOKUP(C41,Budget!$B$5:$B$208,Budget!$B$5:$B$208,"N/A",FALSE)</f>
        <v>Erdington Hall Primary School</v>
      </c>
    </row>
    <row r="42" spans="1:29" x14ac:dyDescent="0.35">
      <c r="A42">
        <v>3302037</v>
      </c>
      <c r="B42" s="252">
        <v>2037</v>
      </c>
      <c r="C42" t="s">
        <v>973</v>
      </c>
      <c r="D42" s="242">
        <v>0</v>
      </c>
      <c r="E42" s="242">
        <v>32</v>
      </c>
      <c r="F42" s="243">
        <v>32</v>
      </c>
      <c r="G42" s="242">
        <v>6</v>
      </c>
      <c r="H42" s="243">
        <v>6</v>
      </c>
      <c r="I42" s="242">
        <v>0</v>
      </c>
      <c r="J42" s="242">
        <v>480</v>
      </c>
      <c r="K42" s="243">
        <v>480</v>
      </c>
      <c r="L42" s="242">
        <v>90</v>
      </c>
      <c r="M42" s="243">
        <v>90</v>
      </c>
      <c r="N42" s="242">
        <v>0</v>
      </c>
      <c r="O42" s="242">
        <v>0</v>
      </c>
      <c r="P42" s="244">
        <v>0</v>
      </c>
      <c r="Q42" s="242">
        <v>4</v>
      </c>
      <c r="R42" s="242">
        <v>60</v>
      </c>
      <c r="S42" s="244">
        <v>15</v>
      </c>
      <c r="T42" s="242">
        <v>16</v>
      </c>
      <c r="U42" s="242">
        <v>240</v>
      </c>
      <c r="V42" s="244">
        <v>15</v>
      </c>
      <c r="AC42" t="str">
        <f>_xlfn.XLOOKUP(C42,Budget!$B$5:$B$208,Budget!$B$5:$B$208,"N/A",FALSE)</f>
        <v>Slade Primary School</v>
      </c>
    </row>
    <row r="43" spans="1:29" x14ac:dyDescent="0.35">
      <c r="A43">
        <v>3302038</v>
      </c>
      <c r="B43" s="252">
        <v>2038</v>
      </c>
      <c r="C43" t="s">
        <v>974</v>
      </c>
      <c r="D43" s="242">
        <v>0</v>
      </c>
      <c r="E43" s="242">
        <v>22</v>
      </c>
      <c r="F43" s="243">
        <v>22</v>
      </c>
      <c r="G43" s="242">
        <v>0</v>
      </c>
      <c r="H43" s="243">
        <v>0</v>
      </c>
      <c r="I43" s="242">
        <v>0</v>
      </c>
      <c r="J43" s="242">
        <v>0</v>
      </c>
      <c r="K43" s="243">
        <v>0</v>
      </c>
      <c r="L43" s="242">
        <v>0</v>
      </c>
      <c r="M43" s="243">
        <v>0</v>
      </c>
      <c r="N43" s="242">
        <v>7</v>
      </c>
      <c r="O43" s="242">
        <v>0</v>
      </c>
      <c r="P43" s="244">
        <v>0</v>
      </c>
      <c r="Q43" s="242">
        <v>0</v>
      </c>
      <c r="R43" s="242">
        <v>0</v>
      </c>
      <c r="S43" s="244">
        <v>0</v>
      </c>
      <c r="T43" s="242">
        <v>13</v>
      </c>
      <c r="U43" s="242">
        <v>0</v>
      </c>
      <c r="V43" s="244">
        <v>0</v>
      </c>
      <c r="AC43" t="str">
        <f>_xlfn.XLOOKUP(C43,Budget!$B$5:$B$208,Budget!$B$5:$B$208,"N/A",FALSE)</f>
        <v>Nansen Primary School</v>
      </c>
    </row>
    <row r="44" spans="1:29" x14ac:dyDescent="0.35">
      <c r="A44">
        <v>3302039</v>
      </c>
      <c r="B44" s="252">
        <v>2039</v>
      </c>
      <c r="C44" t="s">
        <v>975</v>
      </c>
      <c r="D44" s="242">
        <v>0</v>
      </c>
      <c r="E44" s="242">
        <v>56</v>
      </c>
      <c r="F44" s="243">
        <v>56</v>
      </c>
      <c r="G44" s="242">
        <v>0</v>
      </c>
      <c r="H44" s="243">
        <v>0</v>
      </c>
      <c r="I44" s="242">
        <v>0</v>
      </c>
      <c r="J44" s="242">
        <v>840</v>
      </c>
      <c r="K44" s="243">
        <v>840</v>
      </c>
      <c r="L44" s="242">
        <v>0</v>
      </c>
      <c r="M44" s="243">
        <v>0</v>
      </c>
      <c r="N44" s="242">
        <v>0</v>
      </c>
      <c r="O44" s="242">
        <v>0</v>
      </c>
      <c r="P44" s="244">
        <v>0</v>
      </c>
      <c r="Q44" s="242">
        <v>5</v>
      </c>
      <c r="R44" s="242">
        <v>75</v>
      </c>
      <c r="S44" s="244">
        <v>0</v>
      </c>
      <c r="T44" s="242">
        <v>31</v>
      </c>
      <c r="U44" s="242">
        <v>465</v>
      </c>
      <c r="V44" s="244">
        <v>0</v>
      </c>
      <c r="AC44" t="str">
        <f>_xlfn.XLOOKUP(C44,Budget!$B$5:$B$208,Budget!$B$5:$B$208,"N/A",FALSE)</f>
        <v>Canterbury Cross Primary School</v>
      </c>
    </row>
    <row r="45" spans="1:29" x14ac:dyDescent="0.35">
      <c r="A45">
        <v>3302040</v>
      </c>
      <c r="B45" s="252">
        <v>2040</v>
      </c>
      <c r="C45" t="s">
        <v>976</v>
      </c>
      <c r="D45" s="242">
        <v>0</v>
      </c>
      <c r="E45" s="242">
        <v>32</v>
      </c>
      <c r="F45" s="243">
        <v>32</v>
      </c>
      <c r="G45" s="242">
        <v>0</v>
      </c>
      <c r="H45" s="243">
        <v>0</v>
      </c>
      <c r="I45" s="242">
        <v>0</v>
      </c>
      <c r="J45" s="242">
        <v>480</v>
      </c>
      <c r="K45" s="243">
        <v>480</v>
      </c>
      <c r="L45" s="242">
        <v>0</v>
      </c>
      <c r="M45" s="243">
        <v>0</v>
      </c>
      <c r="N45" s="242">
        <v>0</v>
      </c>
      <c r="O45" s="242">
        <v>0</v>
      </c>
      <c r="P45" s="244">
        <v>0</v>
      </c>
      <c r="Q45" s="242">
        <v>1</v>
      </c>
      <c r="R45" s="242">
        <v>15</v>
      </c>
      <c r="S45" s="244">
        <v>0</v>
      </c>
      <c r="T45" s="242">
        <v>0</v>
      </c>
      <c r="U45" s="242">
        <v>0</v>
      </c>
      <c r="V45" s="244">
        <v>0</v>
      </c>
      <c r="AC45" t="str">
        <f>_xlfn.XLOOKUP(C45,Budget!$B$5:$B$208,Budget!$B$5:$B$208,"N/A",FALSE)</f>
        <v>Cherry Orchard Primary School</v>
      </c>
    </row>
    <row r="46" spans="1:29" x14ac:dyDescent="0.35">
      <c r="A46">
        <v>3302054</v>
      </c>
      <c r="B46" s="252">
        <v>2054</v>
      </c>
      <c r="C46" t="s">
        <v>977</v>
      </c>
      <c r="D46" s="242">
        <v>0</v>
      </c>
      <c r="E46" s="242">
        <v>48</v>
      </c>
      <c r="F46" s="243">
        <v>48</v>
      </c>
      <c r="G46" s="242">
        <v>0</v>
      </c>
      <c r="H46" s="243">
        <v>0</v>
      </c>
      <c r="I46" s="242">
        <v>0</v>
      </c>
      <c r="J46" s="242">
        <v>720</v>
      </c>
      <c r="K46" s="243">
        <v>720</v>
      </c>
      <c r="L46" s="242">
        <v>0</v>
      </c>
      <c r="M46" s="243">
        <v>0</v>
      </c>
      <c r="N46" s="242">
        <v>7</v>
      </c>
      <c r="O46" s="242">
        <v>105</v>
      </c>
      <c r="P46" s="244">
        <v>0</v>
      </c>
      <c r="Q46" s="242">
        <v>1</v>
      </c>
      <c r="R46" s="242">
        <v>15</v>
      </c>
      <c r="S46" s="244">
        <v>0</v>
      </c>
      <c r="T46" s="242">
        <v>3</v>
      </c>
      <c r="U46" s="242">
        <v>45</v>
      </c>
      <c r="V46" s="244">
        <v>0</v>
      </c>
      <c r="AC46" t="str">
        <f>_xlfn.XLOOKUP(C46,Budget!$B$5:$B$208,Budget!$B$5:$B$208,"N/A",FALSE)</f>
        <v>Colmore Infant and Nursery School</v>
      </c>
    </row>
    <row r="47" spans="1:29" x14ac:dyDescent="0.35">
      <c r="A47">
        <v>3302055</v>
      </c>
      <c r="B47" s="252">
        <v>2055</v>
      </c>
      <c r="C47" t="s">
        <v>978</v>
      </c>
      <c r="D47" s="242">
        <v>0</v>
      </c>
      <c r="E47" s="242">
        <v>27</v>
      </c>
      <c r="F47" s="243">
        <v>27</v>
      </c>
      <c r="G47" s="242">
        <v>13</v>
      </c>
      <c r="H47" s="243">
        <v>13</v>
      </c>
      <c r="I47" s="242">
        <v>0</v>
      </c>
      <c r="J47" s="242">
        <v>405</v>
      </c>
      <c r="K47" s="243">
        <v>405</v>
      </c>
      <c r="L47" s="242">
        <v>195</v>
      </c>
      <c r="M47" s="243">
        <v>195</v>
      </c>
      <c r="N47" s="242">
        <v>2</v>
      </c>
      <c r="O47" s="242">
        <v>30</v>
      </c>
      <c r="P47" s="244">
        <v>0</v>
      </c>
      <c r="Q47" s="242">
        <v>3</v>
      </c>
      <c r="R47" s="242">
        <v>45</v>
      </c>
      <c r="S47" s="244">
        <v>15</v>
      </c>
      <c r="T47" s="242">
        <v>3</v>
      </c>
      <c r="U47" s="242">
        <v>45</v>
      </c>
      <c r="V47" s="244">
        <v>30</v>
      </c>
      <c r="AC47" t="str">
        <f>_xlfn.XLOOKUP(C47,Budget!$B$5:$B$208,Budget!$B$5:$B$208,"N/A",FALSE)</f>
        <v>Cotteridge Primary School</v>
      </c>
    </row>
    <row r="48" spans="1:29" x14ac:dyDescent="0.35">
      <c r="A48">
        <v>3302056</v>
      </c>
      <c r="B48" s="252">
        <v>2056</v>
      </c>
      <c r="C48" t="s">
        <v>979</v>
      </c>
      <c r="D48" s="242">
        <v>0</v>
      </c>
      <c r="E48" s="242">
        <v>43</v>
      </c>
      <c r="F48" s="243">
        <v>43</v>
      </c>
      <c r="G48" s="242">
        <v>1</v>
      </c>
      <c r="H48" s="243">
        <v>1</v>
      </c>
      <c r="I48" s="242">
        <v>0</v>
      </c>
      <c r="J48" s="242">
        <v>645</v>
      </c>
      <c r="K48" s="243">
        <v>645</v>
      </c>
      <c r="L48" s="242">
        <v>15</v>
      </c>
      <c r="M48" s="243">
        <v>15</v>
      </c>
      <c r="N48" s="242">
        <v>9</v>
      </c>
      <c r="O48" s="242">
        <v>135</v>
      </c>
      <c r="P48" s="244">
        <v>0</v>
      </c>
      <c r="Q48" s="242">
        <v>15</v>
      </c>
      <c r="R48" s="242">
        <v>225</v>
      </c>
      <c r="S48" s="244">
        <v>15</v>
      </c>
      <c r="T48" s="242">
        <v>12</v>
      </c>
      <c r="U48" s="242">
        <v>180</v>
      </c>
      <c r="V48" s="244">
        <v>0</v>
      </c>
      <c r="AC48" t="str">
        <f>_xlfn.XLOOKUP(C48,Budget!$B$5:$B$208,Budget!$B$5:$B$208,"N/A",FALSE)</f>
        <v>Ark Tindal Primary Academy</v>
      </c>
    </row>
    <row r="49" spans="1:29" x14ac:dyDescent="0.35">
      <c r="A49">
        <v>3302057</v>
      </c>
      <c r="B49" s="252">
        <v>2057</v>
      </c>
      <c r="C49" t="s">
        <v>980</v>
      </c>
      <c r="D49" s="242">
        <v>1</v>
      </c>
      <c r="E49" s="242">
        <v>37</v>
      </c>
      <c r="F49" s="243">
        <v>37</v>
      </c>
      <c r="G49" s="242">
        <v>0</v>
      </c>
      <c r="H49" s="243">
        <v>0</v>
      </c>
      <c r="I49" s="242">
        <v>15</v>
      </c>
      <c r="J49" s="242">
        <v>555</v>
      </c>
      <c r="K49" s="243">
        <v>555</v>
      </c>
      <c r="L49" s="242">
        <v>0</v>
      </c>
      <c r="M49" s="243">
        <v>0</v>
      </c>
      <c r="N49" s="242">
        <v>7</v>
      </c>
      <c r="O49" s="242">
        <v>105</v>
      </c>
      <c r="P49" s="244">
        <v>0</v>
      </c>
      <c r="Q49" s="242">
        <v>17</v>
      </c>
      <c r="R49" s="242">
        <v>255</v>
      </c>
      <c r="S49" s="244">
        <v>0</v>
      </c>
      <c r="T49" s="242">
        <v>12</v>
      </c>
      <c r="U49" s="242">
        <v>180</v>
      </c>
      <c r="V49" s="244">
        <v>0</v>
      </c>
      <c r="AC49" t="str">
        <f>_xlfn.XLOOKUP(C49,Budget!$B$5:$B$208,Budget!$B$5:$B$208,"N/A",FALSE)</f>
        <v>Percy Shurmer Academy</v>
      </c>
    </row>
    <row r="50" spans="1:29" x14ac:dyDescent="0.35">
      <c r="A50">
        <v>3302058</v>
      </c>
      <c r="B50" s="252">
        <v>2058</v>
      </c>
      <c r="C50" t="s">
        <v>981</v>
      </c>
      <c r="D50" s="242">
        <v>1</v>
      </c>
      <c r="E50" s="242">
        <v>30</v>
      </c>
      <c r="F50" s="243">
        <v>30</v>
      </c>
      <c r="G50" s="242">
        <v>13</v>
      </c>
      <c r="H50" s="243">
        <v>13</v>
      </c>
      <c r="I50" s="242">
        <v>15</v>
      </c>
      <c r="J50" s="242">
        <v>450</v>
      </c>
      <c r="K50" s="243">
        <v>450</v>
      </c>
      <c r="L50" s="242">
        <v>195</v>
      </c>
      <c r="M50" s="243">
        <v>195</v>
      </c>
      <c r="N50" s="242">
        <v>3</v>
      </c>
      <c r="O50" s="242">
        <v>45</v>
      </c>
      <c r="P50" s="244">
        <v>30</v>
      </c>
      <c r="Q50" s="242">
        <v>15</v>
      </c>
      <c r="R50" s="242">
        <v>225</v>
      </c>
      <c r="S50" s="244">
        <v>75</v>
      </c>
      <c r="T50" s="242">
        <v>8</v>
      </c>
      <c r="U50" s="242">
        <v>120</v>
      </c>
      <c r="V50" s="244">
        <v>75</v>
      </c>
      <c r="AC50" t="str">
        <f>_xlfn.XLOOKUP(C50,Budget!$B$5:$B$208,Budget!$B$5:$B$208,"N/A",FALSE)</f>
        <v>Shirestone Academy</v>
      </c>
    </row>
    <row r="51" spans="1:29" x14ac:dyDescent="0.35">
      <c r="A51">
        <v>3302059</v>
      </c>
      <c r="B51" s="252">
        <v>2059</v>
      </c>
      <c r="C51" t="s">
        <v>982</v>
      </c>
      <c r="D51" s="242">
        <v>0</v>
      </c>
      <c r="E51" s="242">
        <v>7</v>
      </c>
      <c r="F51" s="243">
        <v>7</v>
      </c>
      <c r="G51" s="242">
        <v>0</v>
      </c>
      <c r="H51" s="243">
        <v>0</v>
      </c>
      <c r="I51" s="242">
        <v>0</v>
      </c>
      <c r="J51" s="242">
        <v>105</v>
      </c>
      <c r="K51" s="243">
        <v>105</v>
      </c>
      <c r="L51" s="242">
        <v>0</v>
      </c>
      <c r="M51" s="243">
        <v>0</v>
      </c>
      <c r="N51" s="242">
        <v>1</v>
      </c>
      <c r="O51" s="242">
        <v>15</v>
      </c>
      <c r="P51" s="244">
        <v>0</v>
      </c>
      <c r="Q51" s="242">
        <v>6</v>
      </c>
      <c r="R51" s="242">
        <v>90</v>
      </c>
      <c r="S51" s="244">
        <v>0</v>
      </c>
      <c r="T51" s="242">
        <v>0</v>
      </c>
      <c r="U51" s="242">
        <v>0</v>
      </c>
      <c r="V51" s="244">
        <v>0</v>
      </c>
      <c r="AC51" t="str">
        <f>_xlfn.XLOOKUP(C51,Budget!$B$5:$B$208,Budget!$B$5:$B$208,"N/A",FALSE)</f>
        <v>St Clement's Church of England Academy</v>
      </c>
    </row>
    <row r="52" spans="1:29" x14ac:dyDescent="0.35">
      <c r="A52">
        <v>3302060</v>
      </c>
      <c r="B52" s="252">
        <v>2060</v>
      </c>
      <c r="C52" t="s">
        <v>983</v>
      </c>
      <c r="D52" s="242">
        <v>1</v>
      </c>
      <c r="E52" s="242">
        <v>16</v>
      </c>
      <c r="F52" s="243">
        <v>16</v>
      </c>
      <c r="G52" s="242">
        <v>0</v>
      </c>
      <c r="H52" s="243">
        <v>0</v>
      </c>
      <c r="I52" s="242">
        <v>15</v>
      </c>
      <c r="J52" s="242">
        <v>240</v>
      </c>
      <c r="K52" s="243">
        <v>240</v>
      </c>
      <c r="L52" s="242">
        <v>0</v>
      </c>
      <c r="M52" s="243">
        <v>0</v>
      </c>
      <c r="N52" s="242">
        <v>16</v>
      </c>
      <c r="O52" s="242">
        <v>240</v>
      </c>
      <c r="P52" s="244">
        <v>0</v>
      </c>
      <c r="Q52" s="242">
        <v>0</v>
      </c>
      <c r="R52" s="242">
        <v>0</v>
      </c>
      <c r="S52" s="244">
        <v>0</v>
      </c>
      <c r="T52" s="242">
        <v>0</v>
      </c>
      <c r="U52" s="242">
        <v>0</v>
      </c>
      <c r="V52" s="244">
        <v>0</v>
      </c>
      <c r="AC52" t="str">
        <f>_xlfn.XLOOKUP(C52,Budget!$B$5:$B$208,Budget!$B$5:$B$208,"N/A",FALSE)</f>
        <v>Cromwell Primary School</v>
      </c>
    </row>
    <row r="53" spans="1:29" x14ac:dyDescent="0.35">
      <c r="A53">
        <v>3302062</v>
      </c>
      <c r="B53" s="252">
        <v>2062</v>
      </c>
      <c r="C53" t="s">
        <v>984</v>
      </c>
      <c r="D53" s="242">
        <v>0</v>
      </c>
      <c r="E53" s="242">
        <v>40</v>
      </c>
      <c r="F53" s="243">
        <v>40</v>
      </c>
      <c r="G53" s="242">
        <v>0</v>
      </c>
      <c r="H53" s="243">
        <v>0</v>
      </c>
      <c r="I53" s="242">
        <v>0</v>
      </c>
      <c r="J53" s="242">
        <v>600</v>
      </c>
      <c r="K53" s="243">
        <v>600</v>
      </c>
      <c r="L53" s="242">
        <v>0</v>
      </c>
      <c r="M53" s="243">
        <v>0</v>
      </c>
      <c r="N53" s="242">
        <v>7</v>
      </c>
      <c r="O53" s="242">
        <v>105</v>
      </c>
      <c r="P53" s="244">
        <v>0</v>
      </c>
      <c r="Q53" s="242">
        <v>8</v>
      </c>
      <c r="R53" s="242">
        <v>120</v>
      </c>
      <c r="S53" s="244">
        <v>0</v>
      </c>
      <c r="T53" s="242">
        <v>14</v>
      </c>
      <c r="U53" s="242">
        <v>210</v>
      </c>
      <c r="V53" s="244">
        <v>0</v>
      </c>
      <c r="AC53" t="str">
        <f>_xlfn.XLOOKUP(C53,Budget!$B$5:$B$208,Budget!$B$5:$B$208,"N/A",FALSE)</f>
        <v>Anderton Park Primary School</v>
      </c>
    </row>
    <row r="54" spans="1:29" x14ac:dyDescent="0.35">
      <c r="A54">
        <v>3302063</v>
      </c>
      <c r="B54" s="252">
        <v>2063</v>
      </c>
      <c r="C54" t="s">
        <v>985</v>
      </c>
      <c r="D54" s="242">
        <v>0</v>
      </c>
      <c r="E54" s="242">
        <v>24</v>
      </c>
      <c r="F54" s="243">
        <v>24</v>
      </c>
      <c r="G54" s="242">
        <v>0</v>
      </c>
      <c r="H54" s="243">
        <v>0</v>
      </c>
      <c r="I54" s="242">
        <v>0</v>
      </c>
      <c r="J54" s="242">
        <v>360</v>
      </c>
      <c r="K54" s="243">
        <v>360</v>
      </c>
      <c r="L54" s="242">
        <v>0</v>
      </c>
      <c r="M54" s="243">
        <v>0</v>
      </c>
      <c r="N54" s="242">
        <v>15</v>
      </c>
      <c r="O54" s="242">
        <v>225</v>
      </c>
      <c r="P54" s="244">
        <v>0</v>
      </c>
      <c r="Q54" s="242">
        <v>1</v>
      </c>
      <c r="R54" s="242">
        <v>15</v>
      </c>
      <c r="S54" s="244">
        <v>0</v>
      </c>
      <c r="T54" s="242">
        <v>8</v>
      </c>
      <c r="U54" s="242">
        <v>120</v>
      </c>
      <c r="V54" s="244">
        <v>0</v>
      </c>
      <c r="AC54" t="str">
        <f>_xlfn.XLOOKUP(C54,Budget!$B$5:$B$208,Budget!$B$5:$B$208,"N/A",FALSE)</f>
        <v>Regents Park Community Primary School</v>
      </c>
    </row>
    <row r="55" spans="1:29" x14ac:dyDescent="0.35">
      <c r="A55">
        <v>3302064</v>
      </c>
      <c r="B55" s="252">
        <v>2064</v>
      </c>
      <c r="C55" t="s">
        <v>986</v>
      </c>
      <c r="D55" s="242">
        <v>0</v>
      </c>
      <c r="E55" s="242">
        <v>26</v>
      </c>
      <c r="F55" s="243">
        <v>26</v>
      </c>
      <c r="G55" s="242">
        <v>0</v>
      </c>
      <c r="H55" s="243">
        <v>0</v>
      </c>
      <c r="I55" s="242">
        <v>0</v>
      </c>
      <c r="J55" s="242">
        <v>390</v>
      </c>
      <c r="K55" s="243">
        <v>390</v>
      </c>
      <c r="L55" s="242">
        <v>0</v>
      </c>
      <c r="M55" s="243">
        <v>0</v>
      </c>
      <c r="N55" s="242">
        <v>0</v>
      </c>
      <c r="O55" s="242">
        <v>0</v>
      </c>
      <c r="P55" s="244">
        <v>0</v>
      </c>
      <c r="Q55" s="242">
        <v>18</v>
      </c>
      <c r="R55" s="242">
        <v>270</v>
      </c>
      <c r="S55" s="244">
        <v>0</v>
      </c>
      <c r="T55" s="242">
        <v>2</v>
      </c>
      <c r="U55" s="242">
        <v>30</v>
      </c>
      <c r="V55" s="244">
        <v>0</v>
      </c>
      <c r="AC55" t="str">
        <f>_xlfn.XLOOKUP(C55,Budget!$B$5:$B$208,Budget!$B$5:$B$208,"N/A",FALSE)</f>
        <v>The Oaklands Primary School</v>
      </c>
    </row>
    <row r="56" spans="1:29" x14ac:dyDescent="0.35">
      <c r="A56">
        <v>3302065</v>
      </c>
      <c r="B56" s="252">
        <v>2065</v>
      </c>
      <c r="C56" t="s">
        <v>987</v>
      </c>
      <c r="D56" s="242">
        <v>0</v>
      </c>
      <c r="E56" s="242">
        <v>38</v>
      </c>
      <c r="F56" s="243">
        <v>38</v>
      </c>
      <c r="G56" s="242">
        <v>0</v>
      </c>
      <c r="H56" s="243">
        <v>0</v>
      </c>
      <c r="I56" s="242">
        <v>0</v>
      </c>
      <c r="J56" s="242">
        <v>570</v>
      </c>
      <c r="K56" s="243">
        <v>570</v>
      </c>
      <c r="L56" s="242">
        <v>0</v>
      </c>
      <c r="M56" s="243">
        <v>0</v>
      </c>
      <c r="N56" s="242">
        <v>0</v>
      </c>
      <c r="O56" s="242">
        <v>0</v>
      </c>
      <c r="P56" s="244">
        <v>0</v>
      </c>
      <c r="Q56" s="242">
        <v>0</v>
      </c>
      <c r="R56" s="242">
        <v>0</v>
      </c>
      <c r="S56" s="244">
        <v>0</v>
      </c>
      <c r="T56" s="242">
        <v>1</v>
      </c>
      <c r="U56" s="242">
        <v>15</v>
      </c>
      <c r="V56" s="244">
        <v>0</v>
      </c>
      <c r="AC56" t="str">
        <f>_xlfn.XLOOKUP(C56,Budget!$B$5:$B$208,Budget!$B$5:$B$208,"N/A",FALSE)</f>
        <v>Dorrington Academy</v>
      </c>
    </row>
    <row r="57" spans="1:29" x14ac:dyDescent="0.35">
      <c r="A57">
        <v>3302067</v>
      </c>
      <c r="B57" s="252">
        <v>2067</v>
      </c>
      <c r="C57" t="s">
        <v>101</v>
      </c>
      <c r="D57" s="242">
        <v>0</v>
      </c>
      <c r="E57" s="242">
        <v>21</v>
      </c>
      <c r="F57" s="243">
        <v>21</v>
      </c>
      <c r="G57" s="242">
        <v>0</v>
      </c>
      <c r="H57" s="243">
        <v>0</v>
      </c>
      <c r="I57" s="242">
        <v>0</v>
      </c>
      <c r="J57" s="242">
        <v>315</v>
      </c>
      <c r="K57" s="243">
        <v>315</v>
      </c>
      <c r="L57" s="242">
        <v>0</v>
      </c>
      <c r="M57" s="243">
        <v>0</v>
      </c>
      <c r="N57" s="242">
        <v>8</v>
      </c>
      <c r="O57" s="242">
        <v>120</v>
      </c>
      <c r="P57" s="244">
        <v>0</v>
      </c>
      <c r="Q57" s="242">
        <v>1</v>
      </c>
      <c r="R57" s="242">
        <v>15</v>
      </c>
      <c r="S57" s="244">
        <v>0</v>
      </c>
      <c r="T57" s="242">
        <v>1</v>
      </c>
      <c r="U57" s="242">
        <v>15</v>
      </c>
      <c r="V57" s="244">
        <v>0</v>
      </c>
      <c r="AC57" t="str">
        <f>_xlfn.XLOOKUP(C57,Budget!$B$5:$B$208,Budget!$B$5:$B$208,"N/A",FALSE)</f>
        <v>SUMMERFIELD J.I. SCHOOL (N.C.)</v>
      </c>
    </row>
    <row r="58" spans="1:29" x14ac:dyDescent="0.35">
      <c r="A58">
        <v>3302068</v>
      </c>
      <c r="B58" s="252">
        <v>2068</v>
      </c>
      <c r="C58" t="s">
        <v>102</v>
      </c>
      <c r="D58" s="242">
        <v>0</v>
      </c>
      <c r="E58" s="242">
        <v>19</v>
      </c>
      <c r="F58" s="243">
        <v>19</v>
      </c>
      <c r="G58" s="242">
        <v>4</v>
      </c>
      <c r="H58" s="243">
        <v>4</v>
      </c>
      <c r="I58" s="242">
        <v>0</v>
      </c>
      <c r="J58" s="242">
        <v>285</v>
      </c>
      <c r="K58" s="243">
        <v>285</v>
      </c>
      <c r="L58" s="242">
        <v>60</v>
      </c>
      <c r="M58" s="243">
        <v>60</v>
      </c>
      <c r="N58" s="242">
        <v>11</v>
      </c>
      <c r="O58" s="242">
        <v>165</v>
      </c>
      <c r="P58" s="244">
        <v>30</v>
      </c>
      <c r="Q58" s="242">
        <v>4</v>
      </c>
      <c r="R58" s="242">
        <v>60</v>
      </c>
      <c r="S58" s="244">
        <v>15</v>
      </c>
      <c r="T58" s="242">
        <v>2</v>
      </c>
      <c r="U58" s="242">
        <v>30</v>
      </c>
      <c r="V58" s="244">
        <v>0</v>
      </c>
      <c r="AC58" t="str">
        <f>_xlfn.XLOOKUP(C58,Budget!$B$5:$B$208,Budget!$B$5:$B$208,"N/A",FALSE)</f>
        <v>WARREN FARM PRIMARY SCHOOL</v>
      </c>
    </row>
    <row r="59" spans="1:29" x14ac:dyDescent="0.35">
      <c r="A59">
        <v>3302070</v>
      </c>
      <c r="B59" s="252">
        <v>2070</v>
      </c>
      <c r="C59" t="s">
        <v>988</v>
      </c>
      <c r="D59" s="242">
        <v>0</v>
      </c>
      <c r="E59" s="242">
        <v>14</v>
      </c>
      <c r="F59" s="243">
        <v>14</v>
      </c>
      <c r="G59" s="242">
        <v>0</v>
      </c>
      <c r="H59" s="243">
        <v>0</v>
      </c>
      <c r="I59" s="242">
        <v>0</v>
      </c>
      <c r="J59" s="242">
        <v>210</v>
      </c>
      <c r="K59" s="243">
        <v>210</v>
      </c>
      <c r="L59" s="242">
        <v>0</v>
      </c>
      <c r="M59" s="243">
        <v>0</v>
      </c>
      <c r="N59" s="242">
        <v>3</v>
      </c>
      <c r="O59" s="242">
        <v>45</v>
      </c>
      <c r="P59" s="244">
        <v>0</v>
      </c>
      <c r="Q59" s="242">
        <v>4</v>
      </c>
      <c r="R59" s="242">
        <v>60</v>
      </c>
      <c r="S59" s="244">
        <v>0</v>
      </c>
      <c r="T59" s="242">
        <v>6</v>
      </c>
      <c r="U59" s="242">
        <v>90</v>
      </c>
      <c r="V59" s="244">
        <v>0</v>
      </c>
      <c r="AC59" t="str">
        <f>_xlfn.XLOOKUP(C59,Budget!$B$5:$B$208,Budget!$B$5:$B$208,"N/A",FALSE)</f>
        <v>Montgomery Primary Academy</v>
      </c>
    </row>
    <row r="60" spans="1:29" x14ac:dyDescent="0.35">
      <c r="A60">
        <v>3302072</v>
      </c>
      <c r="B60" s="252">
        <v>2072</v>
      </c>
      <c r="C60" t="s">
        <v>989</v>
      </c>
      <c r="D60" s="242">
        <v>0</v>
      </c>
      <c r="E60" s="242">
        <v>43</v>
      </c>
      <c r="F60" s="243">
        <v>43</v>
      </c>
      <c r="G60" s="242">
        <v>19</v>
      </c>
      <c r="H60" s="243">
        <v>19</v>
      </c>
      <c r="I60" s="242">
        <v>0</v>
      </c>
      <c r="J60" s="242">
        <v>645</v>
      </c>
      <c r="K60" s="243">
        <v>645</v>
      </c>
      <c r="L60" s="242">
        <v>285</v>
      </c>
      <c r="M60" s="243">
        <v>285</v>
      </c>
      <c r="N60" s="242">
        <v>12</v>
      </c>
      <c r="O60" s="242">
        <v>180</v>
      </c>
      <c r="P60" s="244">
        <v>30</v>
      </c>
      <c r="Q60" s="242">
        <v>10</v>
      </c>
      <c r="R60" s="242">
        <v>150</v>
      </c>
      <c r="S60" s="244">
        <v>90</v>
      </c>
      <c r="T60" s="242">
        <v>8</v>
      </c>
      <c r="U60" s="242">
        <v>120</v>
      </c>
      <c r="V60" s="244">
        <v>15</v>
      </c>
      <c r="AC60" t="str">
        <f>_xlfn.XLOOKUP(C60,Budget!$B$5:$B$208,Budget!$B$5:$B$208,"N/A",FALSE)</f>
        <v>Billesley Primary School</v>
      </c>
    </row>
    <row r="61" spans="1:29" x14ac:dyDescent="0.35">
      <c r="A61">
        <v>3302073</v>
      </c>
      <c r="B61" s="252">
        <v>2073</v>
      </c>
      <c r="C61" t="s">
        <v>990</v>
      </c>
      <c r="D61" s="242">
        <v>0</v>
      </c>
      <c r="E61" s="242">
        <v>27</v>
      </c>
      <c r="F61" s="243">
        <v>27</v>
      </c>
      <c r="G61" s="242">
        <v>10</v>
      </c>
      <c r="H61" s="243">
        <v>10</v>
      </c>
      <c r="I61" s="242">
        <v>0</v>
      </c>
      <c r="J61" s="242">
        <v>405</v>
      </c>
      <c r="K61" s="243">
        <v>405</v>
      </c>
      <c r="L61" s="242">
        <v>150</v>
      </c>
      <c r="M61" s="243">
        <v>150</v>
      </c>
      <c r="N61" s="242">
        <v>18</v>
      </c>
      <c r="O61" s="242">
        <v>270</v>
      </c>
      <c r="P61" s="244">
        <v>105</v>
      </c>
      <c r="Q61" s="242">
        <v>4</v>
      </c>
      <c r="R61" s="242">
        <v>60</v>
      </c>
      <c r="S61" s="244">
        <v>15</v>
      </c>
      <c r="T61" s="242">
        <v>1</v>
      </c>
      <c r="U61" s="242">
        <v>15</v>
      </c>
      <c r="V61" s="244">
        <v>15</v>
      </c>
      <c r="AC61" t="str">
        <f>_xlfn.XLOOKUP(C61,Budget!$B$5:$B$208,Budget!$B$5:$B$208,"N/A",FALSE)</f>
        <v>Kings Rise Academy</v>
      </c>
    </row>
    <row r="62" spans="1:29" x14ac:dyDescent="0.35">
      <c r="A62">
        <v>3302075</v>
      </c>
      <c r="B62" s="252">
        <v>2075</v>
      </c>
      <c r="C62" t="s">
        <v>991</v>
      </c>
      <c r="D62" s="242">
        <v>0</v>
      </c>
      <c r="E62" s="242">
        <v>20</v>
      </c>
      <c r="F62" s="243">
        <v>20</v>
      </c>
      <c r="G62" s="242">
        <v>0</v>
      </c>
      <c r="H62" s="243">
        <v>0</v>
      </c>
      <c r="I62" s="242">
        <v>0</v>
      </c>
      <c r="J62" s="242">
        <v>300</v>
      </c>
      <c r="K62" s="243">
        <v>300</v>
      </c>
      <c r="L62" s="242">
        <v>0</v>
      </c>
      <c r="M62" s="243">
        <v>0</v>
      </c>
      <c r="N62" s="242">
        <v>0</v>
      </c>
      <c r="O62" s="242">
        <v>0</v>
      </c>
      <c r="P62" s="244">
        <v>0</v>
      </c>
      <c r="Q62" s="242">
        <v>13</v>
      </c>
      <c r="R62" s="242">
        <v>195</v>
      </c>
      <c r="S62" s="244">
        <v>0</v>
      </c>
      <c r="T62" s="242">
        <v>5</v>
      </c>
      <c r="U62" s="242">
        <v>75</v>
      </c>
      <c r="V62" s="244">
        <v>0</v>
      </c>
      <c r="AC62" t="str">
        <f>_xlfn.XLOOKUP(C62,Budget!$B$5:$B$208,Budget!$B$5:$B$208,"N/A",FALSE)</f>
        <v>Mansfield Green Primary E-ACT Academy</v>
      </c>
    </row>
    <row r="63" spans="1:29" x14ac:dyDescent="0.35">
      <c r="A63">
        <v>3302078</v>
      </c>
      <c r="B63" s="252">
        <v>2078</v>
      </c>
      <c r="C63" t="s">
        <v>992</v>
      </c>
      <c r="D63" s="242">
        <v>0</v>
      </c>
      <c r="E63" s="242">
        <v>26</v>
      </c>
      <c r="F63" s="243">
        <v>26</v>
      </c>
      <c r="G63" s="242">
        <v>9</v>
      </c>
      <c r="H63" s="243">
        <v>9</v>
      </c>
      <c r="I63" s="242">
        <v>0</v>
      </c>
      <c r="J63" s="242">
        <v>384</v>
      </c>
      <c r="K63" s="243">
        <v>384</v>
      </c>
      <c r="L63" s="242">
        <v>135</v>
      </c>
      <c r="M63" s="243">
        <v>135</v>
      </c>
      <c r="N63" s="242">
        <v>1</v>
      </c>
      <c r="O63" s="242">
        <v>15</v>
      </c>
      <c r="P63" s="244">
        <v>15</v>
      </c>
      <c r="Q63" s="242">
        <v>0</v>
      </c>
      <c r="R63" s="242">
        <v>0</v>
      </c>
      <c r="S63" s="244">
        <v>0</v>
      </c>
      <c r="T63" s="242">
        <v>7</v>
      </c>
      <c r="U63" s="242">
        <v>105</v>
      </c>
      <c r="V63" s="244">
        <v>15</v>
      </c>
      <c r="AC63" t="str">
        <f>_xlfn.XLOOKUP(C63,Budget!$B$5:$B$208,Budget!$B$5:$B$208,"N/A",FALSE)</f>
        <v>Moor Green Primary Academy</v>
      </c>
    </row>
    <row r="64" spans="1:29" x14ac:dyDescent="0.35">
      <c r="A64">
        <v>3302081</v>
      </c>
      <c r="B64" s="252">
        <v>2081</v>
      </c>
      <c r="C64" t="s">
        <v>993</v>
      </c>
      <c r="D64" s="242">
        <v>0</v>
      </c>
      <c r="E64" s="242">
        <v>22</v>
      </c>
      <c r="F64" s="243">
        <v>22</v>
      </c>
      <c r="G64" s="242">
        <v>0</v>
      </c>
      <c r="H64" s="243">
        <v>0</v>
      </c>
      <c r="I64" s="242">
        <v>0</v>
      </c>
      <c r="J64" s="242">
        <v>330</v>
      </c>
      <c r="K64" s="243">
        <v>330</v>
      </c>
      <c r="L64" s="242">
        <v>0</v>
      </c>
      <c r="M64" s="243">
        <v>0</v>
      </c>
      <c r="N64" s="242">
        <v>0</v>
      </c>
      <c r="O64" s="242">
        <v>0</v>
      </c>
      <c r="P64" s="244">
        <v>0</v>
      </c>
      <c r="Q64" s="242">
        <v>0</v>
      </c>
      <c r="R64" s="242">
        <v>0</v>
      </c>
      <c r="S64" s="244">
        <v>0</v>
      </c>
      <c r="T64" s="242">
        <v>0</v>
      </c>
      <c r="U64" s="242">
        <v>0</v>
      </c>
      <c r="V64" s="244">
        <v>0</v>
      </c>
      <c r="AC64" t="str">
        <f>_xlfn.XLOOKUP(C64,Budget!$B$5:$B$208,Budget!$B$5:$B$208,"N/A",FALSE)</f>
        <v>Gilbertstone Primary School</v>
      </c>
    </row>
    <row r="65" spans="1:29" x14ac:dyDescent="0.35">
      <c r="A65">
        <v>3302082</v>
      </c>
      <c r="B65" s="252">
        <v>2082</v>
      </c>
      <c r="C65" t="s">
        <v>994</v>
      </c>
      <c r="D65" s="242">
        <v>0</v>
      </c>
      <c r="E65" s="242">
        <v>26</v>
      </c>
      <c r="F65" s="243">
        <v>26</v>
      </c>
      <c r="G65" s="242">
        <v>0</v>
      </c>
      <c r="H65" s="243">
        <v>0</v>
      </c>
      <c r="I65" s="242">
        <v>0</v>
      </c>
      <c r="J65" s="242">
        <v>390</v>
      </c>
      <c r="K65" s="243">
        <v>390</v>
      </c>
      <c r="L65" s="242">
        <v>0</v>
      </c>
      <c r="M65" s="243">
        <v>0</v>
      </c>
      <c r="N65" s="242">
        <v>8</v>
      </c>
      <c r="O65" s="242">
        <v>120</v>
      </c>
      <c r="P65" s="244">
        <v>0</v>
      </c>
      <c r="Q65" s="242">
        <v>14</v>
      </c>
      <c r="R65" s="242">
        <v>210</v>
      </c>
      <c r="S65" s="244">
        <v>0</v>
      </c>
      <c r="T65" s="242">
        <v>4</v>
      </c>
      <c r="U65" s="242">
        <v>60</v>
      </c>
      <c r="V65" s="244">
        <v>0</v>
      </c>
      <c r="AC65" t="str">
        <f>_xlfn.XLOOKUP(C65,Budget!$B$5:$B$208,Budget!$B$5:$B$208,"N/A",FALSE)</f>
        <v>Conway Primary School</v>
      </c>
    </row>
    <row r="66" spans="1:29" x14ac:dyDescent="0.35">
      <c r="A66">
        <v>3302086</v>
      </c>
      <c r="B66" s="252">
        <v>2086</v>
      </c>
      <c r="C66" t="s">
        <v>995</v>
      </c>
      <c r="D66" s="242">
        <v>1</v>
      </c>
      <c r="E66" s="242">
        <v>45</v>
      </c>
      <c r="F66" s="243">
        <v>45</v>
      </c>
      <c r="G66" s="242">
        <v>0</v>
      </c>
      <c r="H66" s="243">
        <v>0</v>
      </c>
      <c r="I66" s="242">
        <v>15</v>
      </c>
      <c r="J66" s="242">
        <v>675</v>
      </c>
      <c r="K66" s="243">
        <v>675</v>
      </c>
      <c r="L66" s="242">
        <v>0</v>
      </c>
      <c r="M66" s="243">
        <v>0</v>
      </c>
      <c r="N66" s="242">
        <v>1</v>
      </c>
      <c r="O66" s="242">
        <v>15</v>
      </c>
      <c r="P66" s="244">
        <v>0</v>
      </c>
      <c r="Q66" s="242">
        <v>11</v>
      </c>
      <c r="R66" s="242">
        <v>165</v>
      </c>
      <c r="S66" s="244">
        <v>0</v>
      </c>
      <c r="T66" s="242">
        <v>33</v>
      </c>
      <c r="U66" s="242">
        <v>495</v>
      </c>
      <c r="V66" s="244">
        <v>0</v>
      </c>
      <c r="AC66" t="str">
        <f>_xlfn.XLOOKUP(C66,Budget!$B$5:$B$208,Budget!$B$5:$B$208,"N/A",FALSE)</f>
        <v>Greet Primary School</v>
      </c>
    </row>
    <row r="67" spans="1:29" x14ac:dyDescent="0.35">
      <c r="A67">
        <v>3302093</v>
      </c>
      <c r="B67" s="252">
        <v>2093</v>
      </c>
      <c r="C67" t="s">
        <v>996</v>
      </c>
      <c r="D67" s="242">
        <v>0</v>
      </c>
      <c r="E67" s="242">
        <v>45</v>
      </c>
      <c r="F67" s="243">
        <v>45</v>
      </c>
      <c r="G67" s="242">
        <v>0</v>
      </c>
      <c r="H67" s="243">
        <v>0</v>
      </c>
      <c r="I67" s="242">
        <v>0</v>
      </c>
      <c r="J67" s="242">
        <v>675</v>
      </c>
      <c r="K67" s="243">
        <v>675</v>
      </c>
      <c r="L67" s="242">
        <v>0</v>
      </c>
      <c r="M67" s="243">
        <v>0</v>
      </c>
      <c r="N67" s="242">
        <v>2</v>
      </c>
      <c r="O67" s="242">
        <v>30</v>
      </c>
      <c r="P67" s="244">
        <v>0</v>
      </c>
      <c r="Q67" s="242">
        <v>0</v>
      </c>
      <c r="R67" s="242">
        <v>0</v>
      </c>
      <c r="S67" s="244">
        <v>0</v>
      </c>
      <c r="T67" s="242">
        <v>4</v>
      </c>
      <c r="U67" s="242">
        <v>60</v>
      </c>
      <c r="V67" s="244">
        <v>0</v>
      </c>
      <c r="AC67" t="str">
        <f>_xlfn.XLOOKUP(C67,Budget!$B$5:$B$208,Budget!$B$5:$B$208,"N/A",FALSE)</f>
        <v>Hall Green Infants School</v>
      </c>
    </row>
    <row r="68" spans="1:29" x14ac:dyDescent="0.35">
      <c r="A68">
        <v>3302096</v>
      </c>
      <c r="B68" s="252">
        <v>2096</v>
      </c>
      <c r="C68" t="s">
        <v>997</v>
      </c>
      <c r="D68" s="242">
        <v>0</v>
      </c>
      <c r="E68" s="242">
        <v>28</v>
      </c>
      <c r="F68" s="243">
        <v>28</v>
      </c>
      <c r="G68" s="242">
        <v>0</v>
      </c>
      <c r="H68" s="243">
        <v>0</v>
      </c>
      <c r="I68" s="242">
        <v>0</v>
      </c>
      <c r="J68" s="242">
        <v>0</v>
      </c>
      <c r="K68" s="243">
        <v>0</v>
      </c>
      <c r="L68" s="242">
        <v>0</v>
      </c>
      <c r="M68" s="243">
        <v>0</v>
      </c>
      <c r="N68" s="242">
        <v>10</v>
      </c>
      <c r="O68" s="242">
        <v>0</v>
      </c>
      <c r="P68" s="244">
        <v>0</v>
      </c>
      <c r="Q68" s="242">
        <v>15</v>
      </c>
      <c r="R68" s="242">
        <v>0</v>
      </c>
      <c r="S68" s="244">
        <v>0</v>
      </c>
      <c r="T68" s="242">
        <v>1</v>
      </c>
      <c r="U68" s="242">
        <v>0</v>
      </c>
      <c r="V68" s="244">
        <v>0</v>
      </c>
      <c r="AC68" t="str">
        <f>_xlfn.XLOOKUP(C68,Budget!$B$5:$B$208,Budget!$B$5:$B$208,"N/A",FALSE)</f>
        <v>Lea Forest Primary Academy</v>
      </c>
    </row>
    <row r="69" spans="1:29" x14ac:dyDescent="0.35">
      <c r="A69">
        <v>3302097</v>
      </c>
      <c r="B69" s="252">
        <v>2097</v>
      </c>
      <c r="C69" t="s">
        <v>998</v>
      </c>
      <c r="D69" s="242">
        <v>0</v>
      </c>
      <c r="E69" s="242">
        <v>15</v>
      </c>
      <c r="F69" s="243">
        <v>15</v>
      </c>
      <c r="G69" s="242">
        <v>3</v>
      </c>
      <c r="H69" s="243">
        <v>3</v>
      </c>
      <c r="I69" s="242">
        <v>0</v>
      </c>
      <c r="J69" s="242">
        <v>225</v>
      </c>
      <c r="K69" s="243">
        <v>225</v>
      </c>
      <c r="L69" s="242">
        <v>45</v>
      </c>
      <c r="M69" s="243">
        <v>45</v>
      </c>
      <c r="N69" s="242">
        <v>4</v>
      </c>
      <c r="O69" s="242">
        <v>60</v>
      </c>
      <c r="P69" s="244">
        <v>15</v>
      </c>
      <c r="Q69" s="242">
        <v>5</v>
      </c>
      <c r="R69" s="242">
        <v>75</v>
      </c>
      <c r="S69" s="244">
        <v>15</v>
      </c>
      <c r="T69" s="242">
        <v>4</v>
      </c>
      <c r="U69" s="242">
        <v>60</v>
      </c>
      <c r="V69" s="244">
        <v>0</v>
      </c>
      <c r="AC69" t="str">
        <f>_xlfn.XLOOKUP(C69,Budget!$B$5:$B$208,Budget!$B$5:$B$208,"N/A",FALSE)</f>
        <v>Story Wood School</v>
      </c>
    </row>
    <row r="70" spans="1:29" x14ac:dyDescent="0.35">
      <c r="A70">
        <v>3302098</v>
      </c>
      <c r="B70" s="252">
        <v>2098</v>
      </c>
      <c r="C70" t="s">
        <v>999</v>
      </c>
      <c r="D70" s="242">
        <v>0</v>
      </c>
      <c r="E70" s="242">
        <v>18</v>
      </c>
      <c r="F70" s="243">
        <v>18</v>
      </c>
      <c r="G70" s="242">
        <v>0</v>
      </c>
      <c r="H70" s="243">
        <v>0</v>
      </c>
      <c r="I70" s="242">
        <v>0</v>
      </c>
      <c r="J70" s="242">
        <v>270</v>
      </c>
      <c r="K70" s="243">
        <v>270</v>
      </c>
      <c r="L70" s="242">
        <v>0</v>
      </c>
      <c r="M70" s="243">
        <v>0</v>
      </c>
      <c r="N70" s="242">
        <v>6</v>
      </c>
      <c r="O70" s="242">
        <v>90</v>
      </c>
      <c r="P70" s="244">
        <v>0</v>
      </c>
      <c r="Q70" s="242">
        <v>2</v>
      </c>
      <c r="R70" s="242">
        <v>30</v>
      </c>
      <c r="S70" s="244">
        <v>0</v>
      </c>
      <c r="T70" s="242">
        <v>9</v>
      </c>
      <c r="U70" s="242">
        <v>135</v>
      </c>
      <c r="V70" s="244">
        <v>0</v>
      </c>
      <c r="AC70" t="str">
        <f>_xlfn.XLOOKUP(C70,Budget!$B$5:$B$208,Budget!$B$5:$B$208,"N/A",FALSE)</f>
        <v>Tame Valley Academy</v>
      </c>
    </row>
    <row r="71" spans="1:29" x14ac:dyDescent="0.35">
      <c r="A71">
        <v>3302099</v>
      </c>
      <c r="B71" s="252">
        <v>2099</v>
      </c>
      <c r="C71" t="s">
        <v>1000</v>
      </c>
      <c r="D71" s="242">
        <v>1</v>
      </c>
      <c r="E71" s="242">
        <v>11</v>
      </c>
      <c r="F71" s="243">
        <v>11</v>
      </c>
      <c r="G71" s="242">
        <v>0</v>
      </c>
      <c r="H71" s="243">
        <v>0</v>
      </c>
      <c r="I71" s="242">
        <v>15</v>
      </c>
      <c r="J71" s="242">
        <v>165</v>
      </c>
      <c r="K71" s="243">
        <v>165</v>
      </c>
      <c r="L71" s="242">
        <v>0</v>
      </c>
      <c r="M71" s="243">
        <v>0</v>
      </c>
      <c r="N71" s="242">
        <v>5</v>
      </c>
      <c r="O71" s="242">
        <v>75</v>
      </c>
      <c r="P71" s="244">
        <v>0</v>
      </c>
      <c r="Q71" s="242">
        <v>0</v>
      </c>
      <c r="R71" s="242">
        <v>0</v>
      </c>
      <c r="S71" s="244">
        <v>0</v>
      </c>
      <c r="T71" s="242">
        <v>2</v>
      </c>
      <c r="U71" s="242">
        <v>30</v>
      </c>
      <c r="V71" s="244">
        <v>0</v>
      </c>
      <c r="AC71" t="str">
        <f>_xlfn.XLOOKUP(C71,Budget!$B$5:$B$208,Budget!$B$5:$B$208,"N/A",FALSE)</f>
        <v>Hawthorn Primary School</v>
      </c>
    </row>
    <row r="72" spans="1:29" x14ac:dyDescent="0.35">
      <c r="A72">
        <v>3302100</v>
      </c>
      <c r="B72" s="252">
        <v>2100</v>
      </c>
      <c r="C72" t="s">
        <v>1001</v>
      </c>
      <c r="D72" s="242">
        <v>0</v>
      </c>
      <c r="E72" s="242">
        <v>17</v>
      </c>
      <c r="F72" s="243">
        <v>17</v>
      </c>
      <c r="G72" s="242">
        <v>0</v>
      </c>
      <c r="H72" s="243">
        <v>0</v>
      </c>
      <c r="I72" s="242">
        <v>0</v>
      </c>
      <c r="J72" s="242">
        <v>255</v>
      </c>
      <c r="K72" s="243">
        <v>255</v>
      </c>
      <c r="L72" s="242">
        <v>0</v>
      </c>
      <c r="M72" s="243">
        <v>0</v>
      </c>
      <c r="N72" s="242">
        <v>10</v>
      </c>
      <c r="O72" s="242">
        <v>150</v>
      </c>
      <c r="P72" s="244">
        <v>0</v>
      </c>
      <c r="Q72" s="242">
        <v>7</v>
      </c>
      <c r="R72" s="242">
        <v>105</v>
      </c>
      <c r="S72" s="244">
        <v>0</v>
      </c>
      <c r="T72" s="242">
        <v>0</v>
      </c>
      <c r="U72" s="242">
        <v>0</v>
      </c>
      <c r="V72" s="244">
        <v>0</v>
      </c>
      <c r="AC72" t="str">
        <f>_xlfn.XLOOKUP(C72,Budget!$B$5:$B$208,Budget!$B$5:$B$208,"N/A",FALSE)</f>
        <v>Merritts Brook Primary E-ACT Academy</v>
      </c>
    </row>
    <row r="73" spans="1:29" x14ac:dyDescent="0.35">
      <c r="A73">
        <v>3302102</v>
      </c>
      <c r="B73" s="252">
        <v>2102</v>
      </c>
      <c r="C73" t="s">
        <v>1002</v>
      </c>
      <c r="D73" s="242">
        <v>0</v>
      </c>
      <c r="E73" s="242">
        <v>28</v>
      </c>
      <c r="F73" s="243">
        <v>28</v>
      </c>
      <c r="G73" s="242">
        <v>0</v>
      </c>
      <c r="H73" s="243">
        <v>0</v>
      </c>
      <c r="I73" s="242">
        <v>0</v>
      </c>
      <c r="J73" s="242">
        <v>420</v>
      </c>
      <c r="K73" s="243">
        <v>420</v>
      </c>
      <c r="L73" s="242">
        <v>0</v>
      </c>
      <c r="M73" s="243">
        <v>0</v>
      </c>
      <c r="N73" s="242">
        <v>19</v>
      </c>
      <c r="O73" s="242">
        <v>285</v>
      </c>
      <c r="P73" s="244">
        <v>0</v>
      </c>
      <c r="Q73" s="242">
        <v>5</v>
      </c>
      <c r="R73" s="242">
        <v>75</v>
      </c>
      <c r="S73" s="244">
        <v>0</v>
      </c>
      <c r="T73" s="242">
        <v>1</v>
      </c>
      <c r="U73" s="242">
        <v>15</v>
      </c>
      <c r="V73" s="244">
        <v>0</v>
      </c>
      <c r="AC73" t="str">
        <f>_xlfn.XLOOKUP(C73,Budget!$B$5:$B$208,Budget!$B$5:$B$208,"N/A",FALSE)</f>
        <v>Oasis Academy Blakenhale Infants</v>
      </c>
    </row>
    <row r="74" spans="1:29" x14ac:dyDescent="0.35">
      <c r="A74">
        <v>3302103</v>
      </c>
      <c r="B74" s="252">
        <v>2103</v>
      </c>
      <c r="C74" t="s">
        <v>1003</v>
      </c>
      <c r="D74" s="242">
        <v>0</v>
      </c>
      <c r="E74" s="242">
        <v>34</v>
      </c>
      <c r="F74" s="243">
        <v>34</v>
      </c>
      <c r="G74" s="242">
        <v>13</v>
      </c>
      <c r="H74" s="243">
        <v>13</v>
      </c>
      <c r="I74" s="242">
        <v>0</v>
      </c>
      <c r="J74" s="242">
        <v>510</v>
      </c>
      <c r="K74" s="243">
        <v>510</v>
      </c>
      <c r="L74" s="242">
        <v>195</v>
      </c>
      <c r="M74" s="243">
        <v>195</v>
      </c>
      <c r="N74" s="242">
        <v>2</v>
      </c>
      <c r="O74" s="242">
        <v>30</v>
      </c>
      <c r="P74" s="244">
        <v>0</v>
      </c>
      <c r="Q74" s="242">
        <v>5</v>
      </c>
      <c r="R74" s="242">
        <v>75</v>
      </c>
      <c r="S74" s="244">
        <v>30</v>
      </c>
      <c r="T74" s="242">
        <v>14</v>
      </c>
      <c r="U74" s="242">
        <v>210</v>
      </c>
      <c r="V74" s="244">
        <v>60</v>
      </c>
      <c r="AC74" t="str">
        <f>_xlfn.XLOOKUP(C74,Budget!$B$5:$B$208,Budget!$B$5:$B$208,"N/A",FALSE)</f>
        <v>Oasis Academy Short Heath</v>
      </c>
    </row>
    <row r="75" spans="1:29" x14ac:dyDescent="0.35">
      <c r="A75">
        <v>3302108</v>
      </c>
      <c r="B75" s="252">
        <v>2108</v>
      </c>
      <c r="C75" t="s">
        <v>1004</v>
      </c>
      <c r="D75" s="242">
        <v>0</v>
      </c>
      <c r="E75" s="242">
        <v>51</v>
      </c>
      <c r="F75" s="243">
        <v>51</v>
      </c>
      <c r="G75" s="242">
        <v>0</v>
      </c>
      <c r="H75" s="243">
        <v>0</v>
      </c>
      <c r="I75" s="242">
        <v>0</v>
      </c>
      <c r="J75" s="242">
        <v>765</v>
      </c>
      <c r="K75" s="243">
        <v>765</v>
      </c>
      <c r="L75" s="242">
        <v>0</v>
      </c>
      <c r="M75" s="243">
        <v>0</v>
      </c>
      <c r="N75" s="242">
        <v>0</v>
      </c>
      <c r="O75" s="242">
        <v>0</v>
      </c>
      <c r="P75" s="244">
        <v>0</v>
      </c>
      <c r="Q75" s="242">
        <v>37</v>
      </c>
      <c r="R75" s="242">
        <v>555</v>
      </c>
      <c r="S75" s="244">
        <v>0</v>
      </c>
      <c r="T75" s="242">
        <v>11</v>
      </c>
      <c r="U75" s="242">
        <v>165</v>
      </c>
      <c r="V75" s="244">
        <v>0</v>
      </c>
      <c r="AC75" t="str">
        <f>_xlfn.XLOOKUP(C75,Budget!$B$5:$B$208,Budget!$B$5:$B$208,"N/A",FALSE)</f>
        <v>Ward End Primary School</v>
      </c>
    </row>
    <row r="76" spans="1:29" x14ac:dyDescent="0.35">
      <c r="A76">
        <v>3302109</v>
      </c>
      <c r="B76" s="252">
        <v>2109</v>
      </c>
      <c r="C76" t="s">
        <v>1005</v>
      </c>
      <c r="D76" s="242">
        <v>0</v>
      </c>
      <c r="E76" s="242">
        <v>20</v>
      </c>
      <c r="F76" s="243">
        <v>20</v>
      </c>
      <c r="G76" s="242">
        <v>0</v>
      </c>
      <c r="H76" s="243">
        <v>0</v>
      </c>
      <c r="I76" s="242">
        <v>0</v>
      </c>
      <c r="J76" s="242">
        <v>300</v>
      </c>
      <c r="K76" s="243">
        <v>300</v>
      </c>
      <c r="L76" s="242">
        <v>0</v>
      </c>
      <c r="M76" s="243">
        <v>0</v>
      </c>
      <c r="N76" s="242">
        <v>4</v>
      </c>
      <c r="O76" s="242">
        <v>60</v>
      </c>
      <c r="P76" s="244">
        <v>0</v>
      </c>
      <c r="Q76" s="242">
        <v>1</v>
      </c>
      <c r="R76" s="242">
        <v>15</v>
      </c>
      <c r="S76" s="244">
        <v>0</v>
      </c>
      <c r="T76" s="242">
        <v>7</v>
      </c>
      <c r="U76" s="242">
        <v>105</v>
      </c>
      <c r="V76" s="244">
        <v>0</v>
      </c>
      <c r="AC76" t="str">
        <f>_xlfn.XLOOKUP(C76,Budget!$B$5:$B$208,Budget!$B$5:$B$208,"N/A",FALSE)</f>
        <v>Four Dwellings Primary Academy</v>
      </c>
    </row>
    <row r="77" spans="1:29" x14ac:dyDescent="0.35">
      <c r="A77">
        <v>3302110</v>
      </c>
      <c r="B77" s="252">
        <v>2110</v>
      </c>
      <c r="C77" t="s">
        <v>1006</v>
      </c>
      <c r="D77" s="242">
        <v>1</v>
      </c>
      <c r="E77" s="242">
        <v>50</v>
      </c>
      <c r="F77" s="243">
        <v>50</v>
      </c>
      <c r="G77" s="242">
        <v>0</v>
      </c>
      <c r="H77" s="243">
        <v>0</v>
      </c>
      <c r="I77" s="242">
        <v>15</v>
      </c>
      <c r="J77" s="242">
        <v>750</v>
      </c>
      <c r="K77" s="243">
        <v>750</v>
      </c>
      <c r="L77" s="242">
        <v>0</v>
      </c>
      <c r="M77" s="243">
        <v>0</v>
      </c>
      <c r="N77" s="242">
        <v>5</v>
      </c>
      <c r="O77" s="242">
        <v>75</v>
      </c>
      <c r="P77" s="244">
        <v>0</v>
      </c>
      <c r="Q77" s="242">
        <v>1</v>
      </c>
      <c r="R77" s="242">
        <v>15</v>
      </c>
      <c r="S77" s="244">
        <v>0</v>
      </c>
      <c r="T77" s="242">
        <v>31</v>
      </c>
      <c r="U77" s="242">
        <v>465</v>
      </c>
      <c r="V77" s="244">
        <v>0</v>
      </c>
      <c r="AC77" t="str">
        <f>_xlfn.XLOOKUP(C77,Budget!$B$5:$B$208,Budget!$B$5:$B$208,"N/A",FALSE)</f>
        <v>Oasis Academy Hobmoor</v>
      </c>
    </row>
    <row r="78" spans="1:29" x14ac:dyDescent="0.35">
      <c r="A78">
        <v>3302115</v>
      </c>
      <c r="B78" s="252">
        <v>2115</v>
      </c>
      <c r="C78" t="s">
        <v>1007</v>
      </c>
      <c r="D78" s="242">
        <v>0</v>
      </c>
      <c r="E78" s="242">
        <v>28</v>
      </c>
      <c r="F78" s="243">
        <v>28</v>
      </c>
      <c r="G78" s="242">
        <v>10</v>
      </c>
      <c r="H78" s="243">
        <v>10</v>
      </c>
      <c r="I78" s="242">
        <v>0</v>
      </c>
      <c r="J78" s="242">
        <v>420</v>
      </c>
      <c r="K78" s="243">
        <v>420</v>
      </c>
      <c r="L78" s="242">
        <v>150</v>
      </c>
      <c r="M78" s="243">
        <v>150</v>
      </c>
      <c r="N78" s="242">
        <v>8</v>
      </c>
      <c r="O78" s="242">
        <v>120</v>
      </c>
      <c r="P78" s="244">
        <v>30</v>
      </c>
      <c r="Q78" s="242">
        <v>8</v>
      </c>
      <c r="R78" s="242">
        <v>120</v>
      </c>
      <c r="S78" s="244">
        <v>45</v>
      </c>
      <c r="T78" s="242">
        <v>0</v>
      </c>
      <c r="U78" s="242">
        <v>0</v>
      </c>
      <c r="V78" s="244">
        <v>0</v>
      </c>
      <c r="AC78" t="str">
        <f>_xlfn.XLOOKUP(C78,Budget!$B$5:$B$208,Budget!$B$5:$B$208,"N/A",FALSE)</f>
        <v>Kingsland Primary School</v>
      </c>
    </row>
    <row r="79" spans="1:29" x14ac:dyDescent="0.35">
      <c r="A79">
        <v>3302117</v>
      </c>
      <c r="B79" s="252">
        <v>2117</v>
      </c>
      <c r="C79" t="s">
        <v>1008</v>
      </c>
      <c r="D79" s="242">
        <v>13</v>
      </c>
      <c r="E79" s="242">
        <v>35</v>
      </c>
      <c r="F79" s="243">
        <v>35</v>
      </c>
      <c r="G79" s="242">
        <v>0</v>
      </c>
      <c r="H79" s="243">
        <v>0</v>
      </c>
      <c r="I79" s="242">
        <v>195</v>
      </c>
      <c r="J79" s="242">
        <v>525</v>
      </c>
      <c r="K79" s="243">
        <v>525</v>
      </c>
      <c r="L79" s="242">
        <v>0</v>
      </c>
      <c r="M79" s="243">
        <v>0</v>
      </c>
      <c r="N79" s="242">
        <v>1</v>
      </c>
      <c r="O79" s="242">
        <v>15</v>
      </c>
      <c r="P79" s="244">
        <v>0</v>
      </c>
      <c r="Q79" s="242">
        <v>7</v>
      </c>
      <c r="R79" s="242">
        <v>105</v>
      </c>
      <c r="S79" s="244">
        <v>0</v>
      </c>
      <c r="T79" s="242">
        <v>26</v>
      </c>
      <c r="U79" s="242">
        <v>390</v>
      </c>
      <c r="V79" s="244">
        <v>0</v>
      </c>
      <c r="AC79" t="str">
        <f>_xlfn.XLOOKUP(C79,Budget!$B$5:$B$208,Budget!$B$5:$B$208,"N/A",FALSE)</f>
        <v>Oasis Academy Boulton</v>
      </c>
    </row>
    <row r="80" spans="1:29" x14ac:dyDescent="0.35">
      <c r="A80">
        <v>3302119</v>
      </c>
      <c r="B80" s="252">
        <v>2119</v>
      </c>
      <c r="C80" t="s">
        <v>1009</v>
      </c>
      <c r="D80" s="242">
        <v>0</v>
      </c>
      <c r="E80" s="242">
        <v>37</v>
      </c>
      <c r="F80" s="243">
        <v>37</v>
      </c>
      <c r="G80" s="242">
        <v>7</v>
      </c>
      <c r="H80" s="243">
        <v>7</v>
      </c>
      <c r="I80" s="242">
        <v>0</v>
      </c>
      <c r="J80" s="242">
        <v>555</v>
      </c>
      <c r="K80" s="243">
        <v>555</v>
      </c>
      <c r="L80" s="242">
        <v>105</v>
      </c>
      <c r="M80" s="243">
        <v>105</v>
      </c>
      <c r="N80" s="242">
        <v>0</v>
      </c>
      <c r="O80" s="242">
        <v>0</v>
      </c>
      <c r="P80" s="244">
        <v>0</v>
      </c>
      <c r="Q80" s="242">
        <v>0</v>
      </c>
      <c r="R80" s="242">
        <v>0</v>
      </c>
      <c r="S80" s="244">
        <v>0</v>
      </c>
      <c r="T80" s="242">
        <v>12</v>
      </c>
      <c r="U80" s="242">
        <v>180</v>
      </c>
      <c r="V80" s="244">
        <v>30</v>
      </c>
      <c r="AC80" t="str">
        <f>_xlfn.XLOOKUP(C80,Budget!$B$5:$B$208,Budget!$B$5:$B$208,"N/A",FALSE)</f>
        <v>Lakey Lane Primary School</v>
      </c>
    </row>
    <row r="81" spans="1:29" x14ac:dyDescent="0.35">
      <c r="A81">
        <v>3302121</v>
      </c>
      <c r="B81" s="252">
        <v>2121</v>
      </c>
      <c r="C81" t="s">
        <v>1010</v>
      </c>
      <c r="D81" s="242">
        <v>0</v>
      </c>
      <c r="E81" s="242">
        <v>22</v>
      </c>
      <c r="F81" s="243">
        <v>22</v>
      </c>
      <c r="G81" s="242">
        <v>0</v>
      </c>
      <c r="H81" s="243">
        <v>0</v>
      </c>
      <c r="I81" s="242">
        <v>0</v>
      </c>
      <c r="J81" s="242">
        <v>330</v>
      </c>
      <c r="K81" s="243">
        <v>330</v>
      </c>
      <c r="L81" s="242">
        <v>0</v>
      </c>
      <c r="M81" s="243">
        <v>0</v>
      </c>
      <c r="N81" s="242">
        <v>18</v>
      </c>
      <c r="O81" s="242">
        <v>270</v>
      </c>
      <c r="P81" s="244">
        <v>0</v>
      </c>
      <c r="Q81" s="242">
        <v>2</v>
      </c>
      <c r="R81" s="242">
        <v>30</v>
      </c>
      <c r="S81" s="244">
        <v>0</v>
      </c>
      <c r="T81" s="242">
        <v>0</v>
      </c>
      <c r="U81" s="242">
        <v>0</v>
      </c>
      <c r="V81" s="244">
        <v>0</v>
      </c>
      <c r="AC81" t="str">
        <f>_xlfn.XLOOKUP(C81,Budget!$B$5:$B$208,Budget!$B$5:$B$208,"N/A",FALSE)</f>
        <v>Hawkesley Church Primary Academy</v>
      </c>
    </row>
    <row r="82" spans="1:29" x14ac:dyDescent="0.35">
      <c r="A82">
        <v>3302122</v>
      </c>
      <c r="B82" s="252">
        <v>2122</v>
      </c>
      <c r="C82" t="s">
        <v>1011</v>
      </c>
      <c r="D82" s="242">
        <v>1</v>
      </c>
      <c r="E82" s="242">
        <v>56</v>
      </c>
      <c r="F82" s="243">
        <v>56</v>
      </c>
      <c r="G82" s="242">
        <v>3</v>
      </c>
      <c r="H82" s="243">
        <v>3</v>
      </c>
      <c r="I82" s="242">
        <v>15</v>
      </c>
      <c r="J82" s="242">
        <v>840</v>
      </c>
      <c r="K82" s="243">
        <v>840</v>
      </c>
      <c r="L82" s="242">
        <v>45</v>
      </c>
      <c r="M82" s="243">
        <v>45</v>
      </c>
      <c r="N82" s="242">
        <v>0</v>
      </c>
      <c r="O82" s="242">
        <v>0</v>
      </c>
      <c r="P82" s="244">
        <v>0</v>
      </c>
      <c r="Q82" s="242">
        <v>11</v>
      </c>
      <c r="R82" s="242">
        <v>165</v>
      </c>
      <c r="S82" s="244">
        <v>0</v>
      </c>
      <c r="T82" s="242">
        <v>36</v>
      </c>
      <c r="U82" s="242">
        <v>540</v>
      </c>
      <c r="V82" s="244">
        <v>45</v>
      </c>
      <c r="AC82" t="str">
        <f>_xlfn.XLOOKUP(C82,Budget!$B$5:$B$208,Budget!$B$5:$B$208,"N/A",FALSE)</f>
        <v>Yarnfield Primary School</v>
      </c>
    </row>
    <row r="83" spans="1:29" x14ac:dyDescent="0.35">
      <c r="A83">
        <v>3302127</v>
      </c>
      <c r="B83" s="252">
        <v>2127</v>
      </c>
      <c r="C83" t="s">
        <v>129</v>
      </c>
      <c r="D83" s="242">
        <v>0</v>
      </c>
      <c r="E83" s="242">
        <v>22</v>
      </c>
      <c r="F83" s="243">
        <v>22</v>
      </c>
      <c r="G83" s="242">
        <v>4</v>
      </c>
      <c r="H83" s="243">
        <v>4</v>
      </c>
      <c r="I83" s="242">
        <v>0</v>
      </c>
      <c r="J83" s="242">
        <v>330</v>
      </c>
      <c r="K83" s="243">
        <v>330</v>
      </c>
      <c r="L83" s="242">
        <v>60</v>
      </c>
      <c r="M83" s="243">
        <v>60</v>
      </c>
      <c r="N83" s="242">
        <v>5</v>
      </c>
      <c r="O83" s="242">
        <v>75</v>
      </c>
      <c r="P83" s="244">
        <v>0</v>
      </c>
      <c r="Q83" s="242">
        <v>13</v>
      </c>
      <c r="R83" s="242">
        <v>195</v>
      </c>
      <c r="S83" s="244">
        <v>30</v>
      </c>
      <c r="T83" s="242">
        <v>4</v>
      </c>
      <c r="U83" s="242">
        <v>60</v>
      </c>
      <c r="V83" s="244">
        <v>30</v>
      </c>
      <c r="AC83" t="str">
        <f>_xlfn.XLOOKUP(C83,Budget!$B$5:$B$208,Budget!$B$5:$B$208,"N/A",FALSE)</f>
        <v>LOZELLS PRIMARY SCHOOL</v>
      </c>
    </row>
    <row r="84" spans="1:29" x14ac:dyDescent="0.35">
      <c r="A84">
        <v>3302132</v>
      </c>
      <c r="B84" s="252">
        <v>2132</v>
      </c>
      <c r="C84" t="s">
        <v>1012</v>
      </c>
      <c r="D84" s="242">
        <v>0</v>
      </c>
      <c r="E84" s="242">
        <v>45</v>
      </c>
      <c r="F84" s="243">
        <v>45</v>
      </c>
      <c r="G84" s="242">
        <v>0</v>
      </c>
      <c r="H84" s="243">
        <v>0</v>
      </c>
      <c r="I84" s="242">
        <v>0</v>
      </c>
      <c r="J84" s="242">
        <v>675</v>
      </c>
      <c r="K84" s="243">
        <v>675</v>
      </c>
      <c r="L84" s="242">
        <v>0</v>
      </c>
      <c r="M84" s="243">
        <v>0</v>
      </c>
      <c r="N84" s="242">
        <v>0</v>
      </c>
      <c r="O84" s="242">
        <v>0</v>
      </c>
      <c r="P84" s="244">
        <v>0</v>
      </c>
      <c r="Q84" s="242">
        <v>9</v>
      </c>
      <c r="R84" s="242">
        <v>135</v>
      </c>
      <c r="S84" s="244">
        <v>0</v>
      </c>
      <c r="T84" s="242">
        <v>36</v>
      </c>
      <c r="U84" s="242">
        <v>540</v>
      </c>
      <c r="V84" s="244">
        <v>0</v>
      </c>
      <c r="AC84" t="str">
        <f>_xlfn.XLOOKUP(C84,Budget!$B$5:$B$208,Budget!$B$5:$B$208,"N/A",FALSE)</f>
        <v>Marlborough Primary School</v>
      </c>
    </row>
    <row r="85" spans="1:29" x14ac:dyDescent="0.35">
      <c r="A85">
        <v>3302136</v>
      </c>
      <c r="B85" s="252">
        <v>2136</v>
      </c>
      <c r="C85" t="s">
        <v>1013</v>
      </c>
      <c r="D85" s="242">
        <v>0</v>
      </c>
      <c r="E85" s="242">
        <v>22</v>
      </c>
      <c r="F85" s="243">
        <v>22</v>
      </c>
      <c r="G85" s="242">
        <v>8</v>
      </c>
      <c r="H85" s="243">
        <v>8</v>
      </c>
      <c r="I85" s="242">
        <v>0</v>
      </c>
      <c r="J85" s="242">
        <v>330</v>
      </c>
      <c r="K85" s="243">
        <v>330</v>
      </c>
      <c r="L85" s="242">
        <v>105</v>
      </c>
      <c r="M85" s="243">
        <v>105</v>
      </c>
      <c r="N85" s="242">
        <v>7</v>
      </c>
      <c r="O85" s="242">
        <v>105</v>
      </c>
      <c r="P85" s="244">
        <v>15</v>
      </c>
      <c r="Q85" s="242">
        <v>1</v>
      </c>
      <c r="R85" s="242">
        <v>15</v>
      </c>
      <c r="S85" s="244">
        <v>0</v>
      </c>
      <c r="T85" s="242">
        <v>10</v>
      </c>
      <c r="U85" s="242">
        <v>150</v>
      </c>
      <c r="V85" s="244">
        <v>60</v>
      </c>
      <c r="AC85" t="str">
        <f>_xlfn.XLOOKUP(C85,Budget!$B$5:$B$208,Budget!$B$5:$B$208,"N/A",FALSE)</f>
        <v>Woodhouse Primary Academy</v>
      </c>
    </row>
    <row r="86" spans="1:29" x14ac:dyDescent="0.35">
      <c r="A86">
        <v>3302138</v>
      </c>
      <c r="B86" s="252">
        <v>2138</v>
      </c>
      <c r="C86" t="s">
        <v>1014</v>
      </c>
      <c r="D86" s="242">
        <v>0</v>
      </c>
      <c r="E86" s="242">
        <v>33</v>
      </c>
      <c r="F86" s="243">
        <v>33</v>
      </c>
      <c r="G86" s="242">
        <v>11</v>
      </c>
      <c r="H86" s="243">
        <v>11</v>
      </c>
      <c r="I86" s="242">
        <v>0</v>
      </c>
      <c r="J86" s="242">
        <v>495</v>
      </c>
      <c r="K86" s="243">
        <v>495</v>
      </c>
      <c r="L86" s="242">
        <v>135</v>
      </c>
      <c r="M86" s="243">
        <v>135</v>
      </c>
      <c r="N86" s="242">
        <v>1</v>
      </c>
      <c r="O86" s="242">
        <v>15</v>
      </c>
      <c r="P86" s="244">
        <v>0</v>
      </c>
      <c r="Q86" s="242">
        <v>2</v>
      </c>
      <c r="R86" s="242">
        <v>30</v>
      </c>
      <c r="S86" s="244">
        <v>15</v>
      </c>
      <c r="T86" s="242">
        <v>4</v>
      </c>
      <c r="U86" s="242">
        <v>60</v>
      </c>
      <c r="V86" s="244">
        <v>15</v>
      </c>
      <c r="AC86" t="str">
        <f>_xlfn.XLOOKUP(C86,Budget!$B$5:$B$208,Budget!$B$5:$B$208,"N/A",FALSE)</f>
        <v>Grestone Academy</v>
      </c>
    </row>
    <row r="87" spans="1:29" x14ac:dyDescent="0.35">
      <c r="A87">
        <v>3302141</v>
      </c>
      <c r="B87" s="252">
        <v>2141</v>
      </c>
      <c r="C87" t="s">
        <v>1015</v>
      </c>
      <c r="D87" s="242">
        <v>1</v>
      </c>
      <c r="E87" s="242">
        <v>16</v>
      </c>
      <c r="F87" s="243">
        <v>16</v>
      </c>
      <c r="G87" s="242">
        <v>0</v>
      </c>
      <c r="H87" s="243">
        <v>0</v>
      </c>
      <c r="I87" s="242">
        <v>15</v>
      </c>
      <c r="J87" s="242">
        <v>240</v>
      </c>
      <c r="K87" s="243">
        <v>240</v>
      </c>
      <c r="L87" s="242">
        <v>0</v>
      </c>
      <c r="M87" s="243">
        <v>0</v>
      </c>
      <c r="N87" s="242">
        <v>14</v>
      </c>
      <c r="O87" s="242">
        <v>210</v>
      </c>
      <c r="P87" s="244">
        <v>0</v>
      </c>
      <c r="Q87" s="242">
        <v>0</v>
      </c>
      <c r="R87" s="242">
        <v>0</v>
      </c>
      <c r="S87" s="244">
        <v>0</v>
      </c>
      <c r="T87" s="242">
        <v>1</v>
      </c>
      <c r="U87" s="242">
        <v>15</v>
      </c>
      <c r="V87" s="244">
        <v>0</v>
      </c>
      <c r="AC87" t="str">
        <f>_xlfn.XLOOKUP(C87,Budget!$B$5:$B$208,Budget!$B$5:$B$208,"N/A",FALSE)</f>
        <v>Oasis Academy Foundry</v>
      </c>
    </row>
    <row r="88" spans="1:29" x14ac:dyDescent="0.35">
      <c r="A88">
        <v>3302142</v>
      </c>
      <c r="B88" s="252">
        <v>2142</v>
      </c>
      <c r="C88" t="s">
        <v>1016</v>
      </c>
      <c r="D88" s="242">
        <v>0</v>
      </c>
      <c r="E88" s="242">
        <v>26</v>
      </c>
      <c r="F88" s="243">
        <v>26</v>
      </c>
      <c r="G88" s="242">
        <v>0</v>
      </c>
      <c r="H88" s="243">
        <v>0</v>
      </c>
      <c r="I88" s="242">
        <v>0</v>
      </c>
      <c r="J88" s="242">
        <v>390</v>
      </c>
      <c r="K88" s="243">
        <v>390</v>
      </c>
      <c r="L88" s="242">
        <v>0</v>
      </c>
      <c r="M88" s="243">
        <v>0</v>
      </c>
      <c r="N88" s="242">
        <v>17</v>
      </c>
      <c r="O88" s="242">
        <v>255</v>
      </c>
      <c r="P88" s="244">
        <v>0</v>
      </c>
      <c r="Q88" s="242">
        <v>0</v>
      </c>
      <c r="R88" s="242">
        <v>0</v>
      </c>
      <c r="S88" s="244">
        <v>0</v>
      </c>
      <c r="T88" s="242">
        <v>3</v>
      </c>
      <c r="U88" s="242">
        <v>45</v>
      </c>
      <c r="V88" s="244">
        <v>0</v>
      </c>
      <c r="AC88" t="str">
        <f>_xlfn.XLOOKUP(C88,Budget!$B$5:$B$208,Budget!$B$5:$B$208,"N/A",FALSE)</f>
        <v>Nelson Primary School</v>
      </c>
    </row>
    <row r="89" spans="1:29" x14ac:dyDescent="0.35">
      <c r="A89">
        <v>3302144</v>
      </c>
      <c r="B89" s="252">
        <v>2144</v>
      </c>
      <c r="C89" t="s">
        <v>1017</v>
      </c>
      <c r="D89" s="242">
        <v>0</v>
      </c>
      <c r="E89" s="242">
        <v>33</v>
      </c>
      <c r="F89" s="243">
        <v>33</v>
      </c>
      <c r="G89" s="242">
        <v>0</v>
      </c>
      <c r="H89" s="243">
        <v>0</v>
      </c>
      <c r="I89" s="242">
        <v>0</v>
      </c>
      <c r="J89" s="242">
        <v>0</v>
      </c>
      <c r="K89" s="243">
        <v>0</v>
      </c>
      <c r="L89" s="242">
        <v>0</v>
      </c>
      <c r="M89" s="243">
        <v>0</v>
      </c>
      <c r="N89" s="242">
        <v>1</v>
      </c>
      <c r="O89" s="242">
        <v>0</v>
      </c>
      <c r="P89" s="244">
        <v>0</v>
      </c>
      <c r="Q89" s="242">
        <v>12</v>
      </c>
      <c r="R89" s="242">
        <v>0</v>
      </c>
      <c r="S89" s="244">
        <v>0</v>
      </c>
      <c r="T89" s="242">
        <v>19</v>
      </c>
      <c r="U89" s="242">
        <v>0</v>
      </c>
      <c r="V89" s="244">
        <v>0</v>
      </c>
      <c r="AC89" t="str">
        <f>_xlfn.XLOOKUP(C89,Budget!$B$5:$B$208,Budget!$B$5:$B$208,"N/A",FALSE)</f>
        <v>Alston Primary School</v>
      </c>
    </row>
    <row r="90" spans="1:29" x14ac:dyDescent="0.35">
      <c r="A90">
        <v>3302146</v>
      </c>
      <c r="B90" s="252">
        <v>2146</v>
      </c>
      <c r="C90" t="s">
        <v>1018</v>
      </c>
      <c r="D90" s="242">
        <v>0</v>
      </c>
      <c r="E90" s="242">
        <v>22</v>
      </c>
      <c r="F90" s="243">
        <v>22</v>
      </c>
      <c r="G90" s="242">
        <v>1</v>
      </c>
      <c r="H90" s="243">
        <v>1</v>
      </c>
      <c r="I90" s="242">
        <v>0</v>
      </c>
      <c r="J90" s="242">
        <v>330</v>
      </c>
      <c r="K90" s="243">
        <v>330</v>
      </c>
      <c r="L90" s="242">
        <v>15</v>
      </c>
      <c r="M90" s="243">
        <v>15</v>
      </c>
      <c r="N90" s="242">
        <v>0</v>
      </c>
      <c r="O90" s="242">
        <v>0</v>
      </c>
      <c r="P90" s="244">
        <v>0</v>
      </c>
      <c r="Q90" s="242">
        <v>6</v>
      </c>
      <c r="R90" s="242">
        <v>90</v>
      </c>
      <c r="S90" s="244">
        <v>0</v>
      </c>
      <c r="T90" s="242">
        <v>15</v>
      </c>
      <c r="U90" s="242">
        <v>225</v>
      </c>
      <c r="V90" s="244">
        <v>0</v>
      </c>
      <c r="AC90" t="str">
        <f>_xlfn.XLOOKUP(C90,Budget!$B$5:$B$208,Budget!$B$5:$B$208,"N/A",FALSE)</f>
        <v>Wyndcliffe Primary School</v>
      </c>
    </row>
    <row r="91" spans="1:29" x14ac:dyDescent="0.35">
      <c r="A91">
        <v>3302149</v>
      </c>
      <c r="B91" s="252">
        <v>2149</v>
      </c>
      <c r="C91" t="s">
        <v>1019</v>
      </c>
      <c r="D91" s="242">
        <v>0</v>
      </c>
      <c r="E91" s="242">
        <v>20</v>
      </c>
      <c r="F91" s="243">
        <v>20</v>
      </c>
      <c r="G91" s="242">
        <v>0</v>
      </c>
      <c r="H91" s="243">
        <v>0</v>
      </c>
      <c r="I91" s="242">
        <v>0</v>
      </c>
      <c r="J91" s="242">
        <v>300</v>
      </c>
      <c r="K91" s="243">
        <v>300</v>
      </c>
      <c r="L91" s="242">
        <v>0</v>
      </c>
      <c r="M91" s="243">
        <v>0</v>
      </c>
      <c r="N91" s="242">
        <v>1</v>
      </c>
      <c r="O91" s="242">
        <v>15</v>
      </c>
      <c r="P91" s="244">
        <v>0</v>
      </c>
      <c r="Q91" s="242">
        <v>4</v>
      </c>
      <c r="R91" s="242">
        <v>60</v>
      </c>
      <c r="S91" s="244">
        <v>0</v>
      </c>
      <c r="T91" s="242">
        <v>4</v>
      </c>
      <c r="U91" s="242">
        <v>60</v>
      </c>
      <c r="V91" s="244">
        <v>0</v>
      </c>
      <c r="AC91" t="str">
        <f>_xlfn.XLOOKUP(C91,Budget!$B$5:$B$208,Budget!$B$5:$B$208,"N/A",FALSE)</f>
        <v>Paget Primary School</v>
      </c>
    </row>
    <row r="92" spans="1:29" x14ac:dyDescent="0.35">
      <c r="A92">
        <v>3302150</v>
      </c>
      <c r="B92" s="252">
        <v>2150</v>
      </c>
      <c r="C92" t="s">
        <v>1020</v>
      </c>
      <c r="D92" s="242">
        <v>0</v>
      </c>
      <c r="E92" s="242">
        <v>17</v>
      </c>
      <c r="F92" s="243">
        <v>17</v>
      </c>
      <c r="G92" s="242">
        <v>0</v>
      </c>
      <c r="H92" s="243">
        <v>0</v>
      </c>
      <c r="I92" s="242">
        <v>0</v>
      </c>
      <c r="J92" s="242">
        <v>255</v>
      </c>
      <c r="K92" s="243">
        <v>255</v>
      </c>
      <c r="L92" s="242">
        <v>0</v>
      </c>
      <c r="M92" s="243">
        <v>0</v>
      </c>
      <c r="N92" s="242">
        <v>3</v>
      </c>
      <c r="O92" s="242">
        <v>45</v>
      </c>
      <c r="P92" s="244">
        <v>0</v>
      </c>
      <c r="Q92" s="242">
        <v>8</v>
      </c>
      <c r="R92" s="242">
        <v>120</v>
      </c>
      <c r="S92" s="244">
        <v>0</v>
      </c>
      <c r="T92" s="242">
        <v>2</v>
      </c>
      <c r="U92" s="242">
        <v>30</v>
      </c>
      <c r="V92" s="244">
        <v>0</v>
      </c>
      <c r="AC92" t="str">
        <f>_xlfn.XLOOKUP(C92,Budget!$B$5:$B$208,Budget!$B$5:$B$208,"N/A",FALSE)</f>
        <v>Park Hill Primary School</v>
      </c>
    </row>
    <row r="93" spans="1:29" x14ac:dyDescent="0.35">
      <c r="A93">
        <v>3302156</v>
      </c>
      <c r="B93" s="252">
        <v>2156</v>
      </c>
      <c r="C93" t="s">
        <v>1021</v>
      </c>
      <c r="D93" s="242">
        <v>0</v>
      </c>
      <c r="E93" s="242">
        <v>11</v>
      </c>
      <c r="F93" s="243">
        <v>11</v>
      </c>
      <c r="G93" s="242">
        <v>0</v>
      </c>
      <c r="H93" s="243">
        <v>0</v>
      </c>
      <c r="I93" s="242">
        <v>0</v>
      </c>
      <c r="J93" s="242">
        <v>165</v>
      </c>
      <c r="K93" s="243">
        <v>165</v>
      </c>
      <c r="L93" s="242">
        <v>0</v>
      </c>
      <c r="M93" s="243">
        <v>0</v>
      </c>
      <c r="N93" s="242">
        <v>3</v>
      </c>
      <c r="O93" s="242">
        <v>45</v>
      </c>
      <c r="P93" s="244">
        <v>0</v>
      </c>
      <c r="Q93" s="242">
        <v>3</v>
      </c>
      <c r="R93" s="242">
        <v>45</v>
      </c>
      <c r="S93" s="244">
        <v>0</v>
      </c>
      <c r="T93" s="242">
        <v>3</v>
      </c>
      <c r="U93" s="242">
        <v>45</v>
      </c>
      <c r="V93" s="244">
        <v>0</v>
      </c>
      <c r="AC93" t="str">
        <f>_xlfn.XLOOKUP(C93,Budget!$B$5:$B$208,Budget!$B$5:$B$208,"N/A",FALSE)</f>
        <v>Princethorpe Infant School</v>
      </c>
    </row>
    <row r="94" spans="1:29" x14ac:dyDescent="0.35">
      <c r="A94">
        <v>3302157</v>
      </c>
      <c r="B94" s="252">
        <v>2157</v>
      </c>
      <c r="C94" t="s">
        <v>1022</v>
      </c>
      <c r="D94" s="242">
        <v>0</v>
      </c>
      <c r="E94" s="242">
        <v>27</v>
      </c>
      <c r="F94" s="243">
        <v>27</v>
      </c>
      <c r="G94" s="242">
        <v>10</v>
      </c>
      <c r="H94" s="243">
        <v>10</v>
      </c>
      <c r="I94" s="242">
        <v>0</v>
      </c>
      <c r="J94" s="242">
        <v>405</v>
      </c>
      <c r="K94" s="243">
        <v>405</v>
      </c>
      <c r="L94" s="242">
        <v>150</v>
      </c>
      <c r="M94" s="243">
        <v>150</v>
      </c>
      <c r="N94" s="242">
        <v>4</v>
      </c>
      <c r="O94" s="242">
        <v>60</v>
      </c>
      <c r="P94" s="244">
        <v>15</v>
      </c>
      <c r="Q94" s="242">
        <v>1</v>
      </c>
      <c r="R94" s="242">
        <v>15</v>
      </c>
      <c r="S94" s="244">
        <v>0</v>
      </c>
      <c r="T94" s="242">
        <v>1</v>
      </c>
      <c r="U94" s="242">
        <v>15</v>
      </c>
      <c r="V94" s="244">
        <v>0</v>
      </c>
      <c r="AC94" t="str">
        <f>_xlfn.XLOOKUP(C94,Budget!$B$5:$B$208,Budget!$B$5:$B$208,"N/A",FALSE)</f>
        <v>Raddlebarn Primary School</v>
      </c>
    </row>
    <row r="95" spans="1:29" x14ac:dyDescent="0.35">
      <c r="A95">
        <v>3302161</v>
      </c>
      <c r="B95" s="252">
        <v>2161</v>
      </c>
      <c r="C95" t="s">
        <v>1023</v>
      </c>
      <c r="D95" s="242">
        <v>0</v>
      </c>
      <c r="E95" s="242">
        <v>39</v>
      </c>
      <c r="F95" s="243">
        <v>39</v>
      </c>
      <c r="G95" s="242">
        <v>12</v>
      </c>
      <c r="H95" s="243">
        <v>12</v>
      </c>
      <c r="I95" s="242">
        <v>0</v>
      </c>
      <c r="J95" s="242">
        <v>585</v>
      </c>
      <c r="K95" s="243">
        <v>585</v>
      </c>
      <c r="L95" s="242">
        <v>180</v>
      </c>
      <c r="M95" s="243">
        <v>180</v>
      </c>
      <c r="N95" s="242">
        <v>3</v>
      </c>
      <c r="O95" s="242">
        <v>45</v>
      </c>
      <c r="P95" s="244">
        <v>15</v>
      </c>
      <c r="Q95" s="242">
        <v>4</v>
      </c>
      <c r="R95" s="242">
        <v>60</v>
      </c>
      <c r="S95" s="244">
        <v>15</v>
      </c>
      <c r="T95" s="242">
        <v>18</v>
      </c>
      <c r="U95" s="242">
        <v>270</v>
      </c>
      <c r="V95" s="244">
        <v>75</v>
      </c>
      <c r="AC95" t="str">
        <f>_xlfn.XLOOKUP(C95,Budget!$B$5:$B$208,Budget!$B$5:$B$208,"N/A",FALSE)</f>
        <v>Rednal Hill Infant School (N.C.)</v>
      </c>
    </row>
    <row r="96" spans="1:29" x14ac:dyDescent="0.35">
      <c r="A96">
        <v>3302162</v>
      </c>
      <c r="B96" s="252">
        <v>2162</v>
      </c>
      <c r="C96" t="s">
        <v>1024</v>
      </c>
      <c r="D96" s="242">
        <v>0</v>
      </c>
      <c r="E96" s="242">
        <v>20</v>
      </c>
      <c r="F96" s="243">
        <v>20</v>
      </c>
      <c r="G96" s="242">
        <v>0</v>
      </c>
      <c r="H96" s="243">
        <v>0</v>
      </c>
      <c r="I96" s="242">
        <v>0</v>
      </c>
      <c r="J96" s="242">
        <v>300</v>
      </c>
      <c r="K96" s="243">
        <v>300</v>
      </c>
      <c r="L96" s="242">
        <v>0</v>
      </c>
      <c r="M96" s="243">
        <v>0</v>
      </c>
      <c r="N96" s="242">
        <v>0</v>
      </c>
      <c r="O96" s="242">
        <v>0</v>
      </c>
      <c r="P96" s="244">
        <v>0</v>
      </c>
      <c r="Q96" s="242">
        <v>18</v>
      </c>
      <c r="R96" s="242">
        <v>270</v>
      </c>
      <c r="S96" s="244">
        <v>0</v>
      </c>
      <c r="T96" s="242">
        <v>1</v>
      </c>
      <c r="U96" s="242">
        <v>15</v>
      </c>
      <c r="V96" s="244">
        <v>0</v>
      </c>
      <c r="AC96" t="str">
        <f>_xlfn.XLOOKUP(C96,Budget!$B$5:$B$208,Budget!$B$5:$B$208,"N/A",FALSE)</f>
        <v>Manor Park Primary Academy</v>
      </c>
    </row>
    <row r="97" spans="1:29" x14ac:dyDescent="0.35">
      <c r="A97">
        <v>3302169</v>
      </c>
      <c r="B97" s="252">
        <v>2169</v>
      </c>
      <c r="C97" t="s">
        <v>1025</v>
      </c>
      <c r="D97" s="242">
        <v>0</v>
      </c>
      <c r="E97" s="242">
        <v>27</v>
      </c>
      <c r="F97" s="243">
        <v>27</v>
      </c>
      <c r="G97" s="242">
        <v>7</v>
      </c>
      <c r="H97" s="243">
        <v>7</v>
      </c>
      <c r="I97" s="242">
        <v>0</v>
      </c>
      <c r="J97" s="242">
        <v>405</v>
      </c>
      <c r="K97" s="243">
        <v>405</v>
      </c>
      <c r="L97" s="242">
        <v>105</v>
      </c>
      <c r="M97" s="243">
        <v>105</v>
      </c>
      <c r="N97" s="242">
        <v>7</v>
      </c>
      <c r="O97" s="242">
        <v>105</v>
      </c>
      <c r="P97" s="244">
        <v>0</v>
      </c>
      <c r="Q97" s="242">
        <v>6</v>
      </c>
      <c r="R97" s="242">
        <v>90</v>
      </c>
      <c r="S97" s="244">
        <v>45</v>
      </c>
      <c r="T97" s="242">
        <v>8</v>
      </c>
      <c r="U97" s="242">
        <v>120</v>
      </c>
      <c r="V97" s="244">
        <v>15</v>
      </c>
      <c r="AC97" t="str">
        <f>_xlfn.XLOOKUP(C97,Budget!$B$5:$B$208,Budget!$B$5:$B$208,"N/A",FALSE)</f>
        <v>Severne Primary School</v>
      </c>
    </row>
    <row r="98" spans="1:29" x14ac:dyDescent="0.35">
      <c r="A98">
        <v>3302170</v>
      </c>
      <c r="B98" s="252">
        <v>2170</v>
      </c>
      <c r="C98" t="s">
        <v>1026</v>
      </c>
      <c r="D98" s="242">
        <v>13</v>
      </c>
      <c r="E98" s="242">
        <v>36</v>
      </c>
      <c r="F98" s="243">
        <v>36</v>
      </c>
      <c r="G98" s="242">
        <v>2</v>
      </c>
      <c r="H98" s="243">
        <v>2</v>
      </c>
      <c r="I98" s="242">
        <v>195</v>
      </c>
      <c r="J98" s="242">
        <v>540</v>
      </c>
      <c r="K98" s="243">
        <v>540</v>
      </c>
      <c r="L98" s="242">
        <v>30</v>
      </c>
      <c r="M98" s="243">
        <v>30</v>
      </c>
      <c r="N98" s="242">
        <v>17</v>
      </c>
      <c r="O98" s="242">
        <v>255</v>
      </c>
      <c r="P98" s="244">
        <v>0</v>
      </c>
      <c r="Q98" s="242">
        <v>5</v>
      </c>
      <c r="R98" s="242">
        <v>75</v>
      </c>
      <c r="S98" s="244">
        <v>15</v>
      </c>
      <c r="T98" s="242">
        <v>12</v>
      </c>
      <c r="U98" s="242">
        <v>180</v>
      </c>
      <c r="V98" s="244">
        <v>0</v>
      </c>
      <c r="AC98" t="str">
        <f>_xlfn.XLOOKUP(C98,Budget!$B$5:$B$208,Budget!$B$5:$B$208,"N/A",FALSE)</f>
        <v>Chandos Primary School</v>
      </c>
    </row>
    <row r="99" spans="1:29" x14ac:dyDescent="0.35">
      <c r="A99">
        <v>3302176</v>
      </c>
      <c r="B99" s="252">
        <v>2176</v>
      </c>
      <c r="C99" t="s">
        <v>1028</v>
      </c>
      <c r="D99" s="242">
        <v>6</v>
      </c>
      <c r="E99" s="242">
        <v>58</v>
      </c>
      <c r="F99" s="243">
        <v>58</v>
      </c>
      <c r="G99" s="242">
        <v>0</v>
      </c>
      <c r="H99" s="243">
        <v>0</v>
      </c>
      <c r="I99" s="242">
        <v>90</v>
      </c>
      <c r="J99" s="242">
        <v>870</v>
      </c>
      <c r="K99" s="243">
        <v>870</v>
      </c>
      <c r="L99" s="242">
        <v>0</v>
      </c>
      <c r="M99" s="243">
        <v>0</v>
      </c>
      <c r="N99" s="242">
        <v>2</v>
      </c>
      <c r="O99" s="242">
        <v>30</v>
      </c>
      <c r="P99" s="244">
        <v>0</v>
      </c>
      <c r="Q99" s="242">
        <v>3</v>
      </c>
      <c r="R99" s="242">
        <v>45</v>
      </c>
      <c r="S99" s="244">
        <v>0</v>
      </c>
      <c r="T99" s="242">
        <v>49</v>
      </c>
      <c r="U99" s="242">
        <v>735</v>
      </c>
      <c r="V99" s="244">
        <v>0</v>
      </c>
      <c r="AC99" t="str">
        <f>_xlfn.XLOOKUP(C99,Budget!$B$5:$B$208,Budget!$B$5:$B$208,"N/A",FALSE)</f>
        <v>Somerville Primary School</v>
      </c>
    </row>
    <row r="100" spans="1:29" x14ac:dyDescent="0.35">
      <c r="A100">
        <v>3302178</v>
      </c>
      <c r="B100" s="252">
        <v>2178</v>
      </c>
      <c r="C100" t="s">
        <v>1029</v>
      </c>
      <c r="D100" s="242">
        <v>0</v>
      </c>
      <c r="E100" s="242">
        <v>13</v>
      </c>
      <c r="F100" s="243">
        <v>13</v>
      </c>
      <c r="G100" s="242">
        <v>8</v>
      </c>
      <c r="H100" s="243">
        <v>8</v>
      </c>
      <c r="I100" s="242">
        <v>0</v>
      </c>
      <c r="J100" s="242">
        <v>195</v>
      </c>
      <c r="K100" s="243">
        <v>195</v>
      </c>
      <c r="L100" s="242">
        <v>102</v>
      </c>
      <c r="M100" s="243">
        <v>102</v>
      </c>
      <c r="N100" s="242">
        <v>3</v>
      </c>
      <c r="O100" s="242">
        <v>45</v>
      </c>
      <c r="P100" s="244">
        <v>30</v>
      </c>
      <c r="Q100" s="242">
        <v>1</v>
      </c>
      <c r="R100" s="242">
        <v>15</v>
      </c>
      <c r="S100" s="244">
        <v>15</v>
      </c>
      <c r="T100" s="242">
        <v>6</v>
      </c>
      <c r="U100" s="242">
        <v>90</v>
      </c>
      <c r="V100" s="244">
        <v>39</v>
      </c>
      <c r="AC100" t="str">
        <f>_xlfn.XLOOKUP(C100,Budget!$B$5:$B$208,Budget!$B$5:$B$208,"N/A",FALSE)</f>
        <v>Stanville Primary School</v>
      </c>
    </row>
    <row r="101" spans="1:29" x14ac:dyDescent="0.35">
      <c r="A101">
        <v>3302180</v>
      </c>
      <c r="B101" s="252">
        <v>2180</v>
      </c>
      <c r="C101" t="s">
        <v>1030</v>
      </c>
      <c r="D101" s="242">
        <v>0</v>
      </c>
      <c r="E101" s="242">
        <v>43</v>
      </c>
      <c r="F101" s="243">
        <v>43</v>
      </c>
      <c r="G101" s="242">
        <v>0</v>
      </c>
      <c r="H101" s="243">
        <v>0</v>
      </c>
      <c r="I101" s="242">
        <v>0</v>
      </c>
      <c r="J101" s="242">
        <v>645</v>
      </c>
      <c r="K101" s="243">
        <v>645</v>
      </c>
      <c r="L101" s="242">
        <v>0</v>
      </c>
      <c r="M101" s="243">
        <v>0</v>
      </c>
      <c r="N101" s="242">
        <v>0</v>
      </c>
      <c r="O101" s="242">
        <v>0</v>
      </c>
      <c r="P101" s="244">
        <v>0</v>
      </c>
      <c r="Q101" s="242">
        <v>28</v>
      </c>
      <c r="R101" s="242">
        <v>420</v>
      </c>
      <c r="S101" s="244">
        <v>0</v>
      </c>
      <c r="T101" s="242">
        <v>7</v>
      </c>
      <c r="U101" s="242">
        <v>105</v>
      </c>
      <c r="V101" s="244">
        <v>0</v>
      </c>
      <c r="AC101" t="str">
        <f>_xlfn.XLOOKUP(C101,Budget!$B$5:$B$208,Budget!$B$5:$B$208,"N/A",FALSE)</f>
        <v>Yew Tree Community Junior and Infant School (NC)</v>
      </c>
    </row>
    <row r="102" spans="1:29" x14ac:dyDescent="0.35">
      <c r="A102">
        <v>3302181</v>
      </c>
      <c r="B102" s="252">
        <v>2181</v>
      </c>
      <c r="C102" t="s">
        <v>1031</v>
      </c>
      <c r="D102" s="242">
        <v>0</v>
      </c>
      <c r="E102" s="242">
        <v>15</v>
      </c>
      <c r="F102" s="243">
        <v>15</v>
      </c>
      <c r="G102" s="242">
        <v>0</v>
      </c>
      <c r="H102" s="243">
        <v>0</v>
      </c>
      <c r="I102" s="242">
        <v>0</v>
      </c>
      <c r="J102" s="242">
        <v>225</v>
      </c>
      <c r="K102" s="243">
        <v>225</v>
      </c>
      <c r="L102" s="242">
        <v>0</v>
      </c>
      <c r="M102" s="243">
        <v>0</v>
      </c>
      <c r="N102" s="242">
        <v>0</v>
      </c>
      <c r="O102" s="242">
        <v>0</v>
      </c>
      <c r="P102" s="244">
        <v>0</v>
      </c>
      <c r="Q102" s="242">
        <v>0</v>
      </c>
      <c r="R102" s="242">
        <v>0</v>
      </c>
      <c r="S102" s="244">
        <v>0</v>
      </c>
      <c r="T102" s="242">
        <v>8</v>
      </c>
      <c r="U102" s="242">
        <v>120</v>
      </c>
      <c r="V102" s="244">
        <v>0</v>
      </c>
      <c r="AC102" t="str">
        <f>_xlfn.XLOOKUP(C102,Budget!$B$5:$B$208,Budget!$B$5:$B$208,"N/A",FALSE)</f>
        <v>Springfield Primary Academy</v>
      </c>
    </row>
    <row r="103" spans="1:29" x14ac:dyDescent="0.35">
      <c r="A103">
        <v>3302184</v>
      </c>
      <c r="B103" s="252">
        <v>2184</v>
      </c>
      <c r="C103" t="s">
        <v>150</v>
      </c>
      <c r="D103" s="242">
        <v>0</v>
      </c>
      <c r="E103" s="242">
        <v>25</v>
      </c>
      <c r="F103" s="243">
        <v>25</v>
      </c>
      <c r="G103" s="242">
        <v>0</v>
      </c>
      <c r="H103" s="243">
        <v>0</v>
      </c>
      <c r="I103" s="242">
        <v>0</v>
      </c>
      <c r="J103" s="242">
        <v>375</v>
      </c>
      <c r="K103" s="243">
        <v>375</v>
      </c>
      <c r="L103" s="242">
        <v>0</v>
      </c>
      <c r="M103" s="243">
        <v>0</v>
      </c>
      <c r="N103" s="242">
        <v>4</v>
      </c>
      <c r="O103" s="242">
        <v>60</v>
      </c>
      <c r="P103" s="244">
        <v>0</v>
      </c>
      <c r="Q103" s="242">
        <v>1</v>
      </c>
      <c r="R103" s="242">
        <v>15</v>
      </c>
      <c r="S103" s="244">
        <v>0</v>
      </c>
      <c r="T103" s="242">
        <v>0</v>
      </c>
      <c r="U103" s="242">
        <v>0</v>
      </c>
      <c r="V103" s="244">
        <v>0</v>
      </c>
      <c r="AC103" t="str">
        <f>_xlfn.XLOOKUP(C103,Budget!$B$5:$B$208,Budget!$B$5:$B$208,"N/A",FALSE)</f>
        <v>STECHFORD PRIMARY SCHOOL</v>
      </c>
    </row>
    <row r="104" spans="1:29" x14ac:dyDescent="0.35">
      <c r="A104">
        <v>3302185</v>
      </c>
      <c r="B104" s="252">
        <v>2185</v>
      </c>
      <c r="C104" t="s">
        <v>1032</v>
      </c>
      <c r="D104" s="242">
        <v>0</v>
      </c>
      <c r="E104" s="242">
        <v>41</v>
      </c>
      <c r="F104" s="243">
        <v>41</v>
      </c>
      <c r="G104" s="242">
        <v>12</v>
      </c>
      <c r="H104" s="243">
        <v>12</v>
      </c>
      <c r="I104" s="242">
        <v>0</v>
      </c>
      <c r="J104" s="242">
        <v>615</v>
      </c>
      <c r="K104" s="243">
        <v>615</v>
      </c>
      <c r="L104" s="242">
        <v>180</v>
      </c>
      <c r="M104" s="243">
        <v>180</v>
      </c>
      <c r="N104" s="242">
        <v>0</v>
      </c>
      <c r="O104" s="242">
        <v>0</v>
      </c>
      <c r="P104" s="244">
        <v>0</v>
      </c>
      <c r="Q104" s="242">
        <v>2</v>
      </c>
      <c r="R104" s="242">
        <v>30</v>
      </c>
      <c r="S104" s="244">
        <v>0</v>
      </c>
      <c r="T104" s="242">
        <v>2</v>
      </c>
      <c r="U104" s="242">
        <v>30</v>
      </c>
      <c r="V104" s="244">
        <v>0</v>
      </c>
      <c r="AC104" t="str">
        <f>_xlfn.XLOOKUP(C104,Budget!$B$5:$B$208,Budget!$B$5:$B$208,"N/A",FALSE)</f>
        <v>Colebourne Primary School</v>
      </c>
    </row>
    <row r="105" spans="1:29" x14ac:dyDescent="0.35">
      <c r="A105">
        <v>3302186</v>
      </c>
      <c r="B105" s="252">
        <v>2186</v>
      </c>
      <c r="C105" t="s">
        <v>1033</v>
      </c>
      <c r="D105" s="242">
        <v>1</v>
      </c>
      <c r="E105" s="242">
        <v>52</v>
      </c>
      <c r="F105" s="243">
        <v>52</v>
      </c>
      <c r="G105" s="242">
        <v>2</v>
      </c>
      <c r="H105" s="243">
        <v>2</v>
      </c>
      <c r="I105" s="242">
        <v>15</v>
      </c>
      <c r="J105" s="242">
        <v>780</v>
      </c>
      <c r="K105" s="243">
        <v>780</v>
      </c>
      <c r="L105" s="242">
        <v>30</v>
      </c>
      <c r="M105" s="243">
        <v>30</v>
      </c>
      <c r="N105" s="242">
        <v>1</v>
      </c>
      <c r="O105" s="242">
        <v>15</v>
      </c>
      <c r="P105" s="244">
        <v>0</v>
      </c>
      <c r="Q105" s="242">
        <v>7</v>
      </c>
      <c r="R105" s="242">
        <v>105</v>
      </c>
      <c r="S105" s="244">
        <v>15</v>
      </c>
      <c r="T105" s="242">
        <v>30</v>
      </c>
      <c r="U105" s="242">
        <v>450</v>
      </c>
      <c r="V105" s="244">
        <v>0</v>
      </c>
      <c r="AC105" t="str">
        <f>_xlfn.XLOOKUP(C105,Budget!$B$5:$B$208,Budget!$B$5:$B$208,"N/A",FALSE)</f>
        <v>Birchfield Primary School</v>
      </c>
    </row>
    <row r="106" spans="1:29" x14ac:dyDescent="0.35">
      <c r="A106">
        <v>3302187</v>
      </c>
      <c r="B106" s="252">
        <v>2187</v>
      </c>
      <c r="C106" t="s">
        <v>1034</v>
      </c>
      <c r="D106" s="242">
        <v>0</v>
      </c>
      <c r="E106" s="242">
        <v>26</v>
      </c>
      <c r="F106" s="243">
        <v>26</v>
      </c>
      <c r="G106" s="242">
        <v>6</v>
      </c>
      <c r="H106" s="243">
        <v>6</v>
      </c>
      <c r="I106" s="242">
        <v>0</v>
      </c>
      <c r="J106" s="242">
        <v>390</v>
      </c>
      <c r="K106" s="243">
        <v>390</v>
      </c>
      <c r="L106" s="242">
        <v>90</v>
      </c>
      <c r="M106" s="243">
        <v>90</v>
      </c>
      <c r="N106" s="242">
        <v>5</v>
      </c>
      <c r="O106" s="242">
        <v>75</v>
      </c>
      <c r="P106" s="244">
        <v>30</v>
      </c>
      <c r="Q106" s="242">
        <v>3</v>
      </c>
      <c r="R106" s="242">
        <v>45</v>
      </c>
      <c r="S106" s="244">
        <v>0</v>
      </c>
      <c r="T106" s="242">
        <v>9</v>
      </c>
      <c r="U106" s="242">
        <v>135</v>
      </c>
      <c r="V106" s="244">
        <v>30</v>
      </c>
      <c r="AC106" t="str">
        <f>_xlfn.XLOOKUP(C106,Budget!$B$5:$B$208,Budget!$B$5:$B$208,"N/A",FALSE)</f>
        <v>SS. Mary and John Catholic Primary School</v>
      </c>
    </row>
    <row r="107" spans="1:29" x14ac:dyDescent="0.35">
      <c r="A107">
        <v>3302188</v>
      </c>
      <c r="B107" s="252">
        <v>2188</v>
      </c>
      <c r="C107" t="s">
        <v>1035</v>
      </c>
      <c r="D107" s="242">
        <v>0</v>
      </c>
      <c r="E107" s="242">
        <v>17</v>
      </c>
      <c r="F107" s="243">
        <v>17</v>
      </c>
      <c r="G107" s="242">
        <v>0</v>
      </c>
      <c r="H107" s="243">
        <v>0</v>
      </c>
      <c r="I107" s="242">
        <v>0</v>
      </c>
      <c r="J107" s="242">
        <v>255</v>
      </c>
      <c r="K107" s="243">
        <v>255</v>
      </c>
      <c r="L107" s="242">
        <v>0</v>
      </c>
      <c r="M107" s="243">
        <v>0</v>
      </c>
      <c r="N107" s="242">
        <v>2</v>
      </c>
      <c r="O107" s="242">
        <v>30</v>
      </c>
      <c r="P107" s="244">
        <v>0</v>
      </c>
      <c r="Q107" s="242">
        <v>1</v>
      </c>
      <c r="R107" s="242">
        <v>15</v>
      </c>
      <c r="S107" s="244">
        <v>0</v>
      </c>
      <c r="T107" s="242">
        <v>1</v>
      </c>
      <c r="U107" s="242">
        <v>15</v>
      </c>
      <c r="V107" s="244">
        <v>0</v>
      </c>
      <c r="AC107" t="str">
        <f>_xlfn.XLOOKUP(C107,Budget!$B$5:$B$208,Budget!$B$5:$B$208,"N/A",FALSE)</f>
        <v>Stirchley Primary School</v>
      </c>
    </row>
    <row r="108" spans="1:29" x14ac:dyDescent="0.35">
      <c r="A108">
        <v>3302189</v>
      </c>
      <c r="B108" s="252">
        <v>2189</v>
      </c>
      <c r="C108" t="s">
        <v>1036</v>
      </c>
      <c r="D108" s="242">
        <v>0</v>
      </c>
      <c r="E108" s="242">
        <v>9</v>
      </c>
      <c r="F108" s="243">
        <v>9</v>
      </c>
      <c r="G108" s="242">
        <v>0</v>
      </c>
      <c r="H108" s="243">
        <v>0</v>
      </c>
      <c r="I108" s="242">
        <v>0</v>
      </c>
      <c r="J108" s="242">
        <v>135</v>
      </c>
      <c r="K108" s="243">
        <v>135</v>
      </c>
      <c r="L108" s="242">
        <v>0</v>
      </c>
      <c r="M108" s="243">
        <v>0</v>
      </c>
      <c r="N108" s="242">
        <v>4</v>
      </c>
      <c r="O108" s="242">
        <v>60</v>
      </c>
      <c r="P108" s="244">
        <v>0</v>
      </c>
      <c r="Q108" s="242">
        <v>5</v>
      </c>
      <c r="R108" s="242">
        <v>75</v>
      </c>
      <c r="S108" s="244">
        <v>0</v>
      </c>
      <c r="T108" s="242">
        <v>0</v>
      </c>
      <c r="U108" s="242">
        <v>0</v>
      </c>
      <c r="V108" s="244">
        <v>0</v>
      </c>
      <c r="AC108" t="str">
        <f>_xlfn.XLOOKUP(C108,Budget!$B$5:$B$208,Budget!$B$5:$B$208,"N/A",FALSE)</f>
        <v>Ladypool Primary School</v>
      </c>
    </row>
    <row r="109" spans="1:29" x14ac:dyDescent="0.35">
      <c r="A109">
        <v>3302191</v>
      </c>
      <c r="B109" s="252">
        <v>2191</v>
      </c>
      <c r="C109" t="s">
        <v>1037</v>
      </c>
      <c r="D109" s="242">
        <v>0</v>
      </c>
      <c r="E109" s="242">
        <v>16</v>
      </c>
      <c r="F109" s="243">
        <v>16</v>
      </c>
      <c r="G109" s="242">
        <v>1</v>
      </c>
      <c r="H109" s="243">
        <v>1</v>
      </c>
      <c r="I109" s="242">
        <v>0</v>
      </c>
      <c r="J109" s="242">
        <v>240</v>
      </c>
      <c r="K109" s="243">
        <v>240</v>
      </c>
      <c r="L109" s="242">
        <v>15</v>
      </c>
      <c r="M109" s="243">
        <v>15</v>
      </c>
      <c r="N109" s="242">
        <v>4</v>
      </c>
      <c r="O109" s="242">
        <v>60</v>
      </c>
      <c r="P109" s="244">
        <v>0</v>
      </c>
      <c r="Q109" s="242">
        <v>1</v>
      </c>
      <c r="R109" s="242">
        <v>15</v>
      </c>
      <c r="S109" s="244">
        <v>0</v>
      </c>
      <c r="T109" s="242">
        <v>10</v>
      </c>
      <c r="U109" s="242">
        <v>150</v>
      </c>
      <c r="V109" s="244">
        <v>15</v>
      </c>
      <c r="AC109" t="str">
        <f>_xlfn.XLOOKUP(C109,Budget!$B$5:$B$208,Budget!$B$5:$B$208,"N/A",FALSE)</f>
        <v>Court Farm Primary School</v>
      </c>
    </row>
    <row r="110" spans="1:29" x14ac:dyDescent="0.35">
      <c r="A110">
        <v>3302194</v>
      </c>
      <c r="B110" s="252">
        <v>2194</v>
      </c>
      <c r="C110" t="s">
        <v>1038</v>
      </c>
      <c r="D110" s="242">
        <v>0</v>
      </c>
      <c r="E110" s="242">
        <v>35</v>
      </c>
      <c r="F110" s="243">
        <v>35</v>
      </c>
      <c r="G110" s="242">
        <v>0</v>
      </c>
      <c r="H110" s="243">
        <v>0</v>
      </c>
      <c r="I110" s="242">
        <v>0</v>
      </c>
      <c r="J110" s="242">
        <v>75</v>
      </c>
      <c r="K110" s="243">
        <v>75</v>
      </c>
      <c r="L110" s="242">
        <v>0</v>
      </c>
      <c r="M110" s="243">
        <v>0</v>
      </c>
      <c r="N110" s="242">
        <v>2</v>
      </c>
      <c r="O110" s="242">
        <v>0</v>
      </c>
      <c r="P110" s="244">
        <v>0</v>
      </c>
      <c r="Q110" s="242">
        <v>0</v>
      </c>
      <c r="R110" s="242">
        <v>0</v>
      </c>
      <c r="S110" s="244">
        <v>0</v>
      </c>
      <c r="T110" s="242">
        <v>12</v>
      </c>
      <c r="U110" s="242">
        <v>30</v>
      </c>
      <c r="V110" s="244">
        <v>0</v>
      </c>
      <c r="AC110" t="str">
        <f>_xlfn.XLOOKUP(C110,Budget!$B$5:$B$208,Budget!$B$5:$B$208,"N/A",FALSE)</f>
        <v>City Road Primary School</v>
      </c>
    </row>
    <row r="111" spans="1:29" x14ac:dyDescent="0.35">
      <c r="A111">
        <v>3302195</v>
      </c>
      <c r="B111" s="252">
        <v>2195</v>
      </c>
      <c r="C111" t="s">
        <v>1039</v>
      </c>
      <c r="D111" s="242">
        <v>24</v>
      </c>
      <c r="E111" s="242">
        <v>39</v>
      </c>
      <c r="F111" s="243">
        <v>39</v>
      </c>
      <c r="G111" s="242">
        <v>0</v>
      </c>
      <c r="H111" s="243">
        <v>0</v>
      </c>
      <c r="I111" s="242">
        <v>282</v>
      </c>
      <c r="J111" s="242">
        <v>579</v>
      </c>
      <c r="K111" s="243">
        <v>579</v>
      </c>
      <c r="L111" s="242">
        <v>0</v>
      </c>
      <c r="M111" s="243">
        <v>0</v>
      </c>
      <c r="N111" s="242">
        <v>16</v>
      </c>
      <c r="O111" s="242">
        <v>240</v>
      </c>
      <c r="P111" s="244">
        <v>0</v>
      </c>
      <c r="Q111" s="242">
        <v>11</v>
      </c>
      <c r="R111" s="242">
        <v>162</v>
      </c>
      <c r="S111" s="244">
        <v>0</v>
      </c>
      <c r="T111" s="242">
        <v>2</v>
      </c>
      <c r="U111" s="242">
        <v>30</v>
      </c>
      <c r="V111" s="244">
        <v>0</v>
      </c>
      <c r="AC111" t="str">
        <f>_xlfn.XLOOKUP(C111,Budget!$B$5:$B$208,Budget!$B$5:$B$208,"N/A",FALSE)</f>
        <v>Timberley Academy</v>
      </c>
    </row>
    <row r="112" spans="1:29" x14ac:dyDescent="0.35">
      <c r="A112">
        <v>3302196</v>
      </c>
      <c r="B112" s="252">
        <v>2196</v>
      </c>
      <c r="C112" t="s">
        <v>1040</v>
      </c>
      <c r="D112" s="242">
        <v>0</v>
      </c>
      <c r="E112" s="242">
        <v>10</v>
      </c>
      <c r="F112" s="243">
        <v>10</v>
      </c>
      <c r="G112" s="242">
        <v>0</v>
      </c>
      <c r="H112" s="243">
        <v>0</v>
      </c>
      <c r="I112" s="242">
        <v>0</v>
      </c>
      <c r="J112" s="242">
        <v>150</v>
      </c>
      <c r="K112" s="243">
        <v>150</v>
      </c>
      <c r="L112" s="242">
        <v>0</v>
      </c>
      <c r="M112" s="243">
        <v>0</v>
      </c>
      <c r="N112" s="242">
        <v>2</v>
      </c>
      <c r="O112" s="242">
        <v>30</v>
      </c>
      <c r="P112" s="244">
        <v>0</v>
      </c>
      <c r="Q112" s="242">
        <v>6</v>
      </c>
      <c r="R112" s="242">
        <v>90</v>
      </c>
      <c r="S112" s="244">
        <v>0</v>
      </c>
      <c r="T112" s="242">
        <v>1</v>
      </c>
      <c r="U112" s="242">
        <v>15</v>
      </c>
      <c r="V112" s="244">
        <v>0</v>
      </c>
      <c r="AC112" t="str">
        <f>_xlfn.XLOOKUP(C112,Budget!$B$5:$B$208,Budget!$B$5:$B$208,"N/A",FALSE)</f>
        <v>Brookfields Primary School</v>
      </c>
    </row>
    <row r="113" spans="1:29" x14ac:dyDescent="0.35">
      <c r="A113">
        <v>3302204</v>
      </c>
      <c r="B113" s="252">
        <v>2204</v>
      </c>
      <c r="C113" t="s">
        <v>1041</v>
      </c>
      <c r="D113" s="242">
        <v>0</v>
      </c>
      <c r="E113" s="242">
        <v>14</v>
      </c>
      <c r="F113" s="243">
        <v>14</v>
      </c>
      <c r="G113" s="242">
        <v>3</v>
      </c>
      <c r="H113" s="243">
        <v>3</v>
      </c>
      <c r="I113" s="242">
        <v>0</v>
      </c>
      <c r="J113" s="242">
        <v>210</v>
      </c>
      <c r="K113" s="243">
        <v>210</v>
      </c>
      <c r="L113" s="242">
        <v>45</v>
      </c>
      <c r="M113" s="243">
        <v>45</v>
      </c>
      <c r="N113" s="242">
        <v>3</v>
      </c>
      <c r="O113" s="242">
        <v>45</v>
      </c>
      <c r="P113" s="244">
        <v>0</v>
      </c>
      <c r="Q113" s="242">
        <v>4</v>
      </c>
      <c r="R113" s="242">
        <v>60</v>
      </c>
      <c r="S113" s="244">
        <v>0</v>
      </c>
      <c r="T113" s="242">
        <v>1</v>
      </c>
      <c r="U113" s="242">
        <v>15</v>
      </c>
      <c r="V113" s="244">
        <v>0</v>
      </c>
      <c r="AC113" t="str">
        <f>_xlfn.XLOOKUP(C113,Budget!$B$5:$B$208,Budget!$B$5:$B$208,"N/A",FALSE)</f>
        <v>Sutton Park Primary</v>
      </c>
    </row>
    <row r="114" spans="1:29" x14ac:dyDescent="0.35">
      <c r="A114">
        <v>3302227</v>
      </c>
      <c r="B114" s="252">
        <v>2227</v>
      </c>
      <c r="C114" t="s">
        <v>1042</v>
      </c>
      <c r="D114" s="242">
        <v>0</v>
      </c>
      <c r="E114" s="242">
        <v>47</v>
      </c>
      <c r="F114" s="243">
        <v>47</v>
      </c>
      <c r="G114" s="242">
        <v>7</v>
      </c>
      <c r="H114" s="243">
        <v>7</v>
      </c>
      <c r="I114" s="242">
        <v>0</v>
      </c>
      <c r="J114" s="242">
        <v>705</v>
      </c>
      <c r="K114" s="243">
        <v>705</v>
      </c>
      <c r="L114" s="242">
        <v>105</v>
      </c>
      <c r="M114" s="243">
        <v>105</v>
      </c>
      <c r="N114" s="242">
        <v>12</v>
      </c>
      <c r="O114" s="242">
        <v>180</v>
      </c>
      <c r="P114" s="244">
        <v>15</v>
      </c>
      <c r="Q114" s="242">
        <v>22</v>
      </c>
      <c r="R114" s="242">
        <v>330</v>
      </c>
      <c r="S114" s="244">
        <v>60</v>
      </c>
      <c r="T114" s="242">
        <v>5</v>
      </c>
      <c r="U114" s="242">
        <v>75</v>
      </c>
      <c r="V114" s="244">
        <v>0</v>
      </c>
      <c r="AC114" t="str">
        <f>_xlfn.XLOOKUP(C114,Budget!$B$5:$B$208,Budget!$B$5:$B$208,"N/A",FALSE)</f>
        <v>Yardley Wood Community School (NC)</v>
      </c>
    </row>
    <row r="115" spans="1:29" x14ac:dyDescent="0.35">
      <c r="A115">
        <v>3302231</v>
      </c>
      <c r="B115" s="252">
        <v>2231</v>
      </c>
      <c r="C115" t="s">
        <v>1043</v>
      </c>
      <c r="D115" s="242">
        <v>0</v>
      </c>
      <c r="E115" s="242">
        <v>29</v>
      </c>
      <c r="F115" s="243">
        <v>29</v>
      </c>
      <c r="G115" s="242">
        <v>1</v>
      </c>
      <c r="H115" s="243">
        <v>1</v>
      </c>
      <c r="I115" s="242">
        <v>0</v>
      </c>
      <c r="J115" s="242">
        <v>435</v>
      </c>
      <c r="K115" s="243">
        <v>435</v>
      </c>
      <c r="L115" s="242">
        <v>15</v>
      </c>
      <c r="M115" s="243">
        <v>15</v>
      </c>
      <c r="N115" s="242">
        <v>0</v>
      </c>
      <c r="O115" s="242">
        <v>0</v>
      </c>
      <c r="P115" s="244">
        <v>0</v>
      </c>
      <c r="Q115" s="242">
        <v>2</v>
      </c>
      <c r="R115" s="242">
        <v>30</v>
      </c>
      <c r="S115" s="244">
        <v>0</v>
      </c>
      <c r="T115" s="242">
        <v>16</v>
      </c>
      <c r="U115" s="242">
        <v>240</v>
      </c>
      <c r="V115" s="244">
        <v>0</v>
      </c>
      <c r="AC115" t="str">
        <f>_xlfn.XLOOKUP(C115,Budget!$B$5:$B$208,Budget!$B$5:$B$208,"N/A",FALSE)</f>
        <v>Yorkmead Primary School</v>
      </c>
    </row>
    <row r="116" spans="1:29" x14ac:dyDescent="0.35">
      <c r="A116">
        <v>3302238</v>
      </c>
      <c r="B116" s="252">
        <v>2238</v>
      </c>
      <c r="C116" t="s">
        <v>1044</v>
      </c>
      <c r="D116" s="242">
        <v>0</v>
      </c>
      <c r="E116" s="242">
        <v>20</v>
      </c>
      <c r="F116" s="243">
        <v>20</v>
      </c>
      <c r="G116" s="242">
        <v>10</v>
      </c>
      <c r="H116" s="243">
        <v>10</v>
      </c>
      <c r="I116" s="242">
        <v>0</v>
      </c>
      <c r="J116" s="242">
        <v>300</v>
      </c>
      <c r="K116" s="243">
        <v>300</v>
      </c>
      <c r="L116" s="242">
        <v>150</v>
      </c>
      <c r="M116" s="243">
        <v>150</v>
      </c>
      <c r="N116" s="242">
        <v>8</v>
      </c>
      <c r="O116" s="242">
        <v>120</v>
      </c>
      <c r="P116" s="244">
        <v>75</v>
      </c>
      <c r="Q116" s="242">
        <v>2</v>
      </c>
      <c r="R116" s="242">
        <v>30</v>
      </c>
      <c r="S116" s="244">
        <v>30</v>
      </c>
      <c r="T116" s="242">
        <v>3</v>
      </c>
      <c r="U116" s="242">
        <v>45</v>
      </c>
      <c r="V116" s="244">
        <v>15</v>
      </c>
      <c r="AC116" t="str">
        <f>_xlfn.XLOOKUP(C116,Budget!$B$5:$B$208,Budget!$B$5:$B$208,"N/A",FALSE)</f>
        <v>Broadmeadow Infant &amp; Nursery School</v>
      </c>
    </row>
    <row r="117" spans="1:29" x14ac:dyDescent="0.35">
      <c r="A117">
        <v>3302239</v>
      </c>
      <c r="B117" s="252">
        <v>2239</v>
      </c>
      <c r="C117" t="s">
        <v>1045</v>
      </c>
      <c r="D117" s="242">
        <v>0</v>
      </c>
      <c r="E117" s="242">
        <v>26</v>
      </c>
      <c r="F117" s="243">
        <v>26</v>
      </c>
      <c r="G117" s="242">
        <v>4</v>
      </c>
      <c r="H117" s="243">
        <v>4</v>
      </c>
      <c r="I117" s="242">
        <v>0</v>
      </c>
      <c r="J117" s="242">
        <v>390</v>
      </c>
      <c r="K117" s="243">
        <v>390</v>
      </c>
      <c r="L117" s="242">
        <v>60</v>
      </c>
      <c r="M117" s="243">
        <v>60</v>
      </c>
      <c r="N117" s="242">
        <v>11</v>
      </c>
      <c r="O117" s="242">
        <v>165</v>
      </c>
      <c r="P117" s="244">
        <v>15</v>
      </c>
      <c r="Q117" s="242">
        <v>1</v>
      </c>
      <c r="R117" s="242">
        <v>15</v>
      </c>
      <c r="S117" s="244">
        <v>0</v>
      </c>
      <c r="T117" s="242">
        <v>0</v>
      </c>
      <c r="U117" s="242">
        <v>0</v>
      </c>
      <c r="V117" s="244">
        <v>0</v>
      </c>
      <c r="AC117" t="str">
        <f>_xlfn.XLOOKUP(C117,Budget!$B$5:$B$208,Budget!$B$5:$B$208,"N/A",FALSE)</f>
        <v>Bellfield Infant School</v>
      </c>
    </row>
    <row r="118" spans="1:29" x14ac:dyDescent="0.35">
      <c r="A118">
        <v>3302245</v>
      </c>
      <c r="B118" s="252">
        <v>2245</v>
      </c>
      <c r="C118" t="s">
        <v>1046</v>
      </c>
      <c r="D118" s="242">
        <v>0</v>
      </c>
      <c r="E118" s="242">
        <v>20</v>
      </c>
      <c r="F118" s="243">
        <v>20</v>
      </c>
      <c r="G118" s="242">
        <v>0</v>
      </c>
      <c r="H118" s="243">
        <v>0</v>
      </c>
      <c r="I118" s="242">
        <v>0</v>
      </c>
      <c r="J118" s="242">
        <v>300</v>
      </c>
      <c r="K118" s="243">
        <v>300</v>
      </c>
      <c r="L118" s="242">
        <v>0</v>
      </c>
      <c r="M118" s="243">
        <v>0</v>
      </c>
      <c r="N118" s="242">
        <v>18</v>
      </c>
      <c r="O118" s="242">
        <v>270</v>
      </c>
      <c r="P118" s="244">
        <v>0</v>
      </c>
      <c r="Q118" s="242">
        <v>1</v>
      </c>
      <c r="R118" s="242">
        <v>15</v>
      </c>
      <c r="S118" s="244">
        <v>0</v>
      </c>
      <c r="T118" s="242">
        <v>1</v>
      </c>
      <c r="U118" s="242">
        <v>15</v>
      </c>
      <c r="V118" s="244">
        <v>0</v>
      </c>
      <c r="AC118" t="str">
        <f>_xlfn.XLOOKUP(C118,Budget!$B$5:$B$208,Budget!$B$5:$B$208,"N/A",FALSE)</f>
        <v>Welsh House Farm Community School</v>
      </c>
    </row>
    <row r="119" spans="1:29" x14ac:dyDescent="0.35">
      <c r="A119">
        <v>3302249</v>
      </c>
      <c r="B119" s="252">
        <v>2249</v>
      </c>
      <c r="C119" t="s">
        <v>1047</v>
      </c>
      <c r="D119" s="242">
        <v>0</v>
      </c>
      <c r="E119" s="242">
        <v>10</v>
      </c>
      <c r="F119" s="243">
        <v>10</v>
      </c>
      <c r="G119" s="242">
        <v>0</v>
      </c>
      <c r="H119" s="243">
        <v>0</v>
      </c>
      <c r="I119" s="242">
        <v>0</v>
      </c>
      <c r="J119" s="242">
        <v>150</v>
      </c>
      <c r="K119" s="243">
        <v>150</v>
      </c>
      <c r="L119" s="242">
        <v>0</v>
      </c>
      <c r="M119" s="243">
        <v>0</v>
      </c>
      <c r="N119" s="242">
        <v>6</v>
      </c>
      <c r="O119" s="242">
        <v>90</v>
      </c>
      <c r="P119" s="244">
        <v>0</v>
      </c>
      <c r="Q119" s="242">
        <v>1</v>
      </c>
      <c r="R119" s="242">
        <v>15</v>
      </c>
      <c r="S119" s="244">
        <v>0</v>
      </c>
      <c r="T119" s="242">
        <v>2</v>
      </c>
      <c r="U119" s="242">
        <v>30</v>
      </c>
      <c r="V119" s="244">
        <v>0</v>
      </c>
      <c r="AC119" t="str">
        <f>_xlfn.XLOOKUP(C119,Budget!$B$5:$B$208,Budget!$B$5:$B$208,"N/A",FALSE)</f>
        <v>The Orchards Primary Academy</v>
      </c>
    </row>
    <row r="120" spans="1:29" x14ac:dyDescent="0.35">
      <c r="A120">
        <v>3302251</v>
      </c>
      <c r="B120" s="252">
        <v>2251</v>
      </c>
      <c r="C120" t="s">
        <v>160</v>
      </c>
      <c r="D120" s="242">
        <v>0</v>
      </c>
      <c r="E120" s="242">
        <v>26</v>
      </c>
      <c r="F120" s="243">
        <v>26</v>
      </c>
      <c r="G120" s="242">
        <v>19</v>
      </c>
      <c r="H120" s="243">
        <v>19</v>
      </c>
      <c r="I120" s="242">
        <v>0</v>
      </c>
      <c r="J120" s="242">
        <v>390</v>
      </c>
      <c r="K120" s="243">
        <v>390</v>
      </c>
      <c r="L120" s="242">
        <v>285</v>
      </c>
      <c r="M120" s="243">
        <v>285</v>
      </c>
      <c r="N120" s="242">
        <v>0</v>
      </c>
      <c r="O120" s="242">
        <v>0</v>
      </c>
      <c r="P120" s="244">
        <v>0</v>
      </c>
      <c r="Q120" s="242">
        <v>0</v>
      </c>
      <c r="R120" s="242">
        <v>0</v>
      </c>
      <c r="S120" s="244">
        <v>0</v>
      </c>
      <c r="T120" s="242">
        <v>0</v>
      </c>
      <c r="U120" s="242">
        <v>0</v>
      </c>
      <c r="V120" s="244">
        <v>0</v>
      </c>
      <c r="AC120" t="str">
        <f>_xlfn.XLOOKUP(C120,Budget!$B$5:$B$208,Budget!$B$5:$B$208,"N/A",FALSE)</f>
        <v>CHILCOTE PRIMARY SCHOOL</v>
      </c>
    </row>
    <row r="121" spans="1:29" x14ac:dyDescent="0.35">
      <c r="A121">
        <v>3302293</v>
      </c>
      <c r="B121" s="252">
        <v>2293</v>
      </c>
      <c r="C121" t="s">
        <v>1048</v>
      </c>
      <c r="D121" s="242">
        <v>0</v>
      </c>
      <c r="E121" s="242">
        <v>40</v>
      </c>
      <c r="F121" s="243">
        <v>40</v>
      </c>
      <c r="G121" s="242">
        <v>0</v>
      </c>
      <c r="H121" s="243">
        <v>0</v>
      </c>
      <c r="I121" s="242">
        <v>0</v>
      </c>
      <c r="J121" s="242">
        <v>600</v>
      </c>
      <c r="K121" s="243">
        <v>600</v>
      </c>
      <c r="L121" s="242">
        <v>0</v>
      </c>
      <c r="M121" s="243">
        <v>0</v>
      </c>
      <c r="N121" s="242">
        <v>1</v>
      </c>
      <c r="O121" s="242">
        <v>15</v>
      </c>
      <c r="P121" s="244">
        <v>0</v>
      </c>
      <c r="Q121" s="242">
        <v>8</v>
      </c>
      <c r="R121" s="242">
        <v>120</v>
      </c>
      <c r="S121" s="244">
        <v>0</v>
      </c>
      <c r="T121" s="242">
        <v>28</v>
      </c>
      <c r="U121" s="242">
        <v>420</v>
      </c>
      <c r="V121" s="244">
        <v>0</v>
      </c>
      <c r="AC121" t="str">
        <f>_xlfn.XLOOKUP(C121,Budget!$B$5:$B$208,Budget!$B$5:$B$208,"N/A",FALSE)</f>
        <v>William Murdoch Primary School</v>
      </c>
    </row>
    <row r="122" spans="1:29" x14ac:dyDescent="0.35">
      <c r="A122">
        <v>3302299</v>
      </c>
      <c r="B122" s="252">
        <v>2299</v>
      </c>
      <c r="C122" t="s">
        <v>1049</v>
      </c>
      <c r="D122" s="242">
        <v>0</v>
      </c>
      <c r="E122" s="242">
        <v>50</v>
      </c>
      <c r="F122" s="243">
        <v>50</v>
      </c>
      <c r="G122" s="242">
        <v>7</v>
      </c>
      <c r="H122" s="243">
        <v>7</v>
      </c>
      <c r="I122" s="242">
        <v>0</v>
      </c>
      <c r="J122" s="242">
        <v>750</v>
      </c>
      <c r="K122" s="243">
        <v>750</v>
      </c>
      <c r="L122" s="242">
        <v>105</v>
      </c>
      <c r="M122" s="243">
        <v>105</v>
      </c>
      <c r="N122" s="242">
        <v>0</v>
      </c>
      <c r="O122" s="242">
        <v>0</v>
      </c>
      <c r="P122" s="244">
        <v>0</v>
      </c>
      <c r="Q122" s="242">
        <v>11</v>
      </c>
      <c r="R122" s="242">
        <v>165</v>
      </c>
      <c r="S122" s="244">
        <v>15</v>
      </c>
      <c r="T122" s="242">
        <v>3</v>
      </c>
      <c r="U122" s="242">
        <v>45</v>
      </c>
      <c r="V122" s="244">
        <v>0</v>
      </c>
      <c r="AC122" t="str">
        <f>_xlfn.XLOOKUP(C122,Budget!$B$5:$B$208,Budget!$B$5:$B$208,"N/A",FALSE)</f>
        <v>Cottesbrooke Infant &amp; Nursery School</v>
      </c>
    </row>
    <row r="123" spans="1:29" x14ac:dyDescent="0.35">
      <c r="A123">
        <v>3302300</v>
      </c>
      <c r="B123" s="252">
        <v>2300</v>
      </c>
      <c r="C123" t="s">
        <v>166</v>
      </c>
      <c r="D123" s="242">
        <v>0</v>
      </c>
      <c r="E123" s="242">
        <v>65</v>
      </c>
      <c r="F123" s="243">
        <v>65</v>
      </c>
      <c r="G123" s="242">
        <v>2</v>
      </c>
      <c r="H123" s="243">
        <v>2</v>
      </c>
      <c r="I123" s="242">
        <v>0</v>
      </c>
      <c r="J123" s="242">
        <v>975</v>
      </c>
      <c r="K123" s="243">
        <v>975</v>
      </c>
      <c r="L123" s="242">
        <v>30</v>
      </c>
      <c r="M123" s="243">
        <v>30</v>
      </c>
      <c r="N123" s="242">
        <v>4</v>
      </c>
      <c r="O123" s="242">
        <v>60</v>
      </c>
      <c r="P123" s="244">
        <v>15</v>
      </c>
      <c r="Q123" s="242">
        <v>28</v>
      </c>
      <c r="R123" s="242">
        <v>420</v>
      </c>
      <c r="S123" s="244">
        <v>0</v>
      </c>
      <c r="T123" s="242">
        <v>31</v>
      </c>
      <c r="U123" s="242">
        <v>465</v>
      </c>
      <c r="V123" s="244">
        <v>15</v>
      </c>
      <c r="AC123" t="str">
        <f>_xlfn.XLOOKUP(C123,Budget!$B$5:$B$208,Budget!$B$5:$B$208,"N/A",FALSE)</f>
        <v>ARDEN PRIMARY SCHOOL NC</v>
      </c>
    </row>
    <row r="124" spans="1:29" x14ac:dyDescent="0.35">
      <c r="A124">
        <v>3302308</v>
      </c>
      <c r="B124" s="252">
        <v>2308</v>
      </c>
      <c r="C124" t="s">
        <v>1050</v>
      </c>
      <c r="D124" s="242">
        <v>0</v>
      </c>
      <c r="E124" s="242">
        <v>26</v>
      </c>
      <c r="F124" s="243">
        <v>26</v>
      </c>
      <c r="G124" s="242">
        <v>3</v>
      </c>
      <c r="H124" s="243">
        <v>3</v>
      </c>
      <c r="I124" s="242">
        <v>0</v>
      </c>
      <c r="J124" s="242">
        <v>390</v>
      </c>
      <c r="K124" s="243">
        <v>390</v>
      </c>
      <c r="L124" s="242">
        <v>45</v>
      </c>
      <c r="M124" s="243">
        <v>45</v>
      </c>
      <c r="N124" s="242">
        <v>1</v>
      </c>
      <c r="O124" s="242">
        <v>15</v>
      </c>
      <c r="P124" s="244">
        <v>0</v>
      </c>
      <c r="Q124" s="242">
        <v>18</v>
      </c>
      <c r="R124" s="242">
        <v>270</v>
      </c>
      <c r="S124" s="244">
        <v>15</v>
      </c>
      <c r="T124" s="242">
        <v>5</v>
      </c>
      <c r="U124" s="242">
        <v>75</v>
      </c>
      <c r="V124" s="244">
        <v>30</v>
      </c>
      <c r="AC124" t="str">
        <f>_xlfn.XLOOKUP(C124,Budget!$B$5:$B$208,Budget!$B$5:$B$208,"N/A",FALSE)</f>
        <v>Welford Primary School</v>
      </c>
    </row>
    <row r="125" spans="1:29" x14ac:dyDescent="0.35">
      <c r="A125">
        <v>3302309</v>
      </c>
      <c r="B125" s="252">
        <v>2309</v>
      </c>
      <c r="C125" t="s">
        <v>1051</v>
      </c>
      <c r="D125" s="242">
        <v>1</v>
      </c>
      <c r="E125" s="242">
        <v>25</v>
      </c>
      <c r="F125" s="243">
        <v>25</v>
      </c>
      <c r="G125" s="242">
        <v>3</v>
      </c>
      <c r="H125" s="243">
        <v>3</v>
      </c>
      <c r="I125" s="242">
        <v>15</v>
      </c>
      <c r="J125" s="242">
        <v>375</v>
      </c>
      <c r="K125" s="243">
        <v>375</v>
      </c>
      <c r="L125" s="242">
        <v>45</v>
      </c>
      <c r="M125" s="243">
        <v>45</v>
      </c>
      <c r="N125" s="242">
        <v>0</v>
      </c>
      <c r="O125" s="242">
        <v>0</v>
      </c>
      <c r="P125" s="244">
        <v>0</v>
      </c>
      <c r="Q125" s="242">
        <v>16</v>
      </c>
      <c r="R125" s="242">
        <v>240</v>
      </c>
      <c r="S125" s="244">
        <v>15</v>
      </c>
      <c r="T125" s="242">
        <v>6</v>
      </c>
      <c r="U125" s="242">
        <v>90</v>
      </c>
      <c r="V125" s="244">
        <v>15</v>
      </c>
      <c r="AC125" t="str">
        <f>_xlfn.XLOOKUP(C125,Budget!$B$5:$B$208,Budget!$B$5:$B$208,"N/A",FALSE)</f>
        <v>Heathfield Primary School</v>
      </c>
    </row>
    <row r="126" spans="1:29" x14ac:dyDescent="0.35">
      <c r="A126">
        <v>3302317</v>
      </c>
      <c r="B126" s="252">
        <v>2317</v>
      </c>
      <c r="C126" t="s">
        <v>1052</v>
      </c>
      <c r="D126" s="242">
        <v>0</v>
      </c>
      <c r="E126" s="242">
        <v>53</v>
      </c>
      <c r="F126" s="243">
        <v>53</v>
      </c>
      <c r="G126" s="242">
        <v>18</v>
      </c>
      <c r="H126" s="243">
        <v>18</v>
      </c>
      <c r="I126" s="242">
        <v>0</v>
      </c>
      <c r="J126" s="242">
        <v>795</v>
      </c>
      <c r="K126" s="243">
        <v>795</v>
      </c>
      <c r="L126" s="242">
        <v>270</v>
      </c>
      <c r="M126" s="243">
        <v>270</v>
      </c>
      <c r="N126" s="242">
        <v>8</v>
      </c>
      <c r="O126" s="242">
        <v>120</v>
      </c>
      <c r="P126" s="244">
        <v>45</v>
      </c>
      <c r="Q126" s="242">
        <v>9</v>
      </c>
      <c r="R126" s="242">
        <v>135</v>
      </c>
      <c r="S126" s="244">
        <v>30</v>
      </c>
      <c r="T126" s="242">
        <v>32</v>
      </c>
      <c r="U126" s="242">
        <v>480</v>
      </c>
      <c r="V126" s="244">
        <v>165</v>
      </c>
      <c r="AC126" t="str">
        <f>_xlfn.XLOOKUP(C126,Budget!$B$5:$B$208,Budget!$B$5:$B$208,"N/A",FALSE)</f>
        <v>Worlds End Infant NC School</v>
      </c>
    </row>
    <row r="127" spans="1:29" x14ac:dyDescent="0.35">
      <c r="A127">
        <v>3302402</v>
      </c>
      <c r="B127" s="252">
        <v>2402</v>
      </c>
      <c r="C127" t="s">
        <v>1053</v>
      </c>
      <c r="D127" s="242">
        <v>0</v>
      </c>
      <c r="E127" s="242">
        <v>27</v>
      </c>
      <c r="F127" s="243">
        <v>27</v>
      </c>
      <c r="G127" s="242">
        <v>1</v>
      </c>
      <c r="H127" s="243">
        <v>1</v>
      </c>
      <c r="I127" s="242">
        <v>0</v>
      </c>
      <c r="J127" s="242">
        <v>390</v>
      </c>
      <c r="K127" s="243">
        <v>390</v>
      </c>
      <c r="L127" s="242">
        <v>15</v>
      </c>
      <c r="M127" s="243">
        <v>15</v>
      </c>
      <c r="N127" s="242">
        <v>2</v>
      </c>
      <c r="O127" s="242">
        <v>15</v>
      </c>
      <c r="P127" s="244">
        <v>15</v>
      </c>
      <c r="Q127" s="242">
        <v>0</v>
      </c>
      <c r="R127" s="242">
        <v>0</v>
      </c>
      <c r="S127" s="244">
        <v>0</v>
      </c>
      <c r="T127" s="242">
        <v>4</v>
      </c>
      <c r="U127" s="242">
        <v>60</v>
      </c>
      <c r="V127" s="244">
        <v>0</v>
      </c>
      <c r="AC127" t="str">
        <f>_xlfn.XLOOKUP(C127,Budget!$B$5:$B$208,Budget!$B$5:$B$208,"N/A",FALSE)</f>
        <v>Boldmere Infant School and Nursery</v>
      </c>
    </row>
    <row r="128" spans="1:29" x14ac:dyDescent="0.35">
      <c r="A128">
        <v>3302429</v>
      </c>
      <c r="B128" s="252">
        <v>2429</v>
      </c>
      <c r="C128" t="s">
        <v>1054</v>
      </c>
      <c r="D128" s="242">
        <v>0</v>
      </c>
      <c r="E128" s="242">
        <v>23</v>
      </c>
      <c r="F128" s="243">
        <v>23</v>
      </c>
      <c r="G128" s="242">
        <v>7</v>
      </c>
      <c r="H128" s="243">
        <v>7</v>
      </c>
      <c r="I128" s="242">
        <v>0</v>
      </c>
      <c r="J128" s="242">
        <v>345</v>
      </c>
      <c r="K128" s="243">
        <v>345</v>
      </c>
      <c r="L128" s="242">
        <v>105</v>
      </c>
      <c r="M128" s="243">
        <v>105</v>
      </c>
      <c r="N128" s="242">
        <v>0</v>
      </c>
      <c r="O128" s="242">
        <v>0</v>
      </c>
      <c r="P128" s="244">
        <v>0</v>
      </c>
      <c r="Q128" s="242">
        <v>0</v>
      </c>
      <c r="R128" s="242">
        <v>0</v>
      </c>
      <c r="S128" s="244">
        <v>0</v>
      </c>
      <c r="T128" s="242">
        <v>2</v>
      </c>
      <c r="U128" s="242">
        <v>30</v>
      </c>
      <c r="V128" s="244">
        <v>15</v>
      </c>
      <c r="AC128" t="str">
        <f>_xlfn.XLOOKUP(C128,Budget!$B$5:$B$208,Budget!$B$5:$B$208,"N/A",FALSE)</f>
        <v>Holland House Infant School and Nursery</v>
      </c>
    </row>
    <row r="129" spans="1:29" x14ac:dyDescent="0.35">
      <c r="A129">
        <v>3302434</v>
      </c>
      <c r="B129" s="252">
        <v>2434</v>
      </c>
      <c r="C129" t="s">
        <v>1055</v>
      </c>
      <c r="D129" s="242">
        <v>1</v>
      </c>
      <c r="E129" s="242">
        <v>30</v>
      </c>
      <c r="F129" s="243">
        <v>30</v>
      </c>
      <c r="G129" s="242">
        <v>13</v>
      </c>
      <c r="H129" s="243">
        <v>13</v>
      </c>
      <c r="I129" s="242">
        <v>15</v>
      </c>
      <c r="J129" s="242">
        <v>450</v>
      </c>
      <c r="K129" s="243">
        <v>450</v>
      </c>
      <c r="L129" s="242">
        <v>195</v>
      </c>
      <c r="M129" s="243">
        <v>195</v>
      </c>
      <c r="N129" s="242">
        <v>10</v>
      </c>
      <c r="O129" s="242">
        <v>150</v>
      </c>
      <c r="P129" s="244">
        <v>90</v>
      </c>
      <c r="Q129" s="242">
        <v>4</v>
      </c>
      <c r="R129" s="242">
        <v>60</v>
      </c>
      <c r="S129" s="244">
        <v>30</v>
      </c>
      <c r="T129" s="242">
        <v>13</v>
      </c>
      <c r="U129" s="242">
        <v>195</v>
      </c>
      <c r="V129" s="244">
        <v>60</v>
      </c>
      <c r="AC129" t="str">
        <f>_xlfn.XLOOKUP(C129,Budget!$B$5:$B$208,Budget!$B$5:$B$208,"N/A",FALSE)</f>
        <v>Hillstone Primary School</v>
      </c>
    </row>
    <row r="130" spans="1:29" x14ac:dyDescent="0.35">
      <c r="A130">
        <v>3302435</v>
      </c>
      <c r="B130" s="252">
        <v>2435</v>
      </c>
      <c r="C130" t="s">
        <v>176</v>
      </c>
      <c r="D130" s="242">
        <v>0</v>
      </c>
      <c r="E130" s="242">
        <v>20</v>
      </c>
      <c r="F130" s="243">
        <v>20</v>
      </c>
      <c r="G130" s="242">
        <v>0</v>
      </c>
      <c r="H130" s="243">
        <v>0</v>
      </c>
      <c r="I130" s="242">
        <v>0</v>
      </c>
      <c r="J130" s="242">
        <v>300</v>
      </c>
      <c r="K130" s="243">
        <v>300</v>
      </c>
      <c r="L130" s="242">
        <v>0</v>
      </c>
      <c r="M130" s="243">
        <v>0</v>
      </c>
      <c r="N130" s="242">
        <v>14</v>
      </c>
      <c r="O130" s="242">
        <v>210</v>
      </c>
      <c r="P130" s="244">
        <v>0</v>
      </c>
      <c r="Q130" s="242">
        <v>6</v>
      </c>
      <c r="R130" s="242">
        <v>90</v>
      </c>
      <c r="S130" s="244">
        <v>0</v>
      </c>
      <c r="T130" s="242">
        <v>0</v>
      </c>
      <c r="U130" s="242">
        <v>0</v>
      </c>
      <c r="V130" s="244">
        <v>0</v>
      </c>
      <c r="AC130" t="str">
        <f>_xlfn.XLOOKUP(C130,Budget!$B$5:$B$208,Budget!$B$5:$B$208,"N/A",FALSE)</f>
        <v>BENSON COMMUNITY SCHOOL</v>
      </c>
    </row>
    <row r="131" spans="1:29" x14ac:dyDescent="0.35">
      <c r="A131">
        <v>3302441</v>
      </c>
      <c r="B131" s="252">
        <v>2441</v>
      </c>
      <c r="C131" t="s">
        <v>1056</v>
      </c>
      <c r="D131" s="242">
        <v>0</v>
      </c>
      <c r="E131" s="242">
        <v>17</v>
      </c>
      <c r="F131" s="243">
        <v>17</v>
      </c>
      <c r="G131" s="242">
        <v>0</v>
      </c>
      <c r="H131" s="243">
        <v>0</v>
      </c>
      <c r="I131" s="242">
        <v>0</v>
      </c>
      <c r="J131" s="242">
        <v>255</v>
      </c>
      <c r="K131" s="243">
        <v>255</v>
      </c>
      <c r="L131" s="242">
        <v>0</v>
      </c>
      <c r="M131" s="243">
        <v>0</v>
      </c>
      <c r="N131" s="242">
        <v>8</v>
      </c>
      <c r="O131" s="242">
        <v>120</v>
      </c>
      <c r="P131" s="244">
        <v>0</v>
      </c>
      <c r="Q131" s="242">
        <v>2</v>
      </c>
      <c r="R131" s="242">
        <v>30</v>
      </c>
      <c r="S131" s="244">
        <v>0</v>
      </c>
      <c r="T131" s="242">
        <v>1</v>
      </c>
      <c r="U131" s="242">
        <v>15</v>
      </c>
      <c r="V131" s="244">
        <v>0</v>
      </c>
      <c r="AC131" t="str">
        <f>_xlfn.XLOOKUP(C131,Budget!$B$5:$B$208,Budget!$B$5:$B$208,"N/A",FALSE)</f>
        <v>Kingsthorne Primary School</v>
      </c>
    </row>
    <row r="132" spans="1:29" x14ac:dyDescent="0.35">
      <c r="A132">
        <v>3302443</v>
      </c>
      <c r="B132" s="252">
        <v>2443</v>
      </c>
      <c r="C132" t="s">
        <v>1057</v>
      </c>
      <c r="D132" s="242">
        <v>0</v>
      </c>
      <c r="E132" s="242">
        <v>38</v>
      </c>
      <c r="F132" s="243">
        <v>38</v>
      </c>
      <c r="G132" s="242">
        <v>0</v>
      </c>
      <c r="H132" s="243">
        <v>0</v>
      </c>
      <c r="I132" s="242">
        <v>0</v>
      </c>
      <c r="J132" s="242">
        <v>567</v>
      </c>
      <c r="K132" s="243">
        <v>567</v>
      </c>
      <c r="L132" s="242">
        <v>0</v>
      </c>
      <c r="M132" s="243">
        <v>0</v>
      </c>
      <c r="N132" s="242">
        <v>1</v>
      </c>
      <c r="O132" s="242">
        <v>15</v>
      </c>
      <c r="P132" s="244">
        <v>0</v>
      </c>
      <c r="Q132" s="242">
        <v>32</v>
      </c>
      <c r="R132" s="242">
        <v>477</v>
      </c>
      <c r="S132" s="244">
        <v>0</v>
      </c>
      <c r="T132" s="242">
        <v>2</v>
      </c>
      <c r="U132" s="242">
        <v>30</v>
      </c>
      <c r="V132" s="244">
        <v>0</v>
      </c>
      <c r="AC132" t="str">
        <f>_xlfn.XLOOKUP(C132,Budget!$B$5:$B$208,Budget!$B$5:$B$208,"N/A",FALSE)</f>
        <v>Aston Tower Community Primary School</v>
      </c>
    </row>
    <row r="133" spans="1:29" x14ac:dyDescent="0.35">
      <c r="A133">
        <v>3302447</v>
      </c>
      <c r="B133" s="252">
        <v>2447</v>
      </c>
      <c r="C133" t="s">
        <v>1058</v>
      </c>
      <c r="D133" s="242">
        <v>0</v>
      </c>
      <c r="E133" s="242">
        <v>58</v>
      </c>
      <c r="F133" s="243">
        <v>58</v>
      </c>
      <c r="G133" s="242">
        <v>0</v>
      </c>
      <c r="H133" s="243">
        <v>0</v>
      </c>
      <c r="I133" s="242">
        <v>0</v>
      </c>
      <c r="J133" s="242">
        <v>870</v>
      </c>
      <c r="K133" s="243">
        <v>870</v>
      </c>
      <c r="L133" s="242">
        <v>0</v>
      </c>
      <c r="M133" s="243">
        <v>0</v>
      </c>
      <c r="N133" s="242">
        <v>33</v>
      </c>
      <c r="O133" s="242">
        <v>495</v>
      </c>
      <c r="P133" s="244">
        <v>0</v>
      </c>
      <c r="Q133" s="242">
        <v>6</v>
      </c>
      <c r="R133" s="242">
        <v>90</v>
      </c>
      <c r="S133" s="244">
        <v>0</v>
      </c>
      <c r="T133" s="242">
        <v>6</v>
      </c>
      <c r="U133" s="242">
        <v>90</v>
      </c>
      <c r="V133" s="244">
        <v>0</v>
      </c>
      <c r="AC133" t="str">
        <f>_xlfn.XLOOKUP(C133,Budget!$B$5:$B$208,Budget!$B$5:$B$208,"N/A",FALSE)</f>
        <v>The Oval School</v>
      </c>
    </row>
    <row r="134" spans="1:29" x14ac:dyDescent="0.35">
      <c r="A134">
        <v>3302449</v>
      </c>
      <c r="B134" s="252">
        <v>2449</v>
      </c>
      <c r="C134" t="s">
        <v>1059</v>
      </c>
      <c r="D134" s="242">
        <v>0</v>
      </c>
      <c r="E134" s="242">
        <v>35</v>
      </c>
      <c r="F134" s="243">
        <v>35</v>
      </c>
      <c r="G134" s="242">
        <v>0</v>
      </c>
      <c r="H134" s="243">
        <v>0</v>
      </c>
      <c r="I134" s="242">
        <v>0</v>
      </c>
      <c r="J134" s="242">
        <v>525</v>
      </c>
      <c r="K134" s="243">
        <v>525</v>
      </c>
      <c r="L134" s="242">
        <v>0</v>
      </c>
      <c r="M134" s="243">
        <v>0</v>
      </c>
      <c r="N134" s="242">
        <v>17</v>
      </c>
      <c r="O134" s="242">
        <v>255</v>
      </c>
      <c r="P134" s="244">
        <v>0</v>
      </c>
      <c r="Q134" s="242">
        <v>5</v>
      </c>
      <c r="R134" s="242">
        <v>75</v>
      </c>
      <c r="S134" s="244">
        <v>0</v>
      </c>
      <c r="T134" s="242">
        <v>9</v>
      </c>
      <c r="U134" s="242">
        <v>135</v>
      </c>
      <c r="V134" s="244">
        <v>0</v>
      </c>
      <c r="AC134" t="str">
        <f>_xlfn.XLOOKUP(C134,Budget!$B$5:$B$208,Budget!$B$5:$B$208,"N/A",FALSE)</f>
        <v>Twickenham Primary School</v>
      </c>
    </row>
    <row r="135" spans="1:29" x14ac:dyDescent="0.35">
      <c r="A135">
        <v>3302450</v>
      </c>
      <c r="B135" s="252">
        <v>2450</v>
      </c>
      <c r="C135" t="s">
        <v>1060</v>
      </c>
      <c r="D135" s="242">
        <v>0</v>
      </c>
      <c r="E135" s="242">
        <v>33</v>
      </c>
      <c r="F135" s="243">
        <v>33</v>
      </c>
      <c r="G135" s="242">
        <v>8</v>
      </c>
      <c r="H135" s="243">
        <v>8</v>
      </c>
      <c r="I135" s="242">
        <v>0</v>
      </c>
      <c r="J135" s="242">
        <v>495</v>
      </c>
      <c r="K135" s="243">
        <v>495</v>
      </c>
      <c r="L135" s="242">
        <v>120</v>
      </c>
      <c r="M135" s="243">
        <v>120</v>
      </c>
      <c r="N135" s="242">
        <v>3</v>
      </c>
      <c r="O135" s="242">
        <v>45</v>
      </c>
      <c r="P135" s="244">
        <v>0</v>
      </c>
      <c r="Q135" s="242">
        <v>0</v>
      </c>
      <c r="R135" s="242">
        <v>0</v>
      </c>
      <c r="S135" s="244">
        <v>0</v>
      </c>
      <c r="T135" s="242">
        <v>0</v>
      </c>
      <c r="U135" s="242">
        <v>0</v>
      </c>
      <c r="V135" s="244">
        <v>0</v>
      </c>
      <c r="AC135" t="str">
        <f>_xlfn.XLOOKUP(C135,Budget!$B$5:$B$208,Budget!$B$5:$B$208,"N/A",FALSE)</f>
        <v>Barr View Primary &amp; Nursery Academy</v>
      </c>
    </row>
    <row r="136" spans="1:29" x14ac:dyDescent="0.35">
      <c r="A136">
        <v>3302453</v>
      </c>
      <c r="B136" s="252">
        <v>2453</v>
      </c>
      <c r="C136" t="s">
        <v>1061</v>
      </c>
      <c r="D136" s="242">
        <v>0</v>
      </c>
      <c r="E136" s="242">
        <v>27</v>
      </c>
      <c r="F136" s="243">
        <v>27</v>
      </c>
      <c r="G136" s="242">
        <v>0</v>
      </c>
      <c r="H136" s="243">
        <v>0</v>
      </c>
      <c r="I136" s="242">
        <v>0</v>
      </c>
      <c r="J136" s="242">
        <v>390</v>
      </c>
      <c r="K136" s="243">
        <v>390</v>
      </c>
      <c r="L136" s="242">
        <v>0</v>
      </c>
      <c r="M136" s="243">
        <v>0</v>
      </c>
      <c r="N136" s="242">
        <v>1</v>
      </c>
      <c r="O136" s="242">
        <v>15</v>
      </c>
      <c r="P136" s="244">
        <v>0</v>
      </c>
      <c r="Q136" s="242">
        <v>8</v>
      </c>
      <c r="R136" s="242">
        <v>120</v>
      </c>
      <c r="S136" s="244">
        <v>0</v>
      </c>
      <c r="T136" s="242">
        <v>16</v>
      </c>
      <c r="U136" s="242">
        <v>225</v>
      </c>
      <c r="V136" s="244">
        <v>0</v>
      </c>
      <c r="AC136" t="str">
        <f>_xlfn.XLOOKUP(C136,Budget!$B$5:$B$208,Budget!$B$5:$B$208,"N/A",FALSE)</f>
        <v>Leigh Primary School</v>
      </c>
    </row>
    <row r="137" spans="1:29" x14ac:dyDescent="0.35">
      <c r="A137">
        <v>3302454</v>
      </c>
      <c r="B137" s="252">
        <v>2454</v>
      </c>
      <c r="C137" t="s">
        <v>1062</v>
      </c>
      <c r="D137" s="242">
        <v>0</v>
      </c>
      <c r="E137" s="242">
        <v>34</v>
      </c>
      <c r="F137" s="243">
        <v>34</v>
      </c>
      <c r="G137" s="242">
        <v>6</v>
      </c>
      <c r="H137" s="243">
        <v>6</v>
      </c>
      <c r="I137" s="242">
        <v>0</v>
      </c>
      <c r="J137" s="242">
        <v>510</v>
      </c>
      <c r="K137" s="243">
        <v>510</v>
      </c>
      <c r="L137" s="242">
        <v>90</v>
      </c>
      <c r="M137" s="243">
        <v>90</v>
      </c>
      <c r="N137" s="242">
        <v>19</v>
      </c>
      <c r="O137" s="242">
        <v>285</v>
      </c>
      <c r="P137" s="244">
        <v>45</v>
      </c>
      <c r="Q137" s="242">
        <v>2</v>
      </c>
      <c r="R137" s="242">
        <v>30</v>
      </c>
      <c r="S137" s="244">
        <v>0</v>
      </c>
      <c r="T137" s="242">
        <v>9</v>
      </c>
      <c r="U137" s="242">
        <v>135</v>
      </c>
      <c r="V137" s="244">
        <v>30</v>
      </c>
      <c r="AC137" t="str">
        <f>_xlfn.XLOOKUP(C137,Budget!$B$5:$B$208,Budget!$B$5:$B$208,"N/A",FALSE)</f>
        <v>Elms Farm Primary School</v>
      </c>
    </row>
    <row r="138" spans="1:29" x14ac:dyDescent="0.35">
      <c r="A138">
        <v>3302455</v>
      </c>
      <c r="B138" s="252">
        <v>2455</v>
      </c>
      <c r="C138" t="s">
        <v>1063</v>
      </c>
      <c r="D138" s="242">
        <v>0</v>
      </c>
      <c r="E138" s="242">
        <v>25</v>
      </c>
      <c r="F138" s="243">
        <v>25</v>
      </c>
      <c r="G138" s="242">
        <v>3</v>
      </c>
      <c r="H138" s="243">
        <v>3</v>
      </c>
      <c r="I138" s="242">
        <v>0</v>
      </c>
      <c r="J138" s="242">
        <v>375</v>
      </c>
      <c r="K138" s="243">
        <v>375</v>
      </c>
      <c r="L138" s="242">
        <v>45</v>
      </c>
      <c r="M138" s="243">
        <v>45</v>
      </c>
      <c r="N138" s="242">
        <v>12</v>
      </c>
      <c r="O138" s="242">
        <v>180</v>
      </c>
      <c r="P138" s="244">
        <v>0</v>
      </c>
      <c r="Q138" s="242">
        <v>4</v>
      </c>
      <c r="R138" s="242">
        <v>60</v>
      </c>
      <c r="S138" s="244">
        <v>15</v>
      </c>
      <c r="T138" s="242">
        <v>5</v>
      </c>
      <c r="U138" s="242">
        <v>75</v>
      </c>
      <c r="V138" s="244">
        <v>15</v>
      </c>
      <c r="AC138" t="str">
        <f>_xlfn.XLOOKUP(C138,Budget!$B$5:$B$208,Budget!$B$5:$B$208,"N/A",FALSE)</f>
        <v>Heathlands Primary Academy</v>
      </c>
    </row>
    <row r="139" spans="1:29" x14ac:dyDescent="0.35">
      <c r="A139">
        <v>3302457</v>
      </c>
      <c r="B139" s="252">
        <v>2457</v>
      </c>
      <c r="C139" t="s">
        <v>186</v>
      </c>
      <c r="D139" s="242">
        <v>0</v>
      </c>
      <c r="E139" s="242">
        <v>36</v>
      </c>
      <c r="F139" s="243">
        <v>36</v>
      </c>
      <c r="G139" s="242">
        <v>2</v>
      </c>
      <c r="H139" s="243">
        <v>2</v>
      </c>
      <c r="I139" s="242">
        <v>0</v>
      </c>
      <c r="J139" s="242">
        <v>540</v>
      </c>
      <c r="K139" s="243">
        <v>540</v>
      </c>
      <c r="L139" s="242">
        <v>30</v>
      </c>
      <c r="M139" s="243">
        <v>30</v>
      </c>
      <c r="N139" s="242">
        <v>9</v>
      </c>
      <c r="O139" s="242">
        <v>135</v>
      </c>
      <c r="P139" s="244">
        <v>15</v>
      </c>
      <c r="Q139" s="242">
        <v>18</v>
      </c>
      <c r="R139" s="242">
        <v>270</v>
      </c>
      <c r="S139" s="244">
        <v>15</v>
      </c>
      <c r="T139" s="242">
        <v>5</v>
      </c>
      <c r="U139" s="242">
        <v>75</v>
      </c>
      <c r="V139" s="244">
        <v>0</v>
      </c>
      <c r="AC139" t="str">
        <f>_xlfn.XLOOKUP(C139,Budget!$B$5:$B$208,Budget!$B$5:$B$208,"N/A",FALSE)</f>
        <v>NELSON MANDELA SCHOOL</v>
      </c>
    </row>
    <row r="140" spans="1:29" x14ac:dyDescent="0.35">
      <c r="A140">
        <v>3302458</v>
      </c>
      <c r="B140" s="252">
        <v>2458</v>
      </c>
      <c r="C140" t="s">
        <v>1064</v>
      </c>
      <c r="D140" s="242">
        <v>0</v>
      </c>
      <c r="E140" s="242">
        <v>47</v>
      </c>
      <c r="F140" s="243">
        <v>47</v>
      </c>
      <c r="G140" s="242">
        <v>0</v>
      </c>
      <c r="H140" s="243">
        <v>0</v>
      </c>
      <c r="I140" s="242">
        <v>0</v>
      </c>
      <c r="J140" s="242">
        <v>705</v>
      </c>
      <c r="K140" s="243">
        <v>705</v>
      </c>
      <c r="L140" s="242">
        <v>0</v>
      </c>
      <c r="M140" s="243">
        <v>0</v>
      </c>
      <c r="N140" s="242">
        <v>0</v>
      </c>
      <c r="O140" s="242">
        <v>0</v>
      </c>
      <c r="P140" s="244">
        <v>0</v>
      </c>
      <c r="Q140" s="242">
        <v>2</v>
      </c>
      <c r="R140" s="242">
        <v>30</v>
      </c>
      <c r="S140" s="244">
        <v>0</v>
      </c>
      <c r="T140" s="242">
        <v>33</v>
      </c>
      <c r="U140" s="242">
        <v>495</v>
      </c>
      <c r="V140" s="244">
        <v>0</v>
      </c>
      <c r="AC140" t="str">
        <f>_xlfn.XLOOKUP(C140,Budget!$B$5:$B$208,Budget!$B$5:$B$208,"N/A",FALSE)</f>
        <v>Parkfield Community School</v>
      </c>
    </row>
    <row r="141" spans="1:29" x14ac:dyDescent="0.35">
      <c r="A141">
        <v>3302460</v>
      </c>
      <c r="B141" s="252">
        <v>2460</v>
      </c>
      <c r="C141" t="s">
        <v>1065</v>
      </c>
      <c r="D141" s="242">
        <v>0</v>
      </c>
      <c r="E141" s="242">
        <v>32</v>
      </c>
      <c r="F141" s="243">
        <v>32</v>
      </c>
      <c r="G141" s="242">
        <v>5</v>
      </c>
      <c r="H141" s="243">
        <v>5</v>
      </c>
      <c r="I141" s="242">
        <v>0</v>
      </c>
      <c r="J141" s="242">
        <v>375</v>
      </c>
      <c r="K141" s="243">
        <v>375</v>
      </c>
      <c r="L141" s="242">
        <v>75</v>
      </c>
      <c r="M141" s="243">
        <v>75</v>
      </c>
      <c r="N141" s="242">
        <v>1</v>
      </c>
      <c r="O141" s="242">
        <v>15</v>
      </c>
      <c r="P141" s="244">
        <v>0</v>
      </c>
      <c r="Q141" s="242">
        <v>1</v>
      </c>
      <c r="R141" s="242">
        <v>15</v>
      </c>
      <c r="S141" s="244">
        <v>0</v>
      </c>
      <c r="T141" s="242">
        <v>10</v>
      </c>
      <c r="U141" s="242">
        <v>135</v>
      </c>
      <c r="V141" s="244">
        <v>15</v>
      </c>
      <c r="AC141" t="str">
        <f>_xlfn.XLOOKUP(C141,Budget!$B$5:$B$208,Budget!$B$5:$B$208,"N/A",FALSE)</f>
        <v>Robin Hood Academy</v>
      </c>
    </row>
    <row r="142" spans="1:29" x14ac:dyDescent="0.35">
      <c r="A142">
        <v>3302463</v>
      </c>
      <c r="B142" s="252">
        <v>2463</v>
      </c>
      <c r="C142" t="s">
        <v>1066</v>
      </c>
      <c r="D142" s="242">
        <v>0</v>
      </c>
      <c r="E142" s="242">
        <v>28</v>
      </c>
      <c r="F142" s="243">
        <v>28</v>
      </c>
      <c r="G142" s="242">
        <v>10</v>
      </c>
      <c r="H142" s="243">
        <v>10</v>
      </c>
      <c r="I142" s="242">
        <v>0</v>
      </c>
      <c r="J142" s="242">
        <v>420</v>
      </c>
      <c r="K142" s="243">
        <v>420</v>
      </c>
      <c r="L142" s="242">
        <v>150</v>
      </c>
      <c r="M142" s="243">
        <v>150</v>
      </c>
      <c r="N142" s="242">
        <v>1</v>
      </c>
      <c r="O142" s="242">
        <v>15</v>
      </c>
      <c r="P142" s="244">
        <v>0</v>
      </c>
      <c r="Q142" s="242">
        <v>0</v>
      </c>
      <c r="R142" s="242">
        <v>0</v>
      </c>
      <c r="S142" s="244">
        <v>0</v>
      </c>
      <c r="T142" s="242">
        <v>1</v>
      </c>
      <c r="U142" s="242">
        <v>15</v>
      </c>
      <c r="V142" s="244">
        <v>15</v>
      </c>
      <c r="AC142" t="str">
        <f>_xlfn.XLOOKUP(C142,Budget!$B$5:$B$208,Budget!$B$5:$B$208,"N/A",FALSE)</f>
        <v>Mere Green Primary School</v>
      </c>
    </row>
    <row r="143" spans="1:29" x14ac:dyDescent="0.35">
      <c r="A143">
        <v>3302465</v>
      </c>
      <c r="B143" s="252">
        <v>2465</v>
      </c>
      <c r="C143" t="s">
        <v>1067</v>
      </c>
      <c r="D143" s="242">
        <v>0</v>
      </c>
      <c r="E143" s="242">
        <v>28</v>
      </c>
      <c r="F143" s="243">
        <v>28</v>
      </c>
      <c r="G143" s="242">
        <v>0</v>
      </c>
      <c r="H143" s="243">
        <v>0</v>
      </c>
      <c r="I143" s="242">
        <v>0</v>
      </c>
      <c r="J143" s="242">
        <v>420</v>
      </c>
      <c r="K143" s="243">
        <v>420</v>
      </c>
      <c r="L143" s="242">
        <v>0</v>
      </c>
      <c r="M143" s="243">
        <v>0</v>
      </c>
      <c r="N143" s="242">
        <v>0</v>
      </c>
      <c r="O143" s="242">
        <v>0</v>
      </c>
      <c r="P143" s="244">
        <v>0</v>
      </c>
      <c r="Q143" s="242">
        <v>1</v>
      </c>
      <c r="R143" s="242">
        <v>15</v>
      </c>
      <c r="S143" s="244">
        <v>0</v>
      </c>
      <c r="T143" s="242">
        <v>0</v>
      </c>
      <c r="U143" s="242">
        <v>0</v>
      </c>
      <c r="V143" s="244">
        <v>0</v>
      </c>
      <c r="AC143" t="str">
        <f>_xlfn.XLOOKUP(C143,Budget!$B$5:$B$208,Budget!$B$5:$B$208,"N/A",FALSE)</f>
        <v>Calshot Primary School</v>
      </c>
    </row>
    <row r="144" spans="1:29" x14ac:dyDescent="0.35">
      <c r="A144">
        <v>3302466</v>
      </c>
      <c r="B144" s="252">
        <v>2466</v>
      </c>
      <c r="C144" t="s">
        <v>1068</v>
      </c>
      <c r="D144" s="242">
        <v>0</v>
      </c>
      <c r="E144" s="242">
        <v>47</v>
      </c>
      <c r="F144" s="243">
        <v>47</v>
      </c>
      <c r="G144" s="242">
        <v>7</v>
      </c>
      <c r="H144" s="243">
        <v>7</v>
      </c>
      <c r="I144" s="242">
        <v>0</v>
      </c>
      <c r="J144" s="242">
        <v>705</v>
      </c>
      <c r="K144" s="243">
        <v>705</v>
      </c>
      <c r="L144" s="242">
        <v>105</v>
      </c>
      <c r="M144" s="243">
        <v>105</v>
      </c>
      <c r="N144" s="242">
        <v>3</v>
      </c>
      <c r="O144" s="242">
        <v>45</v>
      </c>
      <c r="P144" s="244">
        <v>0</v>
      </c>
      <c r="Q144" s="242">
        <v>10</v>
      </c>
      <c r="R144" s="242">
        <v>150</v>
      </c>
      <c r="S144" s="244">
        <v>30</v>
      </c>
      <c r="T144" s="242">
        <v>33</v>
      </c>
      <c r="U144" s="242">
        <v>495</v>
      </c>
      <c r="V144" s="244">
        <v>60</v>
      </c>
      <c r="AC144" t="str">
        <f>_xlfn.XLOOKUP(C144,Budget!$B$5:$B$208,Budget!$B$5:$B$208,"N/A",FALSE)</f>
        <v>Grove Junior and Infant School</v>
      </c>
    </row>
    <row r="145" spans="1:29" x14ac:dyDescent="0.35">
      <c r="A145">
        <v>3302471</v>
      </c>
      <c r="B145" s="252">
        <v>2471</v>
      </c>
      <c r="C145" t="s">
        <v>1069</v>
      </c>
      <c r="D145" s="242">
        <v>0</v>
      </c>
      <c r="E145" s="242">
        <v>46</v>
      </c>
      <c r="F145" s="243">
        <v>46</v>
      </c>
      <c r="G145" s="242">
        <v>0</v>
      </c>
      <c r="H145" s="243">
        <v>0</v>
      </c>
      <c r="I145" s="242">
        <v>0</v>
      </c>
      <c r="J145" s="242">
        <v>690</v>
      </c>
      <c r="K145" s="243">
        <v>690</v>
      </c>
      <c r="L145" s="242">
        <v>0</v>
      </c>
      <c r="M145" s="243">
        <v>0</v>
      </c>
      <c r="N145" s="242">
        <v>0</v>
      </c>
      <c r="O145" s="242">
        <v>0</v>
      </c>
      <c r="P145" s="244">
        <v>0</v>
      </c>
      <c r="Q145" s="242">
        <v>29</v>
      </c>
      <c r="R145" s="242">
        <v>435</v>
      </c>
      <c r="S145" s="244">
        <v>0</v>
      </c>
      <c r="T145" s="242">
        <v>12</v>
      </c>
      <c r="U145" s="242">
        <v>180</v>
      </c>
      <c r="V145" s="244">
        <v>0</v>
      </c>
      <c r="AC145" t="str">
        <f>_xlfn.XLOOKUP(C145,Budget!$B$5:$B$208,Budget!$B$5:$B$208,"N/A",FALSE)</f>
        <v>Westminster Primary School</v>
      </c>
    </row>
    <row r="146" spans="1:29" x14ac:dyDescent="0.35">
      <c r="A146">
        <v>3302478</v>
      </c>
      <c r="B146" s="252">
        <v>2478</v>
      </c>
      <c r="C146" t="s">
        <v>1070</v>
      </c>
      <c r="D146" s="242">
        <v>0</v>
      </c>
      <c r="E146" s="242">
        <v>27</v>
      </c>
      <c r="F146" s="243">
        <v>27</v>
      </c>
      <c r="G146" s="242">
        <v>25</v>
      </c>
      <c r="H146" s="243">
        <v>25</v>
      </c>
      <c r="I146" s="242">
        <v>0</v>
      </c>
      <c r="J146" s="242">
        <v>405</v>
      </c>
      <c r="K146" s="243">
        <v>405</v>
      </c>
      <c r="L146" s="242">
        <v>375</v>
      </c>
      <c r="M146" s="243">
        <v>375</v>
      </c>
      <c r="N146" s="242">
        <v>0</v>
      </c>
      <c r="O146" s="242">
        <v>0</v>
      </c>
      <c r="P146" s="244">
        <v>0</v>
      </c>
      <c r="Q146" s="242">
        <v>0</v>
      </c>
      <c r="R146" s="242">
        <v>0</v>
      </c>
      <c r="S146" s="244">
        <v>0</v>
      </c>
      <c r="T146" s="242">
        <v>3</v>
      </c>
      <c r="U146" s="242">
        <v>45</v>
      </c>
      <c r="V146" s="244">
        <v>45</v>
      </c>
      <c r="AC146" t="str">
        <f>_xlfn.XLOOKUP(C146,Budget!$B$5:$B$208,Budget!$B$5:$B$208,"N/A",FALSE)</f>
        <v>Whitehouse Common Primary School</v>
      </c>
    </row>
    <row r="147" spans="1:29" x14ac:dyDescent="0.35">
      <c r="A147">
        <v>3302479</v>
      </c>
      <c r="B147" s="252">
        <v>2479</v>
      </c>
      <c r="C147" t="s">
        <v>1071</v>
      </c>
      <c r="D147" s="242">
        <v>0</v>
      </c>
      <c r="E147" s="242">
        <v>62</v>
      </c>
      <c r="F147" s="243">
        <v>62</v>
      </c>
      <c r="G147" s="242">
        <v>7</v>
      </c>
      <c r="H147" s="243">
        <v>7</v>
      </c>
      <c r="I147" s="242">
        <v>0</v>
      </c>
      <c r="J147" s="242">
        <v>930</v>
      </c>
      <c r="K147" s="243">
        <v>930</v>
      </c>
      <c r="L147" s="242">
        <v>105</v>
      </c>
      <c r="M147" s="243">
        <v>105</v>
      </c>
      <c r="N147" s="242">
        <v>27</v>
      </c>
      <c r="O147" s="242">
        <v>405</v>
      </c>
      <c r="P147" s="244">
        <v>30</v>
      </c>
      <c r="Q147" s="242">
        <v>26</v>
      </c>
      <c r="R147" s="242">
        <v>390</v>
      </c>
      <c r="S147" s="244">
        <v>60</v>
      </c>
      <c r="T147" s="242">
        <v>9</v>
      </c>
      <c r="U147" s="242">
        <v>135</v>
      </c>
      <c r="V147" s="244">
        <v>15</v>
      </c>
      <c r="AC147" t="str">
        <f>_xlfn.XLOOKUP(C147,Budget!$B$5:$B$208,Budget!$B$5:$B$208,"N/A",FALSE)</f>
        <v>Anglesey Primary School</v>
      </c>
    </row>
    <row r="148" spans="1:29" x14ac:dyDescent="0.35">
      <c r="A148">
        <v>3302480</v>
      </c>
      <c r="B148" s="252">
        <v>2480</v>
      </c>
      <c r="C148" t="s">
        <v>1072</v>
      </c>
      <c r="D148" s="242">
        <v>0</v>
      </c>
      <c r="E148" s="242">
        <v>24</v>
      </c>
      <c r="F148" s="243">
        <v>24</v>
      </c>
      <c r="G148" s="242">
        <v>7</v>
      </c>
      <c r="H148" s="243">
        <v>7</v>
      </c>
      <c r="I148" s="242">
        <v>0</v>
      </c>
      <c r="J148" s="242">
        <v>345</v>
      </c>
      <c r="K148" s="243">
        <v>345</v>
      </c>
      <c r="L148" s="242">
        <v>105</v>
      </c>
      <c r="M148" s="243">
        <v>105</v>
      </c>
      <c r="N148" s="242">
        <v>19</v>
      </c>
      <c r="O148" s="242">
        <v>285</v>
      </c>
      <c r="P148" s="244">
        <v>90</v>
      </c>
      <c r="Q148" s="242">
        <v>0</v>
      </c>
      <c r="R148" s="242">
        <v>0</v>
      </c>
      <c r="S148" s="244">
        <v>0</v>
      </c>
      <c r="T148" s="242">
        <v>2</v>
      </c>
      <c r="U148" s="242">
        <v>30</v>
      </c>
      <c r="V148" s="244">
        <v>0</v>
      </c>
      <c r="AC148" t="str">
        <f>_xlfn.XLOOKUP(C148,Budget!$B$5:$B$208,Budget!$B$5:$B$208,"N/A",FALSE)</f>
        <v>Wychall Primary School</v>
      </c>
    </row>
    <row r="149" spans="1:29" x14ac:dyDescent="0.35">
      <c r="A149">
        <v>3302481</v>
      </c>
      <c r="B149" s="252">
        <v>2481</v>
      </c>
      <c r="C149" t="s">
        <v>1073</v>
      </c>
      <c r="D149" s="242">
        <v>0</v>
      </c>
      <c r="E149" s="242">
        <v>40</v>
      </c>
      <c r="F149" s="243">
        <v>40</v>
      </c>
      <c r="G149" s="242">
        <v>0</v>
      </c>
      <c r="H149" s="243">
        <v>0</v>
      </c>
      <c r="I149" s="242">
        <v>0</v>
      </c>
      <c r="J149" s="242">
        <v>600</v>
      </c>
      <c r="K149" s="243">
        <v>600</v>
      </c>
      <c r="L149" s="242">
        <v>0</v>
      </c>
      <c r="M149" s="243">
        <v>0</v>
      </c>
      <c r="N149" s="242">
        <v>0</v>
      </c>
      <c r="O149" s="242">
        <v>0</v>
      </c>
      <c r="P149" s="244">
        <v>0</v>
      </c>
      <c r="Q149" s="242">
        <v>2</v>
      </c>
      <c r="R149" s="242">
        <v>30</v>
      </c>
      <c r="S149" s="244">
        <v>0</v>
      </c>
      <c r="T149" s="242">
        <v>37</v>
      </c>
      <c r="U149" s="242">
        <v>555</v>
      </c>
      <c r="V149" s="244">
        <v>0</v>
      </c>
      <c r="AC149" t="str">
        <f>_xlfn.XLOOKUP(C149,Budget!$B$5:$B$208,Budget!$B$5:$B$208,"N/A",FALSE)</f>
        <v>Rookery School</v>
      </c>
    </row>
    <row r="150" spans="1:29" x14ac:dyDescent="0.35">
      <c r="A150">
        <v>3302482</v>
      </c>
      <c r="B150" s="252">
        <v>2482</v>
      </c>
      <c r="C150" t="s">
        <v>1074</v>
      </c>
      <c r="D150" s="242">
        <v>0</v>
      </c>
      <c r="E150" s="242">
        <v>41</v>
      </c>
      <c r="F150" s="243">
        <v>41</v>
      </c>
      <c r="G150" s="242">
        <v>0</v>
      </c>
      <c r="H150" s="243">
        <v>0</v>
      </c>
      <c r="I150" s="242">
        <v>0</v>
      </c>
      <c r="J150" s="242">
        <v>615</v>
      </c>
      <c r="K150" s="243">
        <v>615</v>
      </c>
      <c r="L150" s="242">
        <v>0</v>
      </c>
      <c r="M150" s="243">
        <v>0</v>
      </c>
      <c r="N150" s="242">
        <v>0</v>
      </c>
      <c r="O150" s="242">
        <v>0</v>
      </c>
      <c r="P150" s="244">
        <v>0</v>
      </c>
      <c r="Q150" s="242">
        <v>0</v>
      </c>
      <c r="R150" s="242">
        <v>0</v>
      </c>
      <c r="S150" s="244">
        <v>0</v>
      </c>
      <c r="T150" s="242">
        <v>36</v>
      </c>
      <c r="U150" s="242">
        <v>540</v>
      </c>
      <c r="V150" s="244">
        <v>0</v>
      </c>
      <c r="AC150" t="str">
        <f>_xlfn.XLOOKUP(C150,Budget!$B$5:$B$208,Budget!$B$5:$B$208,"N/A",FALSE)</f>
        <v>Wattville Primary School</v>
      </c>
    </row>
    <row r="151" spans="1:29" x14ac:dyDescent="0.35">
      <c r="A151">
        <v>3302486</v>
      </c>
      <c r="B151" s="252">
        <v>2486</v>
      </c>
      <c r="C151" t="s">
        <v>1075</v>
      </c>
      <c r="D151" s="242">
        <v>0</v>
      </c>
      <c r="E151" s="242">
        <v>9</v>
      </c>
      <c r="F151" s="243">
        <v>9</v>
      </c>
      <c r="G151" s="242">
        <v>1</v>
      </c>
      <c r="H151" s="243">
        <v>1</v>
      </c>
      <c r="I151" s="242">
        <v>0</v>
      </c>
      <c r="J151" s="242">
        <v>135</v>
      </c>
      <c r="K151" s="243">
        <v>135</v>
      </c>
      <c r="L151" s="242">
        <v>0</v>
      </c>
      <c r="M151" s="243">
        <v>0</v>
      </c>
      <c r="N151" s="242">
        <v>8</v>
      </c>
      <c r="O151" s="242">
        <v>120</v>
      </c>
      <c r="P151" s="244">
        <v>0</v>
      </c>
      <c r="Q151" s="242">
        <v>0</v>
      </c>
      <c r="R151" s="242">
        <v>0</v>
      </c>
      <c r="S151" s="244">
        <v>0</v>
      </c>
      <c r="T151" s="242">
        <v>0</v>
      </c>
      <c r="U151" s="242">
        <v>0</v>
      </c>
      <c r="V151" s="244">
        <v>0</v>
      </c>
      <c r="AC151" t="str">
        <f>_xlfn.XLOOKUP(C151,Budget!$B$5:$B$208,Budget!$B$5:$B$208,"N/A",FALSE)</f>
        <v>Forestdale Primary School</v>
      </c>
    </row>
    <row r="152" spans="1:29" x14ac:dyDescent="0.35">
      <c r="A152">
        <v>3303002</v>
      </c>
      <c r="B152" s="252">
        <v>3002</v>
      </c>
      <c r="C152" t="s">
        <v>1076</v>
      </c>
      <c r="D152" s="242">
        <v>0</v>
      </c>
      <c r="E152" s="242">
        <v>18</v>
      </c>
      <c r="F152" s="243">
        <v>18</v>
      </c>
      <c r="G152" s="242">
        <v>0</v>
      </c>
      <c r="H152" s="243">
        <v>0</v>
      </c>
      <c r="I152" s="242">
        <v>0</v>
      </c>
      <c r="J152" s="242">
        <v>258</v>
      </c>
      <c r="K152" s="243">
        <v>258</v>
      </c>
      <c r="L152" s="242">
        <v>0</v>
      </c>
      <c r="M152" s="243">
        <v>0</v>
      </c>
      <c r="N152" s="242">
        <v>10</v>
      </c>
      <c r="O152" s="242">
        <v>150</v>
      </c>
      <c r="P152" s="244">
        <v>0</v>
      </c>
      <c r="Q152" s="242">
        <v>4</v>
      </c>
      <c r="R152" s="242">
        <v>60</v>
      </c>
      <c r="S152" s="244">
        <v>0</v>
      </c>
      <c r="T152" s="242">
        <v>4</v>
      </c>
      <c r="U152" s="242">
        <v>48</v>
      </c>
      <c r="V152" s="244">
        <v>0</v>
      </c>
      <c r="AC152" t="str">
        <f>_xlfn.XLOOKUP(C152,Budget!$B$5:$B$208,Budget!$B$5:$B$208,"N/A",FALSE)</f>
        <v>Christ Church C.E. Primary (NC) School</v>
      </c>
    </row>
    <row r="153" spans="1:29" x14ac:dyDescent="0.35">
      <c r="A153">
        <v>3303015</v>
      </c>
      <c r="B153" s="252">
        <v>3015</v>
      </c>
      <c r="C153" t="s">
        <v>1077</v>
      </c>
      <c r="D153" s="242">
        <v>0</v>
      </c>
      <c r="E153" s="242">
        <v>30</v>
      </c>
      <c r="F153" s="243">
        <v>30</v>
      </c>
      <c r="G153" s="242">
        <v>5</v>
      </c>
      <c r="H153" s="243">
        <v>5</v>
      </c>
      <c r="I153" s="242">
        <v>0</v>
      </c>
      <c r="J153" s="242">
        <v>450</v>
      </c>
      <c r="K153" s="243">
        <v>450</v>
      </c>
      <c r="L153" s="242">
        <v>75</v>
      </c>
      <c r="M153" s="243">
        <v>75</v>
      </c>
      <c r="N153" s="242">
        <v>0</v>
      </c>
      <c r="O153" s="242">
        <v>0</v>
      </c>
      <c r="P153" s="244">
        <v>0</v>
      </c>
      <c r="Q153" s="242">
        <v>16</v>
      </c>
      <c r="R153" s="242">
        <v>240</v>
      </c>
      <c r="S153" s="244">
        <v>60</v>
      </c>
      <c r="T153" s="242">
        <v>0</v>
      </c>
      <c r="U153" s="242">
        <v>0</v>
      </c>
      <c r="V153" s="244">
        <v>0</v>
      </c>
      <c r="AC153" t="str">
        <f>_xlfn.XLOOKUP(C153,Budget!$B$5:$B$208,Budget!$B$5:$B$208,"N/A",FALSE)</f>
        <v>St Mary's CofE Primary &amp; Nursery Academy Handsworth</v>
      </c>
    </row>
    <row r="154" spans="1:29" x14ac:dyDescent="0.35">
      <c r="A154">
        <v>3303302</v>
      </c>
      <c r="B154" s="252">
        <v>3302</v>
      </c>
      <c r="C154" t="s">
        <v>1078</v>
      </c>
      <c r="D154" s="242">
        <v>0</v>
      </c>
      <c r="E154" s="242">
        <v>30</v>
      </c>
      <c r="F154" s="243">
        <v>30</v>
      </c>
      <c r="G154" s="242">
        <v>15</v>
      </c>
      <c r="H154" s="243">
        <v>15</v>
      </c>
      <c r="I154" s="242">
        <v>0</v>
      </c>
      <c r="J154" s="242">
        <v>450</v>
      </c>
      <c r="K154" s="243">
        <v>450</v>
      </c>
      <c r="L154" s="242">
        <v>225</v>
      </c>
      <c r="M154" s="243">
        <v>225</v>
      </c>
      <c r="N154" s="242">
        <v>3</v>
      </c>
      <c r="O154" s="242">
        <v>45</v>
      </c>
      <c r="P154" s="244">
        <v>15</v>
      </c>
      <c r="Q154" s="242">
        <v>6</v>
      </c>
      <c r="R154" s="242">
        <v>90</v>
      </c>
      <c r="S154" s="244">
        <v>30</v>
      </c>
      <c r="T154" s="242">
        <v>2</v>
      </c>
      <c r="U154" s="242">
        <v>30</v>
      </c>
      <c r="V154" s="244">
        <v>0</v>
      </c>
      <c r="AC154" t="str">
        <f>_xlfn.XLOOKUP(C154,Budget!$B$5:$B$208,Budget!$B$5:$B$208,"N/A",FALSE)</f>
        <v>St Barnabas CE Primary School</v>
      </c>
    </row>
    <row r="155" spans="1:29" x14ac:dyDescent="0.35">
      <c r="A155">
        <v>3303306</v>
      </c>
      <c r="B155" s="252">
        <v>3306</v>
      </c>
      <c r="C155" t="s">
        <v>1079</v>
      </c>
      <c r="D155" s="242">
        <v>0</v>
      </c>
      <c r="E155" s="242">
        <v>48</v>
      </c>
      <c r="F155" s="243">
        <v>48</v>
      </c>
      <c r="G155" s="242">
        <v>0</v>
      </c>
      <c r="H155" s="243">
        <v>0</v>
      </c>
      <c r="I155" s="242">
        <v>0</v>
      </c>
      <c r="J155" s="242">
        <v>720</v>
      </c>
      <c r="K155" s="243">
        <v>720</v>
      </c>
      <c r="L155" s="242">
        <v>0</v>
      </c>
      <c r="M155" s="243">
        <v>0</v>
      </c>
      <c r="N155" s="242">
        <v>0</v>
      </c>
      <c r="O155" s="242">
        <v>0</v>
      </c>
      <c r="P155" s="244">
        <v>0</v>
      </c>
      <c r="Q155" s="242">
        <v>0</v>
      </c>
      <c r="R155" s="242">
        <v>0</v>
      </c>
      <c r="S155" s="244">
        <v>0</v>
      </c>
      <c r="T155" s="242">
        <v>42</v>
      </c>
      <c r="U155" s="242">
        <v>630</v>
      </c>
      <c r="V155" s="244">
        <v>0</v>
      </c>
      <c r="AC155" t="str">
        <f>_xlfn.XLOOKUP(C155,Budget!$B$5:$B$208,Budget!$B$5:$B$208,"N/A",FALSE)</f>
        <v>St John's CE Primary School</v>
      </c>
    </row>
    <row r="156" spans="1:29" x14ac:dyDescent="0.35">
      <c r="A156">
        <v>3303310</v>
      </c>
      <c r="B156" s="252">
        <v>3310</v>
      </c>
      <c r="C156" t="s">
        <v>1080</v>
      </c>
      <c r="D156" s="242">
        <v>0</v>
      </c>
      <c r="E156" s="242">
        <v>22</v>
      </c>
      <c r="F156" s="243">
        <v>22</v>
      </c>
      <c r="G156" s="242">
        <v>1</v>
      </c>
      <c r="H156" s="243">
        <v>1</v>
      </c>
      <c r="I156" s="242">
        <v>0</v>
      </c>
      <c r="J156" s="242">
        <v>330</v>
      </c>
      <c r="K156" s="243">
        <v>330</v>
      </c>
      <c r="L156" s="242">
        <v>15</v>
      </c>
      <c r="M156" s="243">
        <v>15</v>
      </c>
      <c r="N156" s="242">
        <v>12</v>
      </c>
      <c r="O156" s="242">
        <v>180</v>
      </c>
      <c r="P156" s="244">
        <v>0</v>
      </c>
      <c r="Q156" s="242">
        <v>7</v>
      </c>
      <c r="R156" s="242">
        <v>105</v>
      </c>
      <c r="S156" s="244">
        <v>0</v>
      </c>
      <c r="T156" s="242">
        <v>3</v>
      </c>
      <c r="U156" s="242">
        <v>45</v>
      </c>
      <c r="V156" s="244">
        <v>15</v>
      </c>
      <c r="AC156" t="str">
        <f>_xlfn.XLOOKUP(C156,Budget!$B$5:$B$208,Budget!$B$5:$B$208,"N/A",FALSE)</f>
        <v>St Vincent's Catholic Primary School</v>
      </c>
    </row>
    <row r="157" spans="1:29" x14ac:dyDescent="0.35">
      <c r="A157">
        <v>3303311</v>
      </c>
      <c r="B157" s="252">
        <v>3311</v>
      </c>
      <c r="C157" t="s">
        <v>1081</v>
      </c>
      <c r="D157" s="242">
        <v>0</v>
      </c>
      <c r="E157" s="242">
        <v>28</v>
      </c>
      <c r="F157" s="243">
        <v>28</v>
      </c>
      <c r="G157" s="242">
        <v>2</v>
      </c>
      <c r="H157" s="243">
        <v>2</v>
      </c>
      <c r="I157" s="242">
        <v>0</v>
      </c>
      <c r="J157" s="242">
        <v>420</v>
      </c>
      <c r="K157" s="243">
        <v>420</v>
      </c>
      <c r="L157" s="242">
        <v>30</v>
      </c>
      <c r="M157" s="243">
        <v>30</v>
      </c>
      <c r="N157" s="242">
        <v>14</v>
      </c>
      <c r="O157" s="242">
        <v>210</v>
      </c>
      <c r="P157" s="244">
        <v>15</v>
      </c>
      <c r="Q157" s="242">
        <v>4</v>
      </c>
      <c r="R157" s="242">
        <v>60</v>
      </c>
      <c r="S157" s="244">
        <v>0</v>
      </c>
      <c r="T157" s="242">
        <v>0</v>
      </c>
      <c r="U157" s="242">
        <v>0</v>
      </c>
      <c r="V157" s="244">
        <v>0</v>
      </c>
      <c r="AC157" t="str">
        <f>_xlfn.XLOOKUP(C157,Budget!$B$5:$B$208,Budget!$B$5:$B$208,"N/A",FALSE)</f>
        <v>St Michael's Church of England Primary School</v>
      </c>
    </row>
    <row r="158" spans="1:29" x14ac:dyDescent="0.35">
      <c r="A158">
        <v>3303314</v>
      </c>
      <c r="B158" s="252">
        <v>3314</v>
      </c>
      <c r="C158" t="s">
        <v>1115</v>
      </c>
      <c r="D158" s="242">
        <v>0</v>
      </c>
      <c r="E158" s="242">
        <v>26</v>
      </c>
      <c r="F158" s="243">
        <v>26</v>
      </c>
      <c r="G158" s="242">
        <v>1</v>
      </c>
      <c r="H158" s="243">
        <v>1</v>
      </c>
      <c r="I158" s="242">
        <v>0</v>
      </c>
      <c r="J158" s="242">
        <v>390</v>
      </c>
      <c r="K158" s="243">
        <v>390</v>
      </c>
      <c r="L158" s="242">
        <v>12.5</v>
      </c>
      <c r="M158" s="243">
        <v>12.5</v>
      </c>
      <c r="N158" s="242">
        <v>14</v>
      </c>
      <c r="O158" s="242">
        <v>210</v>
      </c>
      <c r="P158" s="244">
        <v>0</v>
      </c>
      <c r="Q158" s="242">
        <v>1</v>
      </c>
      <c r="R158" s="242">
        <v>15</v>
      </c>
      <c r="S158" s="244">
        <v>0</v>
      </c>
      <c r="T158" s="242">
        <v>2</v>
      </c>
      <c r="U158" s="242">
        <v>30</v>
      </c>
      <c r="V158" s="244">
        <v>0</v>
      </c>
      <c r="AC158" t="str">
        <f>_xlfn.XLOOKUP(C158,Budget!$B$5:$B$208,Budget!$B$5:$B$208,"N/A",FALSE)</f>
        <v>ST Thomas CE Academy</v>
      </c>
    </row>
    <row r="159" spans="1:29" x14ac:dyDescent="0.35">
      <c r="A159">
        <v>3303317</v>
      </c>
      <c r="B159" s="252">
        <v>3317</v>
      </c>
      <c r="C159" t="s">
        <v>1083</v>
      </c>
      <c r="D159" s="242">
        <v>0</v>
      </c>
      <c r="E159" s="242">
        <v>16</v>
      </c>
      <c r="F159" s="243">
        <v>16</v>
      </c>
      <c r="G159" s="242">
        <v>0</v>
      </c>
      <c r="H159" s="243">
        <v>0</v>
      </c>
      <c r="I159" s="242">
        <v>0</v>
      </c>
      <c r="J159" s="242">
        <v>240</v>
      </c>
      <c r="K159" s="243">
        <v>240</v>
      </c>
      <c r="L159" s="242">
        <v>0</v>
      </c>
      <c r="M159" s="243">
        <v>0</v>
      </c>
      <c r="N159" s="242">
        <v>0</v>
      </c>
      <c r="O159" s="242">
        <v>0</v>
      </c>
      <c r="P159" s="244">
        <v>0</v>
      </c>
      <c r="Q159" s="242">
        <v>1</v>
      </c>
      <c r="R159" s="242">
        <v>15</v>
      </c>
      <c r="S159" s="244">
        <v>0</v>
      </c>
      <c r="T159" s="242">
        <v>12</v>
      </c>
      <c r="U159" s="242">
        <v>180</v>
      </c>
      <c r="V159" s="244">
        <v>0</v>
      </c>
      <c r="AC159" t="str">
        <f>_xlfn.XLOOKUP(C159,Budget!$B$5:$B$208,Budget!$B$5:$B$208,"N/A",FALSE)</f>
        <v>Holy Family Catholic Primary School</v>
      </c>
    </row>
    <row r="160" spans="1:29" x14ac:dyDescent="0.35">
      <c r="A160">
        <v>3303319</v>
      </c>
      <c r="B160" s="252">
        <v>3319</v>
      </c>
      <c r="C160" t="s">
        <v>1084</v>
      </c>
      <c r="D160" s="242">
        <v>0</v>
      </c>
      <c r="E160" s="242">
        <v>33</v>
      </c>
      <c r="F160" s="243">
        <v>33</v>
      </c>
      <c r="G160" s="242">
        <v>12</v>
      </c>
      <c r="H160" s="243">
        <v>12</v>
      </c>
      <c r="I160" s="242">
        <v>0</v>
      </c>
      <c r="J160" s="242">
        <v>495</v>
      </c>
      <c r="K160" s="243">
        <v>495</v>
      </c>
      <c r="L160" s="242">
        <v>180</v>
      </c>
      <c r="M160" s="243">
        <v>180</v>
      </c>
      <c r="N160" s="242">
        <v>15</v>
      </c>
      <c r="O160" s="242">
        <v>225</v>
      </c>
      <c r="P160" s="244">
        <v>120</v>
      </c>
      <c r="Q160" s="242">
        <v>11</v>
      </c>
      <c r="R160" s="242">
        <v>165</v>
      </c>
      <c r="S160" s="244">
        <v>15</v>
      </c>
      <c r="T160" s="242">
        <v>2</v>
      </c>
      <c r="U160" s="242">
        <v>30</v>
      </c>
      <c r="V160" s="244">
        <v>15</v>
      </c>
      <c r="AC160" t="str">
        <f>_xlfn.XLOOKUP(C160,Budget!$B$5:$B$208,Budget!$B$5:$B$208,"N/A",FALSE)</f>
        <v>Christ The King Catholic Primary School</v>
      </c>
    </row>
    <row r="161" spans="1:29" x14ac:dyDescent="0.35">
      <c r="A161">
        <v>3303322</v>
      </c>
      <c r="B161" s="252">
        <v>3322</v>
      </c>
      <c r="C161" t="s">
        <v>1085</v>
      </c>
      <c r="D161" s="242">
        <v>0</v>
      </c>
      <c r="E161" s="242">
        <v>20</v>
      </c>
      <c r="F161" s="243">
        <v>20</v>
      </c>
      <c r="G161" s="242">
        <v>10</v>
      </c>
      <c r="H161" s="243">
        <v>10</v>
      </c>
      <c r="I161" s="242">
        <v>0</v>
      </c>
      <c r="J161" s="242">
        <v>300</v>
      </c>
      <c r="K161" s="243">
        <v>300</v>
      </c>
      <c r="L161" s="242">
        <v>150</v>
      </c>
      <c r="M161" s="243">
        <v>150</v>
      </c>
      <c r="N161" s="242">
        <v>1</v>
      </c>
      <c r="O161" s="242">
        <v>15</v>
      </c>
      <c r="P161" s="244">
        <v>0</v>
      </c>
      <c r="Q161" s="242">
        <v>1</v>
      </c>
      <c r="R161" s="242">
        <v>15</v>
      </c>
      <c r="S161" s="244">
        <v>0</v>
      </c>
      <c r="T161" s="242">
        <v>0</v>
      </c>
      <c r="U161" s="242">
        <v>0</v>
      </c>
      <c r="V161" s="244">
        <v>0</v>
      </c>
      <c r="AC161" t="str">
        <f>_xlfn.XLOOKUP(C161,Budget!$B$5:$B$208,Budget!$B$5:$B$208,"N/A",FALSE)</f>
        <v>Maryvale Catholic Primary School</v>
      </c>
    </row>
    <row r="162" spans="1:29" x14ac:dyDescent="0.35">
      <c r="A162">
        <v>3303323</v>
      </c>
      <c r="B162" s="252">
        <v>3323</v>
      </c>
      <c r="C162" t="s">
        <v>1086</v>
      </c>
      <c r="D162" s="242">
        <v>0</v>
      </c>
      <c r="E162" s="242">
        <v>18</v>
      </c>
      <c r="F162" s="243">
        <v>18</v>
      </c>
      <c r="G162" s="242">
        <v>0</v>
      </c>
      <c r="H162" s="243">
        <v>0</v>
      </c>
      <c r="I162" s="242">
        <v>0</v>
      </c>
      <c r="J162" s="242">
        <v>270</v>
      </c>
      <c r="K162" s="243">
        <v>270</v>
      </c>
      <c r="L162" s="242">
        <v>0</v>
      </c>
      <c r="M162" s="243">
        <v>0</v>
      </c>
      <c r="N162" s="242">
        <v>13</v>
      </c>
      <c r="O162" s="242">
        <v>195</v>
      </c>
      <c r="P162" s="244">
        <v>0</v>
      </c>
      <c r="Q162" s="242">
        <v>0</v>
      </c>
      <c r="R162" s="242">
        <v>0</v>
      </c>
      <c r="S162" s="244">
        <v>0</v>
      </c>
      <c r="T162" s="242">
        <v>2</v>
      </c>
      <c r="U162" s="242">
        <v>30</v>
      </c>
      <c r="V162" s="244">
        <v>0</v>
      </c>
      <c r="AC162" t="str">
        <f>_xlfn.XLOOKUP(C162,Budget!$B$5:$B$208,Budget!$B$5:$B$208,"N/A",FALSE)</f>
        <v>Oratory R.C. Primary and Nursery School</v>
      </c>
    </row>
    <row r="163" spans="1:29" x14ac:dyDescent="0.35">
      <c r="A163">
        <v>3303325</v>
      </c>
      <c r="B163" s="252">
        <v>3325</v>
      </c>
      <c r="C163" t="s">
        <v>1087</v>
      </c>
      <c r="D163" s="242">
        <v>0</v>
      </c>
      <c r="E163" s="242">
        <v>26</v>
      </c>
      <c r="F163" s="243">
        <v>26</v>
      </c>
      <c r="G163" s="242">
        <v>0</v>
      </c>
      <c r="H163" s="243">
        <v>0</v>
      </c>
      <c r="I163" s="242">
        <v>0</v>
      </c>
      <c r="J163" s="242">
        <v>390</v>
      </c>
      <c r="K163" s="243">
        <v>390</v>
      </c>
      <c r="L163" s="242">
        <v>0</v>
      </c>
      <c r="M163" s="243">
        <v>0</v>
      </c>
      <c r="N163" s="242">
        <v>1</v>
      </c>
      <c r="O163" s="242">
        <v>15</v>
      </c>
      <c r="P163" s="244">
        <v>0</v>
      </c>
      <c r="Q163" s="242">
        <v>2</v>
      </c>
      <c r="R163" s="242">
        <v>30</v>
      </c>
      <c r="S163" s="244">
        <v>0</v>
      </c>
      <c r="T163" s="242">
        <v>19</v>
      </c>
      <c r="U163" s="242">
        <v>285</v>
      </c>
      <c r="V163" s="244">
        <v>0</v>
      </c>
      <c r="AC163" t="str">
        <f>_xlfn.XLOOKUP(C163,Budget!$B$5:$B$208,Budget!$B$5:$B$208,"N/A",FALSE)</f>
        <v>The Rosary Catholic Primary School</v>
      </c>
    </row>
    <row r="164" spans="1:29" x14ac:dyDescent="0.35">
      <c r="A164">
        <v>3303328</v>
      </c>
      <c r="B164" s="252">
        <v>3328</v>
      </c>
      <c r="C164" t="s">
        <v>1088</v>
      </c>
      <c r="D164" s="242">
        <v>0</v>
      </c>
      <c r="E164" s="242">
        <v>17</v>
      </c>
      <c r="F164" s="243">
        <v>17</v>
      </c>
      <c r="G164" s="242">
        <v>0</v>
      </c>
      <c r="H164" s="243">
        <v>0</v>
      </c>
      <c r="I164" s="242">
        <v>0</v>
      </c>
      <c r="J164" s="242">
        <v>255</v>
      </c>
      <c r="K164" s="243">
        <v>255</v>
      </c>
      <c r="L164" s="242">
        <v>0</v>
      </c>
      <c r="M164" s="243">
        <v>0</v>
      </c>
      <c r="N164" s="242">
        <v>2</v>
      </c>
      <c r="O164" s="242">
        <v>30</v>
      </c>
      <c r="P164" s="244">
        <v>0</v>
      </c>
      <c r="Q164" s="242">
        <v>3</v>
      </c>
      <c r="R164" s="242">
        <v>45</v>
      </c>
      <c r="S164" s="244">
        <v>0</v>
      </c>
      <c r="T164" s="242">
        <v>2</v>
      </c>
      <c r="U164" s="242">
        <v>30</v>
      </c>
      <c r="V164" s="244">
        <v>0</v>
      </c>
      <c r="AC164" t="str">
        <f>_xlfn.XLOOKUP(C164,Budget!$B$5:$B$208,Budget!$B$5:$B$208,"N/A",FALSE)</f>
        <v>Our Lady of Lourdes Catholic Primary (NC)</v>
      </c>
    </row>
    <row r="165" spans="1:29" x14ac:dyDescent="0.35">
      <c r="A165">
        <v>3303329</v>
      </c>
      <c r="B165" s="252">
        <v>3329</v>
      </c>
      <c r="C165" t="s">
        <v>1089</v>
      </c>
      <c r="D165" s="242">
        <v>0</v>
      </c>
      <c r="E165" s="242">
        <v>31</v>
      </c>
      <c r="F165" s="243">
        <v>31</v>
      </c>
      <c r="G165" s="242">
        <v>6</v>
      </c>
      <c r="H165" s="243">
        <v>6</v>
      </c>
      <c r="I165" s="242">
        <v>0</v>
      </c>
      <c r="J165" s="242">
        <v>465</v>
      </c>
      <c r="K165" s="243">
        <v>465</v>
      </c>
      <c r="L165" s="242">
        <v>90</v>
      </c>
      <c r="M165" s="243">
        <v>90</v>
      </c>
      <c r="N165" s="242">
        <v>0</v>
      </c>
      <c r="O165" s="242">
        <v>0</v>
      </c>
      <c r="P165" s="244">
        <v>0</v>
      </c>
      <c r="Q165" s="242">
        <v>6</v>
      </c>
      <c r="R165" s="242">
        <v>90</v>
      </c>
      <c r="S165" s="244">
        <v>30</v>
      </c>
      <c r="T165" s="242">
        <v>18</v>
      </c>
      <c r="U165" s="242">
        <v>270</v>
      </c>
      <c r="V165" s="244">
        <v>30</v>
      </c>
      <c r="AC165" t="str">
        <f>_xlfn.XLOOKUP(C165,Budget!$B$5:$B$208,Budget!$B$5:$B$208,"N/A",FALSE)</f>
        <v>St Augustine's Catholic Primary School</v>
      </c>
    </row>
    <row r="166" spans="1:29" x14ac:dyDescent="0.35">
      <c r="A166">
        <v>3303330</v>
      </c>
      <c r="B166" s="252">
        <v>3330</v>
      </c>
      <c r="C166" t="s">
        <v>1090</v>
      </c>
      <c r="D166" s="242">
        <v>0</v>
      </c>
      <c r="E166" s="242">
        <v>31</v>
      </c>
      <c r="F166" s="243">
        <v>31</v>
      </c>
      <c r="G166" s="242">
        <v>17</v>
      </c>
      <c r="H166" s="243">
        <v>17</v>
      </c>
      <c r="I166" s="242">
        <v>0</v>
      </c>
      <c r="J166" s="242">
        <v>465</v>
      </c>
      <c r="K166" s="243">
        <v>465</v>
      </c>
      <c r="L166" s="242">
        <v>249</v>
      </c>
      <c r="M166" s="243">
        <v>249</v>
      </c>
      <c r="N166" s="242">
        <v>12</v>
      </c>
      <c r="O166" s="242">
        <v>180</v>
      </c>
      <c r="P166" s="244">
        <v>90</v>
      </c>
      <c r="Q166" s="242">
        <v>1</v>
      </c>
      <c r="R166" s="242">
        <v>15</v>
      </c>
      <c r="S166" s="244">
        <v>15</v>
      </c>
      <c r="T166" s="242">
        <v>1</v>
      </c>
      <c r="U166" s="242">
        <v>15</v>
      </c>
      <c r="V166" s="244">
        <v>15</v>
      </c>
      <c r="AC166" t="str">
        <f>_xlfn.XLOOKUP(C166,Budget!$B$5:$B$208,Budget!$B$5:$B$208,"N/A",FALSE)</f>
        <v>St. Brigid's Catholic Primary School</v>
      </c>
    </row>
    <row r="167" spans="1:29" x14ac:dyDescent="0.35">
      <c r="A167">
        <v>3303331</v>
      </c>
      <c r="B167" s="252">
        <v>3331</v>
      </c>
      <c r="C167" t="s">
        <v>1091</v>
      </c>
      <c r="D167" s="242">
        <v>0</v>
      </c>
      <c r="E167" s="242">
        <v>30</v>
      </c>
      <c r="F167" s="243">
        <v>30</v>
      </c>
      <c r="G167" s="242">
        <v>4</v>
      </c>
      <c r="H167" s="243">
        <v>4</v>
      </c>
      <c r="I167" s="242">
        <v>0</v>
      </c>
      <c r="J167" s="242">
        <v>450</v>
      </c>
      <c r="K167" s="243">
        <v>450</v>
      </c>
      <c r="L167" s="242">
        <v>60</v>
      </c>
      <c r="M167" s="243">
        <v>60</v>
      </c>
      <c r="N167" s="242">
        <v>13</v>
      </c>
      <c r="O167" s="242">
        <v>195</v>
      </c>
      <c r="P167" s="244">
        <v>45</v>
      </c>
      <c r="Q167" s="242">
        <v>1</v>
      </c>
      <c r="R167" s="242">
        <v>15</v>
      </c>
      <c r="S167" s="244">
        <v>0</v>
      </c>
      <c r="T167" s="242">
        <v>1</v>
      </c>
      <c r="U167" s="242">
        <v>15</v>
      </c>
      <c r="V167" s="244">
        <v>0</v>
      </c>
      <c r="AC167" t="str">
        <f>_xlfn.XLOOKUP(C167,Budget!$B$5:$B$208,Budget!$B$5:$B$208,"N/A",FALSE)</f>
        <v>St. Catherine of Siena Catholic Primary School</v>
      </c>
    </row>
    <row r="168" spans="1:29" x14ac:dyDescent="0.35">
      <c r="A168">
        <v>3303347</v>
      </c>
      <c r="B168" s="252">
        <v>3347</v>
      </c>
      <c r="C168" t="s">
        <v>1092</v>
      </c>
      <c r="D168" s="242">
        <v>0</v>
      </c>
      <c r="E168" s="242">
        <v>17</v>
      </c>
      <c r="F168" s="243">
        <v>17</v>
      </c>
      <c r="G168" s="242">
        <v>1</v>
      </c>
      <c r="H168" s="243">
        <v>1</v>
      </c>
      <c r="I168" s="242">
        <v>0</v>
      </c>
      <c r="J168" s="242">
        <v>255</v>
      </c>
      <c r="K168" s="243">
        <v>255</v>
      </c>
      <c r="L168" s="242">
        <v>15</v>
      </c>
      <c r="M168" s="243">
        <v>15</v>
      </c>
      <c r="N168" s="242">
        <v>6</v>
      </c>
      <c r="O168" s="242">
        <v>90</v>
      </c>
      <c r="P168" s="244">
        <v>15</v>
      </c>
      <c r="Q168" s="242">
        <v>8</v>
      </c>
      <c r="R168" s="242">
        <v>120</v>
      </c>
      <c r="S168" s="244">
        <v>0</v>
      </c>
      <c r="T168" s="242">
        <v>0</v>
      </c>
      <c r="U168" s="242">
        <v>0</v>
      </c>
      <c r="V168" s="244">
        <v>0</v>
      </c>
      <c r="AC168" t="str">
        <f>_xlfn.XLOOKUP(C168,Budget!$B$5:$B$208,Budget!$B$5:$B$208,"N/A",FALSE)</f>
        <v>St.Edmund Catholic Primary School</v>
      </c>
    </row>
    <row r="169" spans="1:29" x14ac:dyDescent="0.35">
      <c r="A169">
        <v>3303351</v>
      </c>
      <c r="B169" s="252">
        <v>3351</v>
      </c>
      <c r="C169" t="s">
        <v>1093</v>
      </c>
      <c r="D169" s="242">
        <v>0</v>
      </c>
      <c r="E169" s="242">
        <v>23</v>
      </c>
      <c r="F169" s="243">
        <v>23</v>
      </c>
      <c r="G169" s="242">
        <v>4</v>
      </c>
      <c r="H169" s="243">
        <v>4</v>
      </c>
      <c r="I169" s="242">
        <v>0</v>
      </c>
      <c r="J169" s="242">
        <v>345</v>
      </c>
      <c r="K169" s="243">
        <v>345</v>
      </c>
      <c r="L169" s="242">
        <v>40</v>
      </c>
      <c r="M169" s="243">
        <v>40</v>
      </c>
      <c r="N169" s="242">
        <v>1</v>
      </c>
      <c r="O169" s="242">
        <v>15</v>
      </c>
      <c r="P169" s="244">
        <v>10</v>
      </c>
      <c r="Q169" s="242">
        <v>9</v>
      </c>
      <c r="R169" s="242">
        <v>135</v>
      </c>
      <c r="S169" s="244">
        <v>10</v>
      </c>
      <c r="T169" s="242">
        <v>6</v>
      </c>
      <c r="U169" s="242">
        <v>90</v>
      </c>
      <c r="V169" s="244">
        <v>20</v>
      </c>
      <c r="AC169" t="str">
        <f>_xlfn.XLOOKUP(C169,Budget!$B$5:$B$208,Budget!$B$5:$B$208,"N/A",FALSE)</f>
        <v>Our Lady and St Rose of Lima Catholic Primary &amp; Nursery School</v>
      </c>
    </row>
    <row r="170" spans="1:29" x14ac:dyDescent="0.35">
      <c r="A170">
        <v>3303352</v>
      </c>
      <c r="B170" s="252">
        <v>3352</v>
      </c>
      <c r="C170" t="s">
        <v>1094</v>
      </c>
      <c r="D170" s="242">
        <v>0</v>
      </c>
      <c r="E170" s="242">
        <v>23</v>
      </c>
      <c r="F170" s="243">
        <v>23</v>
      </c>
      <c r="G170" s="242">
        <v>3</v>
      </c>
      <c r="H170" s="243">
        <v>3</v>
      </c>
      <c r="I170" s="242">
        <v>0</v>
      </c>
      <c r="J170" s="242">
        <v>345</v>
      </c>
      <c r="K170" s="243">
        <v>345</v>
      </c>
      <c r="L170" s="242">
        <v>45</v>
      </c>
      <c r="M170" s="243">
        <v>45</v>
      </c>
      <c r="N170" s="242">
        <v>0</v>
      </c>
      <c r="O170" s="242">
        <v>0</v>
      </c>
      <c r="P170" s="244">
        <v>0</v>
      </c>
      <c r="Q170" s="242">
        <v>2</v>
      </c>
      <c r="R170" s="242">
        <v>30</v>
      </c>
      <c r="S170" s="244">
        <v>0</v>
      </c>
      <c r="T170" s="242">
        <v>4</v>
      </c>
      <c r="U170" s="242">
        <v>60</v>
      </c>
      <c r="V170" s="244">
        <v>0</v>
      </c>
      <c r="AC170" t="str">
        <f>_xlfn.XLOOKUP(C170,Budget!$B$5:$B$208,Budget!$B$5:$B$208,"N/A",FALSE)</f>
        <v>King David Primary School</v>
      </c>
    </row>
    <row r="171" spans="1:29" x14ac:dyDescent="0.35">
      <c r="A171">
        <v>3303359</v>
      </c>
      <c r="B171" s="252">
        <v>3359</v>
      </c>
      <c r="C171" t="s">
        <v>1095</v>
      </c>
      <c r="D171" s="242">
        <v>0</v>
      </c>
      <c r="E171" s="242">
        <v>19</v>
      </c>
      <c r="F171" s="243">
        <v>19</v>
      </c>
      <c r="G171" s="242">
        <v>0</v>
      </c>
      <c r="H171" s="243">
        <v>0</v>
      </c>
      <c r="I171" s="242">
        <v>0</v>
      </c>
      <c r="J171" s="242">
        <v>285</v>
      </c>
      <c r="K171" s="243">
        <v>285</v>
      </c>
      <c r="L171" s="242">
        <v>0</v>
      </c>
      <c r="M171" s="243">
        <v>0</v>
      </c>
      <c r="N171" s="242">
        <v>9</v>
      </c>
      <c r="O171" s="242">
        <v>135</v>
      </c>
      <c r="P171" s="244">
        <v>0</v>
      </c>
      <c r="Q171" s="242">
        <v>6</v>
      </c>
      <c r="R171" s="242">
        <v>90</v>
      </c>
      <c r="S171" s="244">
        <v>0</v>
      </c>
      <c r="T171" s="242">
        <v>1</v>
      </c>
      <c r="U171" s="242">
        <v>15</v>
      </c>
      <c r="V171" s="244">
        <v>0</v>
      </c>
      <c r="AC171" t="str">
        <f>_xlfn.XLOOKUP(C171,Budget!$B$5:$B$208,Budget!$B$5:$B$208,"N/A",FALSE)</f>
        <v>St Wilfrid's Catholic J I School</v>
      </c>
    </row>
    <row r="172" spans="1:29" x14ac:dyDescent="0.35">
      <c r="A172">
        <v>3303361</v>
      </c>
      <c r="B172" s="252">
        <v>3361</v>
      </c>
      <c r="C172" t="s">
        <v>1096</v>
      </c>
      <c r="D172" s="242">
        <v>0</v>
      </c>
      <c r="E172" s="242">
        <v>20</v>
      </c>
      <c r="F172" s="243">
        <v>20</v>
      </c>
      <c r="G172" s="242">
        <v>12</v>
      </c>
      <c r="H172" s="243">
        <v>12</v>
      </c>
      <c r="I172" s="242">
        <v>0</v>
      </c>
      <c r="J172" s="242">
        <v>300</v>
      </c>
      <c r="K172" s="243">
        <v>300</v>
      </c>
      <c r="L172" s="242">
        <v>180</v>
      </c>
      <c r="M172" s="243">
        <v>180</v>
      </c>
      <c r="N172" s="242">
        <v>5</v>
      </c>
      <c r="O172" s="242">
        <v>75</v>
      </c>
      <c r="P172" s="244">
        <v>30</v>
      </c>
      <c r="Q172" s="242">
        <v>3</v>
      </c>
      <c r="R172" s="242">
        <v>45</v>
      </c>
      <c r="S172" s="244">
        <v>30</v>
      </c>
      <c r="T172" s="242">
        <v>7</v>
      </c>
      <c r="U172" s="242">
        <v>105</v>
      </c>
      <c r="V172" s="244">
        <v>60</v>
      </c>
      <c r="AC172" t="str">
        <f>_xlfn.XLOOKUP(C172,Budget!$B$5:$B$208,Budget!$B$5:$B$208,"N/A",FALSE)</f>
        <v>St. Margaret Mary Catholic Primary School</v>
      </c>
    </row>
    <row r="173" spans="1:29" x14ac:dyDescent="0.35">
      <c r="A173">
        <v>3303363</v>
      </c>
      <c r="B173" s="252">
        <v>3363</v>
      </c>
      <c r="C173" t="s">
        <v>1097</v>
      </c>
      <c r="D173" s="242">
        <v>0</v>
      </c>
      <c r="E173" s="242">
        <v>24</v>
      </c>
      <c r="F173" s="243">
        <v>24</v>
      </c>
      <c r="G173" s="242">
        <v>1</v>
      </c>
      <c r="H173" s="243">
        <v>1</v>
      </c>
      <c r="I173" s="242">
        <v>0</v>
      </c>
      <c r="J173" s="242">
        <v>345</v>
      </c>
      <c r="K173" s="243">
        <v>345</v>
      </c>
      <c r="L173" s="242">
        <v>15</v>
      </c>
      <c r="M173" s="243">
        <v>15</v>
      </c>
      <c r="N173" s="242">
        <v>2</v>
      </c>
      <c r="O173" s="242">
        <v>30</v>
      </c>
      <c r="P173" s="244">
        <v>0</v>
      </c>
      <c r="Q173" s="242">
        <v>2</v>
      </c>
      <c r="R173" s="242">
        <v>30</v>
      </c>
      <c r="S173" s="244">
        <v>0</v>
      </c>
      <c r="T173" s="242">
        <v>0</v>
      </c>
      <c r="U173" s="242">
        <v>0</v>
      </c>
      <c r="V173" s="244">
        <v>0</v>
      </c>
      <c r="AC173" t="str">
        <f>_xlfn.XLOOKUP(C173,Budget!$B$5:$B$208,Budget!$B$5:$B$208,"N/A",FALSE)</f>
        <v>St. Dunstan's Catholic Primary School</v>
      </c>
    </row>
    <row r="174" spans="1:29" x14ac:dyDescent="0.35">
      <c r="A174">
        <v>3303366</v>
      </c>
      <c r="B174" s="252">
        <v>3366</v>
      </c>
      <c r="C174" t="s">
        <v>1098</v>
      </c>
      <c r="D174" s="242">
        <v>0</v>
      </c>
      <c r="E174" s="242">
        <v>8</v>
      </c>
      <c r="F174" s="243">
        <v>8</v>
      </c>
      <c r="G174" s="242">
        <v>0</v>
      </c>
      <c r="H174" s="243">
        <v>0</v>
      </c>
      <c r="I174" s="242">
        <v>0</v>
      </c>
      <c r="J174" s="242">
        <v>120</v>
      </c>
      <c r="K174" s="243">
        <v>120</v>
      </c>
      <c r="L174" s="242">
        <v>0</v>
      </c>
      <c r="M174" s="243">
        <v>0</v>
      </c>
      <c r="N174" s="242">
        <v>7</v>
      </c>
      <c r="O174" s="242">
        <v>105</v>
      </c>
      <c r="P174" s="244">
        <v>0</v>
      </c>
      <c r="Q174" s="242">
        <v>1</v>
      </c>
      <c r="R174" s="242">
        <v>15</v>
      </c>
      <c r="S174" s="244">
        <v>0</v>
      </c>
      <c r="T174" s="242">
        <v>0</v>
      </c>
      <c r="U174" s="242">
        <v>0</v>
      </c>
      <c r="V174" s="244">
        <v>0</v>
      </c>
      <c r="AC174" t="str">
        <f>_xlfn.XLOOKUP(C174,Budget!$B$5:$B$208,Budget!$B$5:$B$208,"N/A",FALSE)</f>
        <v>St Paul's Catholic Primary School</v>
      </c>
    </row>
    <row r="175" spans="1:29" x14ac:dyDescent="0.35">
      <c r="A175">
        <v>3303367</v>
      </c>
      <c r="B175" s="252">
        <v>3367</v>
      </c>
      <c r="C175" t="s">
        <v>1099</v>
      </c>
      <c r="D175" s="242">
        <v>0</v>
      </c>
      <c r="E175" s="242">
        <v>19</v>
      </c>
      <c r="F175" s="243">
        <v>19</v>
      </c>
      <c r="G175" s="242">
        <v>12</v>
      </c>
      <c r="H175" s="243">
        <v>12</v>
      </c>
      <c r="I175" s="242">
        <v>0</v>
      </c>
      <c r="J175" s="242">
        <v>285</v>
      </c>
      <c r="K175" s="243">
        <v>285</v>
      </c>
      <c r="L175" s="242">
        <v>180</v>
      </c>
      <c r="M175" s="243">
        <v>180</v>
      </c>
      <c r="N175" s="242">
        <v>9</v>
      </c>
      <c r="O175" s="242">
        <v>135</v>
      </c>
      <c r="P175" s="244">
        <v>90</v>
      </c>
      <c r="Q175" s="242">
        <v>0</v>
      </c>
      <c r="R175" s="242">
        <v>0</v>
      </c>
      <c r="S175" s="244">
        <v>0</v>
      </c>
      <c r="T175" s="242">
        <v>4</v>
      </c>
      <c r="U175" s="242">
        <v>60</v>
      </c>
      <c r="V175" s="244">
        <v>45</v>
      </c>
      <c r="AC175" t="str">
        <f>_xlfn.XLOOKUP(C175,Budget!$B$5:$B$208,Budget!$B$5:$B$208,"N/A",FALSE)</f>
        <v>St Gerard's Catholic Primary</v>
      </c>
    </row>
    <row r="176" spans="1:29" x14ac:dyDescent="0.35">
      <c r="A176">
        <v>3303372</v>
      </c>
      <c r="B176" s="252">
        <v>3372</v>
      </c>
      <c r="C176" t="s">
        <v>1100</v>
      </c>
      <c r="D176" s="242">
        <v>0</v>
      </c>
      <c r="E176" s="242">
        <v>59</v>
      </c>
      <c r="F176" s="243">
        <v>59</v>
      </c>
      <c r="G176" s="242">
        <v>4</v>
      </c>
      <c r="H176" s="243">
        <v>4</v>
      </c>
      <c r="I176" s="242">
        <v>0</v>
      </c>
      <c r="J176" s="242">
        <v>877.5</v>
      </c>
      <c r="K176" s="243">
        <v>877.5</v>
      </c>
      <c r="L176" s="242">
        <v>60</v>
      </c>
      <c r="M176" s="243">
        <v>60</v>
      </c>
      <c r="N176" s="242">
        <v>8</v>
      </c>
      <c r="O176" s="242">
        <v>120</v>
      </c>
      <c r="P176" s="244">
        <v>45</v>
      </c>
      <c r="Q176" s="242">
        <v>8</v>
      </c>
      <c r="R176" s="242">
        <v>120</v>
      </c>
      <c r="S176" s="244">
        <v>0</v>
      </c>
      <c r="T176" s="242">
        <v>25</v>
      </c>
      <c r="U176" s="242">
        <v>367.5</v>
      </c>
      <c r="V176" s="244">
        <v>15</v>
      </c>
      <c r="AC176" t="str">
        <f>_xlfn.XLOOKUP(C176,Budget!$B$5:$B$208,Budget!$B$5:$B$208,"N/A",FALSE)</f>
        <v>St. Bernadette's Catholic Primary School</v>
      </c>
    </row>
    <row r="177" spans="1:29" x14ac:dyDescent="0.35">
      <c r="A177">
        <v>3303377</v>
      </c>
      <c r="B177" s="252">
        <v>3377</v>
      </c>
      <c r="C177" t="s">
        <v>1101</v>
      </c>
      <c r="D177" s="242">
        <v>0</v>
      </c>
      <c r="E177" s="242">
        <v>11</v>
      </c>
      <c r="F177" s="243">
        <v>11</v>
      </c>
      <c r="G177" s="242">
        <v>0</v>
      </c>
      <c r="H177" s="243">
        <v>0</v>
      </c>
      <c r="I177" s="242">
        <v>0</v>
      </c>
      <c r="J177" s="242">
        <v>165</v>
      </c>
      <c r="K177" s="243">
        <v>165</v>
      </c>
      <c r="L177" s="242">
        <v>0</v>
      </c>
      <c r="M177" s="243">
        <v>0</v>
      </c>
      <c r="N177" s="242">
        <v>5</v>
      </c>
      <c r="O177" s="242">
        <v>75</v>
      </c>
      <c r="P177" s="244">
        <v>0</v>
      </c>
      <c r="Q177" s="242">
        <v>4</v>
      </c>
      <c r="R177" s="242">
        <v>60</v>
      </c>
      <c r="S177" s="244">
        <v>0</v>
      </c>
      <c r="T177" s="242">
        <v>2</v>
      </c>
      <c r="U177" s="242">
        <v>30</v>
      </c>
      <c r="V177" s="244">
        <v>0</v>
      </c>
      <c r="AC177" t="str">
        <f>_xlfn.XLOOKUP(C177,Budget!$B$5:$B$208,Budget!$B$5:$B$208,"N/A",FALSE)</f>
        <v>St Judes Primary School</v>
      </c>
    </row>
    <row r="178" spans="1:29" x14ac:dyDescent="0.35">
      <c r="A178">
        <v>3303386</v>
      </c>
      <c r="B178" s="252">
        <v>3386</v>
      </c>
      <c r="C178" t="s">
        <v>1102</v>
      </c>
      <c r="D178" s="242">
        <v>0</v>
      </c>
      <c r="E178" s="242">
        <v>27</v>
      </c>
      <c r="F178" s="243">
        <v>27</v>
      </c>
      <c r="G178" s="242">
        <v>4</v>
      </c>
      <c r="H178" s="243">
        <v>4</v>
      </c>
      <c r="I178" s="242">
        <v>0</v>
      </c>
      <c r="J178" s="242">
        <v>405</v>
      </c>
      <c r="K178" s="243">
        <v>405</v>
      </c>
      <c r="L178" s="242">
        <v>60</v>
      </c>
      <c r="M178" s="243">
        <v>60</v>
      </c>
      <c r="N178" s="242">
        <v>4</v>
      </c>
      <c r="O178" s="242">
        <v>60</v>
      </c>
      <c r="P178" s="244">
        <v>30</v>
      </c>
      <c r="Q178" s="242">
        <v>14</v>
      </c>
      <c r="R178" s="242">
        <v>210</v>
      </c>
      <c r="S178" s="244">
        <v>15</v>
      </c>
      <c r="T178" s="242">
        <v>5</v>
      </c>
      <c r="U178" s="242">
        <v>75</v>
      </c>
      <c r="V178" s="244">
        <v>15</v>
      </c>
      <c r="AC178" t="str">
        <f>_xlfn.XLOOKUP(C178,Budget!$B$5:$B$208,Budget!$B$5:$B$208,"N/A",FALSE)</f>
        <v>St Cuthbert's Catholic Primary School</v>
      </c>
    </row>
    <row r="179" spans="1:29" x14ac:dyDescent="0.35">
      <c r="A179">
        <v>3303406</v>
      </c>
      <c r="B179" s="252">
        <v>3406</v>
      </c>
      <c r="C179" t="s">
        <v>1103</v>
      </c>
      <c r="D179" s="242">
        <v>3</v>
      </c>
      <c r="E179" s="242">
        <v>21</v>
      </c>
      <c r="F179" s="243">
        <v>21</v>
      </c>
      <c r="G179" s="242">
        <v>0</v>
      </c>
      <c r="H179" s="243">
        <v>0</v>
      </c>
      <c r="I179" s="242">
        <v>45</v>
      </c>
      <c r="J179" s="242">
        <v>315</v>
      </c>
      <c r="K179" s="243">
        <v>315</v>
      </c>
      <c r="L179" s="242">
        <v>0</v>
      </c>
      <c r="M179" s="243">
        <v>0</v>
      </c>
      <c r="N179" s="242">
        <v>1</v>
      </c>
      <c r="O179" s="242">
        <v>15</v>
      </c>
      <c r="P179" s="244">
        <v>0</v>
      </c>
      <c r="Q179" s="242">
        <v>12</v>
      </c>
      <c r="R179" s="242">
        <v>180</v>
      </c>
      <c r="S179" s="244">
        <v>0</v>
      </c>
      <c r="T179" s="242">
        <v>6</v>
      </c>
      <c r="U179" s="242">
        <v>90</v>
      </c>
      <c r="V179" s="244">
        <v>0</v>
      </c>
      <c r="AC179" t="str">
        <f>_xlfn.XLOOKUP(C179,Budget!$B$5:$B$208,Budget!$B$5:$B$208,"N/A",FALSE)</f>
        <v>St. Clare's Catholic Primary School</v>
      </c>
    </row>
    <row r="180" spans="1:29" x14ac:dyDescent="0.35">
      <c r="A180">
        <v>3303411</v>
      </c>
      <c r="B180" s="252">
        <v>3411</v>
      </c>
      <c r="C180" t="s">
        <v>1104</v>
      </c>
      <c r="D180" s="242">
        <v>0</v>
      </c>
      <c r="E180" s="242">
        <v>26</v>
      </c>
      <c r="F180" s="243">
        <v>26</v>
      </c>
      <c r="G180" s="242">
        <v>0</v>
      </c>
      <c r="H180" s="243">
        <v>0</v>
      </c>
      <c r="I180" s="242">
        <v>0</v>
      </c>
      <c r="J180" s="242">
        <v>390</v>
      </c>
      <c r="K180" s="243">
        <v>390</v>
      </c>
      <c r="L180" s="242">
        <v>0</v>
      </c>
      <c r="M180" s="243">
        <v>0</v>
      </c>
      <c r="N180" s="242">
        <v>21</v>
      </c>
      <c r="O180" s="242">
        <v>315</v>
      </c>
      <c r="P180" s="244">
        <v>0</v>
      </c>
      <c r="Q180" s="242">
        <v>2</v>
      </c>
      <c r="R180" s="242">
        <v>30</v>
      </c>
      <c r="S180" s="244">
        <v>0</v>
      </c>
      <c r="T180" s="242">
        <v>1</v>
      </c>
      <c r="U180" s="242">
        <v>15</v>
      </c>
      <c r="V180" s="244">
        <v>0</v>
      </c>
      <c r="AC180" t="str">
        <f>_xlfn.XLOOKUP(C180,Budget!$B$5:$B$208,Budget!$B$5:$B$208,"N/A",FALSE)</f>
        <v>Holly Hill Infant &amp; Nursery School</v>
      </c>
    </row>
    <row r="181" spans="1:29" x14ac:dyDescent="0.35">
      <c r="A181">
        <v>3303412</v>
      </c>
      <c r="B181" s="252">
        <v>3412</v>
      </c>
      <c r="C181" t="s">
        <v>1105</v>
      </c>
      <c r="D181" s="242">
        <v>0</v>
      </c>
      <c r="E181" s="242">
        <v>49</v>
      </c>
      <c r="F181" s="243">
        <v>49</v>
      </c>
      <c r="G181" s="242">
        <v>7</v>
      </c>
      <c r="H181" s="243">
        <v>7</v>
      </c>
      <c r="I181" s="242">
        <v>0</v>
      </c>
      <c r="J181" s="242">
        <v>735</v>
      </c>
      <c r="K181" s="243">
        <v>735</v>
      </c>
      <c r="L181" s="242">
        <v>105</v>
      </c>
      <c r="M181" s="243">
        <v>105</v>
      </c>
      <c r="N181" s="242">
        <v>17</v>
      </c>
      <c r="O181" s="242">
        <v>255</v>
      </c>
      <c r="P181" s="244">
        <v>60</v>
      </c>
      <c r="Q181" s="242">
        <v>24</v>
      </c>
      <c r="R181" s="242">
        <v>360</v>
      </c>
      <c r="S181" s="244">
        <v>30</v>
      </c>
      <c r="T181" s="242">
        <v>1</v>
      </c>
      <c r="U181" s="242">
        <v>15</v>
      </c>
      <c r="V181" s="244">
        <v>0</v>
      </c>
      <c r="AC181" t="str">
        <f>_xlfn.XLOOKUP(C181,Budget!$B$5:$B$208,Budget!$B$5:$B$208,"N/A",FALSE)</f>
        <v>Audley Primary School</v>
      </c>
    </row>
    <row r="182" spans="1:29" x14ac:dyDescent="0.35">
      <c r="A182">
        <v>3303428</v>
      </c>
      <c r="B182" s="252">
        <v>3428</v>
      </c>
      <c r="C182" t="s">
        <v>1106</v>
      </c>
      <c r="D182" s="242">
        <v>1</v>
      </c>
      <c r="E182" s="242">
        <v>27</v>
      </c>
      <c r="F182" s="243">
        <v>27</v>
      </c>
      <c r="G182" s="242">
        <v>10</v>
      </c>
      <c r="H182" s="243">
        <v>10</v>
      </c>
      <c r="I182" s="242">
        <v>15</v>
      </c>
      <c r="J182" s="242">
        <v>405</v>
      </c>
      <c r="K182" s="243">
        <v>405</v>
      </c>
      <c r="L182" s="242">
        <v>150</v>
      </c>
      <c r="M182" s="243">
        <v>150</v>
      </c>
      <c r="N182" s="242">
        <v>2</v>
      </c>
      <c r="O182" s="242">
        <v>30</v>
      </c>
      <c r="P182" s="244">
        <v>15</v>
      </c>
      <c r="Q182" s="242">
        <v>3</v>
      </c>
      <c r="R182" s="242">
        <v>45</v>
      </c>
      <c r="S182" s="244">
        <v>15</v>
      </c>
      <c r="T182" s="242">
        <v>0</v>
      </c>
      <c r="U182" s="242">
        <v>0</v>
      </c>
      <c r="V182" s="244">
        <v>0</v>
      </c>
      <c r="AC182" t="str">
        <f>_xlfn.XLOOKUP(C182,Budget!$B$5:$B$208,Budget!$B$5:$B$208,"N/A",FALSE)</f>
        <v>St Peter's C.E. Primary School</v>
      </c>
    </row>
    <row r="183" spans="1:29" x14ac:dyDescent="0.35">
      <c r="A183">
        <v>3303431</v>
      </c>
      <c r="B183" s="252">
        <v>3431</v>
      </c>
      <c r="C183" t="s">
        <v>1107</v>
      </c>
      <c r="D183" s="242">
        <v>0</v>
      </c>
      <c r="E183" s="242">
        <v>38</v>
      </c>
      <c r="F183" s="243">
        <v>38</v>
      </c>
      <c r="G183" s="242">
        <v>20</v>
      </c>
      <c r="H183" s="243">
        <v>20</v>
      </c>
      <c r="I183" s="242">
        <v>0</v>
      </c>
      <c r="J183" s="242">
        <v>570</v>
      </c>
      <c r="K183" s="243">
        <v>570</v>
      </c>
      <c r="L183" s="242">
        <v>300</v>
      </c>
      <c r="M183" s="243">
        <v>300</v>
      </c>
      <c r="N183" s="242">
        <v>3</v>
      </c>
      <c r="O183" s="242">
        <v>45</v>
      </c>
      <c r="P183" s="244">
        <v>15</v>
      </c>
      <c r="Q183" s="242">
        <v>0</v>
      </c>
      <c r="R183" s="242">
        <v>0</v>
      </c>
      <c r="S183" s="244">
        <v>0</v>
      </c>
      <c r="T183" s="242">
        <v>1</v>
      </c>
      <c r="U183" s="242">
        <v>15</v>
      </c>
      <c r="V183" s="244">
        <v>0</v>
      </c>
      <c r="AC183" t="str">
        <f>_xlfn.XLOOKUP(C183,Budget!$B$5:$B$208,Budget!$B$5:$B$208,"N/A",FALSE)</f>
        <v>New Oscott Primary School</v>
      </c>
    </row>
    <row r="184" spans="1:29" x14ac:dyDescent="0.35">
      <c r="A184">
        <v>3303432</v>
      </c>
      <c r="B184" s="252">
        <v>3432</v>
      </c>
      <c r="C184" t="s">
        <v>1108</v>
      </c>
      <c r="D184" s="242">
        <v>0</v>
      </c>
      <c r="E184" s="242">
        <v>58</v>
      </c>
      <c r="F184" s="243">
        <v>58</v>
      </c>
      <c r="G184" s="242">
        <v>2</v>
      </c>
      <c r="H184" s="243">
        <v>2</v>
      </c>
      <c r="I184" s="242">
        <v>0</v>
      </c>
      <c r="J184" s="242">
        <v>850</v>
      </c>
      <c r="K184" s="243">
        <v>850</v>
      </c>
      <c r="L184" s="242">
        <v>30</v>
      </c>
      <c r="M184" s="243">
        <v>30</v>
      </c>
      <c r="N184" s="242">
        <v>16</v>
      </c>
      <c r="O184" s="242">
        <v>240</v>
      </c>
      <c r="P184" s="244">
        <v>0</v>
      </c>
      <c r="Q184" s="242">
        <v>32</v>
      </c>
      <c r="R184" s="242">
        <v>460</v>
      </c>
      <c r="S184" s="244">
        <v>30</v>
      </c>
      <c r="T184" s="242">
        <v>7</v>
      </c>
      <c r="U184" s="242">
        <v>105</v>
      </c>
      <c r="V184" s="244">
        <v>0</v>
      </c>
      <c r="AC184" t="str">
        <f>_xlfn.XLOOKUP(C184,Budget!$B$5:$B$208,Budget!$B$5:$B$208,"N/A",FALSE)</f>
        <v>Clifton Primary School</v>
      </c>
    </row>
    <row r="185" spans="1:29" x14ac:dyDescent="0.35">
      <c r="A185">
        <v>3303433</v>
      </c>
      <c r="B185" s="252">
        <v>3433</v>
      </c>
      <c r="C185" t="s">
        <v>1109</v>
      </c>
      <c r="D185" s="242">
        <v>0</v>
      </c>
      <c r="E185" s="242">
        <v>25</v>
      </c>
      <c r="F185" s="243">
        <v>25</v>
      </c>
      <c r="G185" s="242">
        <v>0</v>
      </c>
      <c r="H185" s="243">
        <v>0</v>
      </c>
      <c r="I185" s="242">
        <v>0</v>
      </c>
      <c r="J185" s="242">
        <v>375</v>
      </c>
      <c r="K185" s="243">
        <v>375</v>
      </c>
      <c r="L185" s="242">
        <v>0</v>
      </c>
      <c r="M185" s="243">
        <v>0</v>
      </c>
      <c r="N185" s="242">
        <v>6</v>
      </c>
      <c r="O185" s="242">
        <v>90</v>
      </c>
      <c r="P185" s="244">
        <v>0</v>
      </c>
      <c r="Q185" s="242">
        <v>6</v>
      </c>
      <c r="R185" s="242">
        <v>90</v>
      </c>
      <c r="S185" s="244">
        <v>0</v>
      </c>
      <c r="T185" s="242">
        <v>8</v>
      </c>
      <c r="U185" s="242">
        <v>120</v>
      </c>
      <c r="V185" s="244">
        <v>0</v>
      </c>
      <c r="AC185" t="str">
        <f>_xlfn.XLOOKUP(C185,Budget!$B$5:$B$208,Budget!$B$5:$B$208,"N/A",FALSE)</f>
        <v>Albert Bradbeer Primary</v>
      </c>
    </row>
    <row r="186" spans="1:29" x14ac:dyDescent="0.35">
      <c r="A186">
        <v>3304001</v>
      </c>
      <c r="B186" s="252">
        <v>4001</v>
      </c>
      <c r="C186" t="s">
        <v>1110</v>
      </c>
      <c r="D186" s="242">
        <v>3</v>
      </c>
      <c r="E186" s="242">
        <v>15</v>
      </c>
      <c r="F186" s="243">
        <v>15</v>
      </c>
      <c r="G186" s="242">
        <v>0</v>
      </c>
      <c r="H186" s="243">
        <v>0</v>
      </c>
      <c r="I186" s="242">
        <v>45</v>
      </c>
      <c r="J186" s="242">
        <v>225</v>
      </c>
      <c r="K186" s="243">
        <v>225</v>
      </c>
      <c r="L186" s="242">
        <v>0</v>
      </c>
      <c r="M186" s="243">
        <v>0</v>
      </c>
      <c r="N186" s="242">
        <v>10</v>
      </c>
      <c r="O186" s="242">
        <v>150</v>
      </c>
      <c r="P186" s="244">
        <v>0</v>
      </c>
      <c r="Q186" s="242">
        <v>3</v>
      </c>
      <c r="R186" s="242">
        <v>45</v>
      </c>
      <c r="S186" s="244">
        <v>0</v>
      </c>
      <c r="T186" s="242">
        <v>0</v>
      </c>
      <c r="U186" s="242">
        <v>0</v>
      </c>
      <c r="V186" s="244">
        <v>0</v>
      </c>
      <c r="AC186" t="str">
        <f>_xlfn.XLOOKUP(C186,Budget!$B$5:$B$208,Budget!$B$5:$B$208,"N/A",FALSE)</f>
        <v>Ark Kings Academy</v>
      </c>
    </row>
    <row r="187" spans="1:29" x14ac:dyDescent="0.35">
      <c r="A187">
        <v>3304019</v>
      </c>
      <c r="B187" s="252">
        <v>4019</v>
      </c>
      <c r="C187" t="s">
        <v>244</v>
      </c>
      <c r="D187" s="242">
        <v>2</v>
      </c>
      <c r="E187" s="242">
        <v>55</v>
      </c>
      <c r="F187" s="243">
        <v>55</v>
      </c>
      <c r="G187" s="242">
        <v>3</v>
      </c>
      <c r="H187" s="243">
        <v>3</v>
      </c>
      <c r="I187" s="242">
        <v>30</v>
      </c>
      <c r="J187" s="242">
        <v>825</v>
      </c>
      <c r="K187" s="243">
        <v>825</v>
      </c>
      <c r="L187" s="242">
        <v>30</v>
      </c>
      <c r="M187" s="243">
        <v>30</v>
      </c>
      <c r="N187" s="242">
        <v>0</v>
      </c>
      <c r="O187" s="242">
        <v>0</v>
      </c>
      <c r="P187" s="244">
        <v>0</v>
      </c>
      <c r="Q187" s="242">
        <v>1</v>
      </c>
      <c r="R187" s="242">
        <v>15</v>
      </c>
      <c r="S187" s="244">
        <v>0</v>
      </c>
      <c r="T187" s="242">
        <v>40</v>
      </c>
      <c r="U187" s="242">
        <v>600</v>
      </c>
      <c r="V187" s="244">
        <v>30</v>
      </c>
      <c r="AC187" t="str">
        <f>_xlfn.XLOOKUP(C187,Budget!$B$5:$B$208,Budget!$B$5:$B$208,"N/A",FALSE)</f>
        <v>Ark Victoria Academy</v>
      </c>
    </row>
    <row r="188" spans="1:29" x14ac:dyDescent="0.35">
      <c r="A188">
        <v>3304038</v>
      </c>
      <c r="B188" s="252">
        <v>4038</v>
      </c>
      <c r="C188" t="s">
        <v>1111</v>
      </c>
      <c r="D188" s="242">
        <v>0</v>
      </c>
      <c r="E188" s="242">
        <v>98</v>
      </c>
      <c r="F188" s="243">
        <v>98</v>
      </c>
      <c r="G188" s="242">
        <v>10</v>
      </c>
      <c r="H188" s="243">
        <v>10</v>
      </c>
      <c r="I188" s="242">
        <v>0</v>
      </c>
      <c r="J188" s="242">
        <v>1470</v>
      </c>
      <c r="K188" s="243">
        <v>1470</v>
      </c>
      <c r="L188" s="242">
        <v>150</v>
      </c>
      <c r="M188" s="243">
        <v>150</v>
      </c>
      <c r="N188" s="242">
        <v>6</v>
      </c>
      <c r="O188" s="242">
        <v>90</v>
      </c>
      <c r="P188" s="244">
        <v>30</v>
      </c>
      <c r="Q188" s="242">
        <v>19</v>
      </c>
      <c r="R188" s="242">
        <v>285</v>
      </c>
      <c r="S188" s="244">
        <v>30</v>
      </c>
      <c r="T188" s="242">
        <v>57</v>
      </c>
      <c r="U188" s="242">
        <v>855</v>
      </c>
      <c r="V188" s="244">
        <v>45</v>
      </c>
      <c r="AC188" t="str">
        <f>_xlfn.XLOOKUP(C188,Budget!$B$5:$B$208,Budget!$B$5:$B$208,"N/A",FALSE)</f>
        <v>Starbank School</v>
      </c>
    </row>
    <row r="189" spans="1:29" x14ac:dyDescent="0.35">
      <c r="A189">
        <v>3305201</v>
      </c>
      <c r="B189" s="252">
        <v>5201</v>
      </c>
      <c r="C189" t="s">
        <v>1112</v>
      </c>
      <c r="D189" s="242">
        <v>0</v>
      </c>
      <c r="E189" s="242">
        <v>21</v>
      </c>
      <c r="F189" s="243">
        <v>21</v>
      </c>
      <c r="G189" s="242">
        <v>0</v>
      </c>
      <c r="H189" s="243">
        <v>0</v>
      </c>
      <c r="I189" s="242">
        <v>0</v>
      </c>
      <c r="J189" s="242">
        <v>315</v>
      </c>
      <c r="K189" s="243">
        <v>315</v>
      </c>
      <c r="L189" s="242">
        <v>0</v>
      </c>
      <c r="M189" s="243">
        <v>0</v>
      </c>
      <c r="N189" s="242">
        <v>1</v>
      </c>
      <c r="O189" s="242">
        <v>15</v>
      </c>
      <c r="P189" s="244">
        <v>0</v>
      </c>
      <c r="Q189" s="242">
        <v>0</v>
      </c>
      <c r="R189" s="242">
        <v>0</v>
      </c>
      <c r="S189" s="244">
        <v>0</v>
      </c>
      <c r="T189" s="242">
        <v>0</v>
      </c>
      <c r="U189" s="242">
        <v>0</v>
      </c>
      <c r="V189" s="244">
        <v>0</v>
      </c>
      <c r="AC189" t="str">
        <f>_xlfn.XLOOKUP(C189,Budget!$B$5:$B$208,Budget!$B$5:$B$208,"N/A",FALSE)</f>
        <v>Deanery C.E. Primary School</v>
      </c>
    </row>
    <row r="190" spans="1:29" x14ac:dyDescent="0.35">
      <c r="A190">
        <v>3305203</v>
      </c>
      <c r="B190" s="252">
        <v>5203</v>
      </c>
      <c r="C190" t="s">
        <v>1113</v>
      </c>
      <c r="D190" s="242">
        <v>0</v>
      </c>
      <c r="E190" s="242">
        <v>49</v>
      </c>
      <c r="F190" s="243">
        <v>49</v>
      </c>
      <c r="G190" s="242">
        <v>38</v>
      </c>
      <c r="H190" s="243">
        <v>38</v>
      </c>
      <c r="I190" s="242">
        <v>0</v>
      </c>
      <c r="J190" s="242">
        <v>735</v>
      </c>
      <c r="K190" s="243">
        <v>735</v>
      </c>
      <c r="L190" s="242">
        <v>570</v>
      </c>
      <c r="M190" s="243">
        <v>570</v>
      </c>
      <c r="N190" s="242">
        <v>0</v>
      </c>
      <c r="O190" s="242">
        <v>0</v>
      </c>
      <c r="P190" s="244">
        <v>0</v>
      </c>
      <c r="Q190" s="242">
        <v>1</v>
      </c>
      <c r="R190" s="242">
        <v>15</v>
      </c>
      <c r="S190" s="244">
        <v>15</v>
      </c>
      <c r="T190" s="242">
        <v>4</v>
      </c>
      <c r="U190" s="242">
        <v>60</v>
      </c>
      <c r="V190" s="244">
        <v>30</v>
      </c>
      <c r="AC190" t="str">
        <f>_xlfn.XLOOKUP(C190,Budget!$B$5:$B$208,Budget!$B$5:$B$208,"N/A",FALSE)</f>
        <v>Walmley Infant School</v>
      </c>
    </row>
    <row r="191" spans="1:29" x14ac:dyDescent="0.35">
      <c r="A191">
        <v>3305205</v>
      </c>
      <c r="B191" s="252">
        <v>5205</v>
      </c>
      <c r="C191" t="s">
        <v>1114</v>
      </c>
      <c r="D191" s="242">
        <v>0</v>
      </c>
      <c r="E191" s="242">
        <v>20</v>
      </c>
      <c r="F191" s="243">
        <v>20</v>
      </c>
      <c r="G191" s="242">
        <v>15</v>
      </c>
      <c r="H191" s="243">
        <v>15</v>
      </c>
      <c r="I191" s="242">
        <v>0</v>
      </c>
      <c r="J191" s="242">
        <v>288</v>
      </c>
      <c r="K191" s="243">
        <v>288</v>
      </c>
      <c r="L191" s="242">
        <v>225</v>
      </c>
      <c r="M191" s="243">
        <v>225</v>
      </c>
      <c r="N191" s="242">
        <v>1</v>
      </c>
      <c r="O191" s="242">
        <v>15</v>
      </c>
      <c r="P191" s="244">
        <v>15</v>
      </c>
      <c r="Q191" s="242">
        <v>0</v>
      </c>
      <c r="R191" s="242">
        <v>0</v>
      </c>
      <c r="S191" s="244">
        <v>0</v>
      </c>
      <c r="T191" s="242">
        <v>4</v>
      </c>
      <c r="U191" s="242">
        <v>60</v>
      </c>
      <c r="V191" s="244">
        <v>45</v>
      </c>
      <c r="AC191" t="str">
        <f>_xlfn.XLOOKUP(C191,Budget!$B$5:$B$208,Budget!$B$5:$B$208,"N/A",FALSE)</f>
        <v>St Francis Church of England Aided Primary School and Nursery</v>
      </c>
    </row>
    <row r="192" spans="1:29" x14ac:dyDescent="0.35">
      <c r="A192">
        <v>3307004</v>
      </c>
      <c r="B192" s="252">
        <v>7004</v>
      </c>
      <c r="C192" t="s">
        <v>329</v>
      </c>
      <c r="D192" s="242">
        <v>1</v>
      </c>
      <c r="E192" s="242">
        <v>2</v>
      </c>
      <c r="F192" s="243">
        <v>2</v>
      </c>
      <c r="G192" s="242">
        <v>0</v>
      </c>
      <c r="H192" s="243">
        <v>0</v>
      </c>
      <c r="I192" s="242">
        <v>15</v>
      </c>
      <c r="J192" s="242">
        <v>30</v>
      </c>
      <c r="K192" s="243">
        <v>30</v>
      </c>
      <c r="L192" s="242">
        <v>0</v>
      </c>
      <c r="M192" s="243">
        <v>0</v>
      </c>
      <c r="N192" s="242">
        <v>0</v>
      </c>
      <c r="O192" s="242">
        <v>0</v>
      </c>
      <c r="P192" s="244">
        <v>0</v>
      </c>
      <c r="Q192" s="242">
        <v>0</v>
      </c>
      <c r="R192" s="242">
        <v>0</v>
      </c>
      <c r="S192" s="244">
        <v>0</v>
      </c>
      <c r="T192" s="242">
        <v>1</v>
      </c>
      <c r="U192" s="242">
        <v>15</v>
      </c>
      <c r="V192" s="244">
        <v>0</v>
      </c>
      <c r="AC192" t="str">
        <f>_xlfn.XLOOKUP(C192,Budget!$B$5:$B$208,Budget!$B$5:$B$208,"N/A",FALSE)</f>
        <v>Mayfield School</v>
      </c>
    </row>
    <row r="193" spans="1:29" x14ac:dyDescent="0.35">
      <c r="A193">
        <v>3307009</v>
      </c>
      <c r="B193" s="252">
        <v>7009</v>
      </c>
      <c r="C193" t="s">
        <v>330</v>
      </c>
      <c r="D193" s="242">
        <v>2</v>
      </c>
      <c r="E193" s="242">
        <v>2</v>
      </c>
      <c r="F193" s="243">
        <v>2</v>
      </c>
      <c r="G193" s="242">
        <v>0</v>
      </c>
      <c r="H193" s="243">
        <v>0</v>
      </c>
      <c r="I193" s="242">
        <v>30</v>
      </c>
      <c r="J193" s="242">
        <v>30</v>
      </c>
      <c r="K193" s="243">
        <v>30</v>
      </c>
      <c r="L193" s="242">
        <v>0</v>
      </c>
      <c r="M193" s="243">
        <v>0</v>
      </c>
      <c r="N193" s="242">
        <v>0</v>
      </c>
      <c r="O193" s="242">
        <v>0</v>
      </c>
      <c r="P193" s="244">
        <v>0</v>
      </c>
      <c r="Q193" s="242">
        <v>0</v>
      </c>
      <c r="R193" s="242">
        <v>0</v>
      </c>
      <c r="S193" s="244">
        <v>0</v>
      </c>
      <c r="T193" s="242">
        <v>0</v>
      </c>
      <c r="U193" s="242">
        <v>0</v>
      </c>
      <c r="V193" s="244">
        <v>0</v>
      </c>
      <c r="AC193" t="str">
        <f>_xlfn.XLOOKUP(C193,Budget!$B$5:$B$208,Budget!$B$5:$B$208,"N/A",FALSE)</f>
        <v>Victoria School</v>
      </c>
    </row>
    <row r="194" spans="1:29" x14ac:dyDescent="0.35">
      <c r="A194">
        <v>3307012</v>
      </c>
      <c r="B194" s="252">
        <v>7012</v>
      </c>
      <c r="C194" t="s">
        <v>331</v>
      </c>
      <c r="D194" s="242">
        <v>0</v>
      </c>
      <c r="E194" s="242">
        <v>4</v>
      </c>
      <c r="F194" s="243">
        <v>4</v>
      </c>
      <c r="G194" s="242">
        <v>0</v>
      </c>
      <c r="H194" s="243">
        <v>0</v>
      </c>
      <c r="I194" s="242">
        <v>0</v>
      </c>
      <c r="J194" s="242">
        <v>60</v>
      </c>
      <c r="K194" s="243">
        <v>60</v>
      </c>
      <c r="L194" s="242">
        <v>0</v>
      </c>
      <c r="M194" s="243">
        <v>0</v>
      </c>
      <c r="N194" s="242">
        <v>0</v>
      </c>
      <c r="O194" s="242">
        <v>0</v>
      </c>
      <c r="P194" s="244">
        <v>0</v>
      </c>
      <c r="Q194" s="242">
        <v>0</v>
      </c>
      <c r="R194" s="242">
        <v>0</v>
      </c>
      <c r="S194" s="244">
        <v>0</v>
      </c>
      <c r="T194" s="242">
        <v>1</v>
      </c>
      <c r="U194" s="242">
        <v>15</v>
      </c>
      <c r="V194" s="244">
        <v>0</v>
      </c>
      <c r="AC194" t="str">
        <f>_xlfn.XLOOKUP(C194,Budget!$B$5:$B$208,Budget!$B$5:$B$208,"N/A",FALSE)</f>
        <v>Longwill School for the Deaf</v>
      </c>
    </row>
    <row r="195" spans="1:29" x14ac:dyDescent="0.35">
      <c r="A195">
        <v>3307031</v>
      </c>
      <c r="B195" s="252">
        <v>7031</v>
      </c>
      <c r="C195" t="s">
        <v>334</v>
      </c>
      <c r="D195" s="242">
        <v>2</v>
      </c>
      <c r="E195" s="242">
        <v>2</v>
      </c>
      <c r="F195" s="243">
        <v>2</v>
      </c>
      <c r="G195" s="242">
        <v>0</v>
      </c>
      <c r="H195" s="243">
        <v>0</v>
      </c>
      <c r="I195" s="242">
        <v>30</v>
      </c>
      <c r="J195" s="242">
        <v>30</v>
      </c>
      <c r="K195" s="243">
        <v>30</v>
      </c>
      <c r="L195" s="242">
        <v>0</v>
      </c>
      <c r="M195" s="243">
        <v>0</v>
      </c>
      <c r="N195" s="242">
        <v>0</v>
      </c>
      <c r="O195" s="242">
        <v>0</v>
      </c>
      <c r="P195" s="244">
        <v>0</v>
      </c>
      <c r="Q195" s="242">
        <v>0</v>
      </c>
      <c r="R195" s="242">
        <v>0</v>
      </c>
      <c r="S195" s="244">
        <v>0</v>
      </c>
      <c r="T195" s="242">
        <v>1</v>
      </c>
      <c r="U195" s="242">
        <v>15</v>
      </c>
      <c r="V195" s="244">
        <v>0</v>
      </c>
      <c r="AC195" t="str">
        <f>_xlfn.XLOOKUP(C195,Budget!$B$5:$B$208,Budget!$B$5:$B$208,"N/A",FALSE)</f>
        <v>Wilson Stuart School</v>
      </c>
    </row>
    <row r="196" spans="1:29" x14ac:dyDescent="0.35">
      <c r="A196">
        <v>3307034</v>
      </c>
      <c r="B196" s="252">
        <v>7034</v>
      </c>
      <c r="C196" t="s">
        <v>335</v>
      </c>
      <c r="D196" s="242">
        <v>0</v>
      </c>
      <c r="E196" s="242">
        <v>2</v>
      </c>
      <c r="F196" s="243">
        <v>2</v>
      </c>
      <c r="G196" s="242">
        <v>0</v>
      </c>
      <c r="H196" s="243">
        <v>0</v>
      </c>
      <c r="I196" s="242">
        <v>0</v>
      </c>
      <c r="J196" s="242">
        <v>30</v>
      </c>
      <c r="K196" s="243">
        <v>30</v>
      </c>
      <c r="L196" s="242">
        <v>0</v>
      </c>
      <c r="M196" s="243">
        <v>0</v>
      </c>
      <c r="N196" s="242">
        <v>0</v>
      </c>
      <c r="O196" s="242">
        <v>0</v>
      </c>
      <c r="P196" s="244">
        <v>0</v>
      </c>
      <c r="Q196" s="242">
        <v>1</v>
      </c>
      <c r="R196" s="242">
        <v>15</v>
      </c>
      <c r="S196" s="244">
        <v>0</v>
      </c>
      <c r="T196" s="242">
        <v>1</v>
      </c>
      <c r="U196" s="242">
        <v>15</v>
      </c>
      <c r="V196" s="244">
        <v>0</v>
      </c>
      <c r="AC196" t="str">
        <f>_xlfn.XLOOKUP(C196,Budget!$B$5:$B$208,Budget!$B$5:$B$208,"N/A",FALSE)</f>
        <v>Priestley Smith School</v>
      </c>
    </row>
    <row r="197" spans="1:29" x14ac:dyDescent="0.35">
      <c r="A197">
        <v>3307038</v>
      </c>
      <c r="B197" s="252">
        <v>7038</v>
      </c>
      <c r="C197" t="s">
        <v>336</v>
      </c>
      <c r="D197" s="242">
        <v>0</v>
      </c>
      <c r="E197" s="242">
        <v>3</v>
      </c>
      <c r="F197" s="243">
        <v>3</v>
      </c>
      <c r="G197" s="242">
        <v>0</v>
      </c>
      <c r="H197" s="243">
        <v>0</v>
      </c>
      <c r="I197" s="242">
        <v>0</v>
      </c>
      <c r="J197" s="242">
        <v>45</v>
      </c>
      <c r="K197" s="243">
        <v>45</v>
      </c>
      <c r="L197" s="242">
        <v>0</v>
      </c>
      <c r="M197" s="243">
        <v>0</v>
      </c>
      <c r="N197" s="242">
        <v>0</v>
      </c>
      <c r="O197" s="242">
        <v>0</v>
      </c>
      <c r="P197" s="244">
        <v>0</v>
      </c>
      <c r="Q197" s="242">
        <v>2</v>
      </c>
      <c r="R197" s="242">
        <v>30</v>
      </c>
      <c r="S197" s="244">
        <v>0</v>
      </c>
      <c r="T197" s="242">
        <v>0</v>
      </c>
      <c r="U197" s="242">
        <v>0</v>
      </c>
      <c r="V197" s="244">
        <v>0</v>
      </c>
      <c r="AC197" t="str">
        <f>_xlfn.XLOOKUP(C197,Budget!$B$5:$B$208,Budget!$B$5:$B$208,"N/A",FALSE)</f>
        <v>Brays School (S)</v>
      </c>
    </row>
    <row r="198" spans="1:29" x14ac:dyDescent="0.35">
      <c r="A198">
        <v>3307045</v>
      </c>
      <c r="B198" s="252">
        <v>7045</v>
      </c>
      <c r="C198" t="s">
        <v>340</v>
      </c>
      <c r="D198" s="242">
        <v>0</v>
      </c>
      <c r="E198" s="242">
        <v>1</v>
      </c>
      <c r="F198" s="243">
        <v>1</v>
      </c>
      <c r="G198" s="242">
        <v>0</v>
      </c>
      <c r="H198" s="243">
        <v>0</v>
      </c>
      <c r="I198" s="242">
        <v>0</v>
      </c>
      <c r="J198" s="242">
        <v>15</v>
      </c>
      <c r="K198" s="243">
        <v>15</v>
      </c>
      <c r="L198" s="242">
        <v>0</v>
      </c>
      <c r="M198" s="243">
        <v>0</v>
      </c>
      <c r="N198" s="242">
        <v>0</v>
      </c>
      <c r="O198" s="242">
        <v>0</v>
      </c>
      <c r="P198" s="244">
        <v>0</v>
      </c>
      <c r="Q198" s="242">
        <v>0</v>
      </c>
      <c r="R198" s="242">
        <v>0</v>
      </c>
      <c r="S198" s="244">
        <v>0</v>
      </c>
      <c r="T198" s="242">
        <v>0</v>
      </c>
      <c r="U198" s="242">
        <v>0</v>
      </c>
      <c r="V198" s="244">
        <v>0</v>
      </c>
      <c r="AC198" t="str">
        <f>_xlfn.XLOOKUP(C198,Budget!$B$5:$B$208,Budget!$B$5:$B$208,"N/A",FALSE)</f>
        <v>The Pines School</v>
      </c>
    </row>
    <row r="199" spans="1:29" x14ac:dyDescent="0.35">
      <c r="A199">
        <v>3307049</v>
      </c>
      <c r="B199" s="252">
        <v>7049</v>
      </c>
      <c r="C199" t="s">
        <v>337</v>
      </c>
      <c r="D199" s="242">
        <v>0</v>
      </c>
      <c r="E199" s="242">
        <v>2</v>
      </c>
      <c r="F199" s="243">
        <v>2</v>
      </c>
      <c r="G199" s="242">
        <v>0</v>
      </c>
      <c r="H199" s="243">
        <v>0</v>
      </c>
      <c r="I199" s="242">
        <v>0</v>
      </c>
      <c r="J199" s="242">
        <v>0</v>
      </c>
      <c r="K199" s="243">
        <v>0</v>
      </c>
      <c r="L199" s="242">
        <v>0</v>
      </c>
      <c r="M199" s="243">
        <v>0</v>
      </c>
      <c r="N199" s="242">
        <v>1</v>
      </c>
      <c r="O199" s="242">
        <v>0</v>
      </c>
      <c r="P199" s="244">
        <v>0</v>
      </c>
      <c r="Q199" s="242">
        <v>0</v>
      </c>
      <c r="R199" s="242">
        <v>0</v>
      </c>
      <c r="S199" s="244">
        <v>0</v>
      </c>
      <c r="T199" s="242">
        <v>0</v>
      </c>
      <c r="U199" s="242">
        <v>0</v>
      </c>
      <c r="V199" s="244">
        <v>0</v>
      </c>
      <c r="AC199" t="str">
        <f>_xlfn.XLOOKUP(C199,Budget!$B$5:$B$208,Budget!$B$5:$B$208,"N/A",FALSE)</f>
        <v>The Bridge School</v>
      </c>
    </row>
    <row r="200" spans="1:29" x14ac:dyDescent="0.35">
      <c r="A200">
        <v>3307063</v>
      </c>
      <c r="B200" s="252">
        <v>7063</v>
      </c>
      <c r="C200" t="s">
        <v>341</v>
      </c>
      <c r="D200" s="242">
        <v>0</v>
      </c>
      <c r="E200" s="242">
        <v>1</v>
      </c>
      <c r="F200" s="243">
        <v>1</v>
      </c>
      <c r="G200" s="242">
        <v>0</v>
      </c>
      <c r="H200" s="243">
        <v>0</v>
      </c>
      <c r="I200" s="242">
        <v>0</v>
      </c>
      <c r="J200" s="242">
        <v>0</v>
      </c>
      <c r="K200" s="243">
        <v>0</v>
      </c>
      <c r="L200" s="242">
        <v>0</v>
      </c>
      <c r="M200" s="243">
        <v>0</v>
      </c>
      <c r="N200" s="242">
        <v>1</v>
      </c>
      <c r="O200" s="242">
        <v>0</v>
      </c>
      <c r="P200" s="244">
        <v>0</v>
      </c>
      <c r="Q200" s="242">
        <v>0</v>
      </c>
      <c r="R200" s="242">
        <v>0</v>
      </c>
      <c r="S200" s="244">
        <v>0</v>
      </c>
      <c r="T200" s="242">
        <v>0</v>
      </c>
      <c r="U200" s="242">
        <v>0</v>
      </c>
      <c r="V200" s="244">
        <v>0</v>
      </c>
      <c r="AC200" t="str">
        <f>_xlfn.XLOOKUP(C200,Budget!$B$5:$B$208,Budget!$B$5:$B$208,"N/A",FALSE)</f>
        <v>James Brindley Academy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5845-E002-4DAF-BCDD-2DA9099BE3B6}">
  <dimension ref="A1:AE526"/>
  <sheetViews>
    <sheetView workbookViewId="0">
      <selection activeCell="B8" sqref="B8"/>
    </sheetView>
  </sheetViews>
  <sheetFormatPr defaultRowHeight="14.5" x14ac:dyDescent="0.35"/>
  <cols>
    <col min="1" max="1" width="10.36328125" bestFit="1" customWidth="1"/>
    <col min="2" max="2" width="58.90625" bestFit="1" customWidth="1"/>
    <col min="3" max="5" width="7.08984375" style="242" customWidth="1"/>
    <col min="6" max="6" width="8.54296875" style="243" customWidth="1"/>
    <col min="7" max="8" width="7.08984375" customWidth="1"/>
    <col min="9" max="9" width="7.08984375" style="245" customWidth="1"/>
    <col min="10" max="12" width="8.54296875" style="242" customWidth="1"/>
    <col min="13" max="13" width="10" style="243" customWidth="1"/>
    <col min="14" max="15" width="8.54296875" customWidth="1"/>
    <col min="16" max="16" width="10" style="245" customWidth="1"/>
    <col min="17" max="18" width="8.90625" style="242"/>
    <col min="19" max="19" width="8.90625" style="244"/>
    <col min="20" max="21" width="8.90625" style="242"/>
    <col min="22" max="22" width="8.90625" style="244"/>
    <col min="23" max="24" width="8.90625" style="242"/>
    <col min="25" max="25" width="8.90625" style="244"/>
    <col min="26" max="27" width="8.90625" style="242"/>
    <col min="28" max="28" width="8.90625" style="244"/>
    <col min="29" max="29" width="8.90625" style="242"/>
    <col min="31" max="31" width="8.90625" style="246"/>
  </cols>
  <sheetData>
    <row r="1" spans="1:31" s="236" customFormat="1" ht="43.5" x14ac:dyDescent="0.35">
      <c r="A1" s="236" t="s">
        <v>342</v>
      </c>
      <c r="B1" s="236" t="s">
        <v>343</v>
      </c>
      <c r="C1" s="237" t="s">
        <v>344</v>
      </c>
      <c r="D1" s="237" t="s">
        <v>345</v>
      </c>
      <c r="E1" s="237" t="s">
        <v>346</v>
      </c>
      <c r="F1" s="238" t="s">
        <v>347</v>
      </c>
      <c r="G1" s="237" t="s">
        <v>348</v>
      </c>
      <c r="H1" s="237" t="s">
        <v>349</v>
      </c>
      <c r="I1" s="238" t="s">
        <v>350</v>
      </c>
      <c r="J1" s="237" t="s">
        <v>351</v>
      </c>
      <c r="K1" s="237" t="s">
        <v>352</v>
      </c>
      <c r="L1" s="237" t="s">
        <v>353</v>
      </c>
      <c r="M1" s="238" t="s">
        <v>354</v>
      </c>
      <c r="N1" s="237" t="s">
        <v>355</v>
      </c>
      <c r="O1" s="237" t="s">
        <v>356</v>
      </c>
      <c r="P1" s="238" t="s">
        <v>357</v>
      </c>
      <c r="Q1" s="239">
        <v>0.05</v>
      </c>
      <c r="R1" s="239" t="s">
        <v>358</v>
      </c>
      <c r="S1" s="240" t="s">
        <v>359</v>
      </c>
      <c r="T1" s="239">
        <v>0.1</v>
      </c>
      <c r="U1" s="239" t="s">
        <v>360</v>
      </c>
      <c r="V1" s="240" t="s">
        <v>361</v>
      </c>
      <c r="W1" s="239">
        <v>0.2</v>
      </c>
      <c r="X1" s="239" t="s">
        <v>362</v>
      </c>
      <c r="Y1" s="240" t="s">
        <v>363</v>
      </c>
      <c r="Z1" s="237" t="s">
        <v>364</v>
      </c>
      <c r="AA1" s="237" t="s">
        <v>365</v>
      </c>
      <c r="AB1" s="241" t="s">
        <v>366</v>
      </c>
      <c r="AC1" s="237" t="s">
        <v>367</v>
      </c>
      <c r="AD1" s="237" t="s">
        <v>368</v>
      </c>
      <c r="AE1" s="241" t="s">
        <v>369</v>
      </c>
    </row>
    <row r="2" spans="1:31" x14ac:dyDescent="0.35">
      <c r="A2">
        <v>70</v>
      </c>
      <c r="B2" t="s">
        <v>370</v>
      </c>
      <c r="C2" s="242">
        <v>0</v>
      </c>
      <c r="D2" s="242">
        <v>1</v>
      </c>
      <c r="E2" s="242">
        <v>0</v>
      </c>
      <c r="F2" s="243">
        <v>1</v>
      </c>
      <c r="G2" s="242">
        <v>1</v>
      </c>
      <c r="H2" s="242">
        <v>0</v>
      </c>
      <c r="I2" s="243">
        <v>1</v>
      </c>
      <c r="J2" s="242">
        <v>0</v>
      </c>
      <c r="K2" s="242">
        <v>0</v>
      </c>
      <c r="L2" s="242">
        <v>0</v>
      </c>
      <c r="M2" s="243">
        <v>0</v>
      </c>
      <c r="N2" s="242">
        <v>15</v>
      </c>
      <c r="O2" s="242">
        <v>0</v>
      </c>
      <c r="P2" s="243">
        <v>15</v>
      </c>
      <c r="Q2" s="242">
        <v>1</v>
      </c>
      <c r="R2" s="242">
        <v>0</v>
      </c>
      <c r="S2" s="244">
        <v>15</v>
      </c>
      <c r="T2" s="242">
        <v>0</v>
      </c>
      <c r="U2" s="242">
        <v>0</v>
      </c>
      <c r="V2" s="244">
        <v>0</v>
      </c>
      <c r="W2" s="242">
        <v>0</v>
      </c>
      <c r="X2" s="242">
        <v>0</v>
      </c>
      <c r="Y2" s="244">
        <v>0</v>
      </c>
      <c r="Z2" s="242">
        <v>0</v>
      </c>
      <c r="AA2" s="242">
        <v>0</v>
      </c>
      <c r="AB2" s="244">
        <v>0</v>
      </c>
      <c r="AC2" s="242">
        <v>0</v>
      </c>
      <c r="AD2" s="242">
        <v>0</v>
      </c>
      <c r="AE2" s="244">
        <v>0</v>
      </c>
    </row>
    <row r="3" spans="1:31" x14ac:dyDescent="0.35">
      <c r="A3">
        <v>105</v>
      </c>
      <c r="B3" t="s">
        <v>371</v>
      </c>
      <c r="C3" s="242">
        <v>1</v>
      </c>
      <c r="D3" s="242">
        <v>2</v>
      </c>
      <c r="E3" s="242">
        <v>0</v>
      </c>
      <c r="F3" s="243">
        <v>2</v>
      </c>
      <c r="G3" s="242">
        <v>1</v>
      </c>
      <c r="H3" s="242">
        <v>0</v>
      </c>
      <c r="I3" s="243">
        <v>1</v>
      </c>
      <c r="J3" s="242">
        <v>15</v>
      </c>
      <c r="K3" s="242">
        <v>15</v>
      </c>
      <c r="L3" s="242">
        <v>0</v>
      </c>
      <c r="M3" s="243">
        <v>15</v>
      </c>
      <c r="N3" s="242">
        <v>15</v>
      </c>
      <c r="O3" s="242">
        <v>0</v>
      </c>
      <c r="P3" s="243">
        <v>15</v>
      </c>
      <c r="Q3" s="242">
        <v>0</v>
      </c>
      <c r="R3" s="242">
        <v>0</v>
      </c>
      <c r="S3" s="244">
        <v>0</v>
      </c>
      <c r="T3" s="242">
        <v>1</v>
      </c>
      <c r="U3" s="242">
        <v>0</v>
      </c>
      <c r="V3" s="244">
        <v>15</v>
      </c>
      <c r="W3" s="242">
        <v>1</v>
      </c>
      <c r="X3" s="242">
        <v>15</v>
      </c>
      <c r="Y3" s="244">
        <v>0</v>
      </c>
      <c r="Z3" s="242">
        <v>0</v>
      </c>
      <c r="AA3" s="242">
        <v>0</v>
      </c>
      <c r="AB3" s="244">
        <v>0</v>
      </c>
      <c r="AC3" s="242">
        <v>0</v>
      </c>
      <c r="AD3" s="242">
        <v>0</v>
      </c>
      <c r="AE3" s="244">
        <v>0</v>
      </c>
    </row>
    <row r="4" spans="1:31" x14ac:dyDescent="0.35">
      <c r="A4">
        <v>117</v>
      </c>
      <c r="B4" t="s">
        <v>372</v>
      </c>
      <c r="C4" s="242">
        <v>0</v>
      </c>
      <c r="D4" s="242">
        <v>2</v>
      </c>
      <c r="E4" s="242">
        <v>0</v>
      </c>
      <c r="F4" s="243">
        <v>2</v>
      </c>
      <c r="G4" s="242">
        <v>1</v>
      </c>
      <c r="H4" s="242">
        <v>0</v>
      </c>
      <c r="I4" s="243">
        <v>1</v>
      </c>
      <c r="J4" s="242">
        <v>0</v>
      </c>
      <c r="K4" s="242">
        <v>15</v>
      </c>
      <c r="L4" s="242">
        <v>0</v>
      </c>
      <c r="M4" s="243">
        <v>15</v>
      </c>
      <c r="N4" s="242">
        <v>15</v>
      </c>
      <c r="O4" s="242">
        <v>0</v>
      </c>
      <c r="P4" s="243">
        <v>15</v>
      </c>
      <c r="Q4" s="242">
        <v>0</v>
      </c>
      <c r="R4" s="242">
        <v>0</v>
      </c>
      <c r="S4" s="244">
        <v>0</v>
      </c>
      <c r="T4" s="242">
        <v>0</v>
      </c>
      <c r="U4" s="242">
        <v>0</v>
      </c>
      <c r="V4" s="244">
        <v>0</v>
      </c>
      <c r="W4" s="242">
        <v>0</v>
      </c>
      <c r="X4" s="242">
        <v>0</v>
      </c>
      <c r="Y4" s="244">
        <v>0</v>
      </c>
      <c r="Z4" s="242">
        <v>0</v>
      </c>
      <c r="AA4" s="242">
        <v>0</v>
      </c>
      <c r="AB4" s="244">
        <v>0</v>
      </c>
      <c r="AC4" s="242">
        <v>0</v>
      </c>
      <c r="AD4" s="242">
        <v>0</v>
      </c>
      <c r="AE4" s="244">
        <v>0</v>
      </c>
    </row>
    <row r="5" spans="1:31" x14ac:dyDescent="0.35">
      <c r="A5">
        <v>128</v>
      </c>
      <c r="B5" t="s">
        <v>373</v>
      </c>
      <c r="C5" s="242">
        <v>0</v>
      </c>
      <c r="D5" s="242">
        <v>1</v>
      </c>
      <c r="E5" s="242">
        <v>0</v>
      </c>
      <c r="F5" s="243">
        <v>1</v>
      </c>
      <c r="G5" s="242">
        <v>1</v>
      </c>
      <c r="H5" s="242">
        <v>0</v>
      </c>
      <c r="I5" s="243">
        <v>1</v>
      </c>
      <c r="J5" s="242">
        <v>0</v>
      </c>
      <c r="K5" s="242">
        <v>15</v>
      </c>
      <c r="L5" s="242">
        <v>0</v>
      </c>
      <c r="M5" s="243">
        <v>15</v>
      </c>
      <c r="N5" s="242">
        <v>0</v>
      </c>
      <c r="O5" s="242">
        <v>0</v>
      </c>
      <c r="P5" s="243">
        <v>0</v>
      </c>
      <c r="Q5" s="242">
        <v>0</v>
      </c>
      <c r="R5" s="242">
        <v>0</v>
      </c>
      <c r="S5" s="244">
        <v>0</v>
      </c>
      <c r="T5" s="242">
        <v>0</v>
      </c>
      <c r="U5" s="242">
        <v>0</v>
      </c>
      <c r="V5" s="244">
        <v>0</v>
      </c>
      <c r="W5" s="242">
        <v>0</v>
      </c>
      <c r="X5" s="242">
        <v>0</v>
      </c>
      <c r="Y5" s="244">
        <v>0</v>
      </c>
      <c r="Z5" s="242">
        <v>0</v>
      </c>
      <c r="AA5" s="242">
        <v>0</v>
      </c>
      <c r="AB5" s="244">
        <v>0</v>
      </c>
      <c r="AC5" s="242">
        <v>0</v>
      </c>
      <c r="AD5" s="242">
        <v>0</v>
      </c>
      <c r="AE5" s="244">
        <v>0</v>
      </c>
    </row>
    <row r="6" spans="1:31" x14ac:dyDescent="0.35">
      <c r="A6">
        <v>165</v>
      </c>
      <c r="B6" t="s">
        <v>374</v>
      </c>
      <c r="C6" s="242">
        <v>1</v>
      </c>
      <c r="D6" s="242">
        <v>0</v>
      </c>
      <c r="E6" s="242">
        <v>0</v>
      </c>
      <c r="F6" s="243">
        <v>0</v>
      </c>
      <c r="G6" s="242">
        <v>0</v>
      </c>
      <c r="H6" s="242">
        <v>0</v>
      </c>
      <c r="I6" s="243">
        <v>0</v>
      </c>
      <c r="J6" s="242">
        <v>15</v>
      </c>
      <c r="K6" s="242">
        <v>0</v>
      </c>
      <c r="L6" s="242">
        <v>0</v>
      </c>
      <c r="M6" s="243">
        <v>0</v>
      </c>
      <c r="N6" s="242">
        <v>0</v>
      </c>
      <c r="O6" s="242">
        <v>0</v>
      </c>
      <c r="P6" s="243">
        <v>0</v>
      </c>
      <c r="Q6" s="242">
        <v>0</v>
      </c>
      <c r="R6" s="242">
        <v>0</v>
      </c>
      <c r="S6" s="244">
        <v>0</v>
      </c>
      <c r="T6" s="242">
        <v>0</v>
      </c>
      <c r="U6" s="242">
        <v>0</v>
      </c>
      <c r="V6" s="244">
        <v>0</v>
      </c>
      <c r="W6" s="242">
        <v>0</v>
      </c>
      <c r="X6" s="242">
        <v>0</v>
      </c>
      <c r="Y6" s="244">
        <v>0</v>
      </c>
      <c r="Z6" s="242">
        <v>0</v>
      </c>
      <c r="AA6" s="242">
        <v>0</v>
      </c>
      <c r="AB6" s="244">
        <v>0</v>
      </c>
      <c r="AC6" s="242">
        <v>0</v>
      </c>
      <c r="AD6" s="242">
        <v>0</v>
      </c>
      <c r="AE6" s="244">
        <v>0</v>
      </c>
    </row>
    <row r="7" spans="1:31" x14ac:dyDescent="0.35">
      <c r="A7">
        <v>183</v>
      </c>
      <c r="B7" t="s">
        <v>375</v>
      </c>
      <c r="C7" s="242">
        <v>0</v>
      </c>
      <c r="D7" s="242">
        <v>1</v>
      </c>
      <c r="E7" s="242">
        <v>0</v>
      </c>
      <c r="F7" s="243">
        <v>1</v>
      </c>
      <c r="G7" s="242">
        <v>1</v>
      </c>
      <c r="H7" s="242">
        <v>0</v>
      </c>
      <c r="I7" s="243">
        <v>1</v>
      </c>
      <c r="J7" s="242">
        <v>0</v>
      </c>
      <c r="K7" s="242">
        <v>15</v>
      </c>
      <c r="L7" s="242">
        <v>0</v>
      </c>
      <c r="M7" s="243">
        <v>15</v>
      </c>
      <c r="N7" s="242">
        <v>15</v>
      </c>
      <c r="O7" s="242">
        <v>0</v>
      </c>
      <c r="P7" s="243">
        <v>15</v>
      </c>
      <c r="Q7" s="242">
        <v>0</v>
      </c>
      <c r="R7" s="242">
        <v>0</v>
      </c>
      <c r="S7" s="244">
        <v>0</v>
      </c>
      <c r="T7" s="242">
        <v>1</v>
      </c>
      <c r="U7" s="242">
        <v>15</v>
      </c>
      <c r="V7" s="244">
        <v>15</v>
      </c>
      <c r="W7" s="242">
        <v>0</v>
      </c>
      <c r="X7" s="242">
        <v>0</v>
      </c>
      <c r="Y7" s="244">
        <v>0</v>
      </c>
      <c r="Z7" s="242">
        <v>0</v>
      </c>
      <c r="AA7" s="242">
        <v>0</v>
      </c>
      <c r="AB7" s="244">
        <v>0</v>
      </c>
      <c r="AC7" s="242">
        <v>0</v>
      </c>
      <c r="AD7" s="242">
        <v>0</v>
      </c>
      <c r="AE7" s="244">
        <v>0</v>
      </c>
    </row>
    <row r="8" spans="1:31" x14ac:dyDescent="0.35">
      <c r="A8">
        <v>196</v>
      </c>
      <c r="B8" t="s">
        <v>376</v>
      </c>
      <c r="C8" s="242">
        <v>0</v>
      </c>
      <c r="D8" s="242">
        <v>7</v>
      </c>
      <c r="E8" s="242">
        <v>1</v>
      </c>
      <c r="F8" s="243">
        <v>8</v>
      </c>
      <c r="G8" s="242">
        <v>3</v>
      </c>
      <c r="H8" s="242">
        <v>0</v>
      </c>
      <c r="I8" s="243">
        <v>3</v>
      </c>
      <c r="J8" s="242">
        <v>0</v>
      </c>
      <c r="K8" s="242">
        <v>90</v>
      </c>
      <c r="L8" s="242">
        <v>15</v>
      </c>
      <c r="M8" s="243">
        <v>105</v>
      </c>
      <c r="N8" s="242">
        <v>45</v>
      </c>
      <c r="O8" s="242">
        <v>0</v>
      </c>
      <c r="P8" s="243">
        <v>45</v>
      </c>
      <c r="Q8" s="242">
        <v>1</v>
      </c>
      <c r="R8" s="242">
        <v>15</v>
      </c>
      <c r="S8" s="244">
        <v>0</v>
      </c>
      <c r="T8" s="242">
        <v>1</v>
      </c>
      <c r="U8" s="242">
        <v>15</v>
      </c>
      <c r="V8" s="244">
        <v>0</v>
      </c>
      <c r="W8" s="242">
        <v>2</v>
      </c>
      <c r="X8" s="242">
        <v>30</v>
      </c>
      <c r="Y8" s="244">
        <v>0</v>
      </c>
      <c r="Z8" s="242">
        <v>0</v>
      </c>
      <c r="AA8" s="242">
        <v>0</v>
      </c>
      <c r="AB8" s="244">
        <v>0</v>
      </c>
      <c r="AC8" s="242">
        <v>0</v>
      </c>
      <c r="AD8" s="242">
        <v>0</v>
      </c>
      <c r="AE8" s="244">
        <v>0</v>
      </c>
    </row>
    <row r="9" spans="1:31" x14ac:dyDescent="0.35">
      <c r="A9">
        <v>228</v>
      </c>
      <c r="B9" t="s">
        <v>377</v>
      </c>
      <c r="C9" s="242">
        <v>0</v>
      </c>
      <c r="D9" s="242">
        <v>1</v>
      </c>
      <c r="E9" s="242">
        <v>0</v>
      </c>
      <c r="F9" s="243">
        <v>1</v>
      </c>
      <c r="G9" s="242">
        <v>1</v>
      </c>
      <c r="H9" s="242">
        <v>0</v>
      </c>
      <c r="I9" s="243">
        <v>1</v>
      </c>
      <c r="J9" s="242">
        <v>0</v>
      </c>
      <c r="K9" s="242">
        <v>15</v>
      </c>
      <c r="L9" s="242">
        <v>0</v>
      </c>
      <c r="M9" s="243">
        <v>15</v>
      </c>
      <c r="N9" s="242">
        <v>15</v>
      </c>
      <c r="O9" s="242">
        <v>0</v>
      </c>
      <c r="P9" s="243">
        <v>15</v>
      </c>
      <c r="Q9" s="242">
        <v>0</v>
      </c>
      <c r="R9" s="242">
        <v>0</v>
      </c>
      <c r="S9" s="244">
        <v>0</v>
      </c>
      <c r="T9" s="242">
        <v>0</v>
      </c>
      <c r="U9" s="242">
        <v>0</v>
      </c>
      <c r="V9" s="244">
        <v>0</v>
      </c>
      <c r="W9" s="242">
        <v>0</v>
      </c>
      <c r="X9" s="242">
        <v>0</v>
      </c>
      <c r="Y9" s="244">
        <v>0</v>
      </c>
      <c r="Z9" s="242">
        <v>0</v>
      </c>
      <c r="AA9" s="242">
        <v>0</v>
      </c>
      <c r="AB9" s="244">
        <v>0</v>
      </c>
      <c r="AC9" s="242">
        <v>0</v>
      </c>
      <c r="AD9" s="242">
        <v>0</v>
      </c>
      <c r="AE9" s="244">
        <v>0</v>
      </c>
    </row>
    <row r="10" spans="1:31" x14ac:dyDescent="0.35">
      <c r="A10">
        <v>257</v>
      </c>
      <c r="B10" t="s">
        <v>378</v>
      </c>
      <c r="C10" s="242">
        <v>1</v>
      </c>
      <c r="D10" s="242">
        <v>0</v>
      </c>
      <c r="E10" s="242">
        <v>0</v>
      </c>
      <c r="F10" s="243">
        <v>0</v>
      </c>
      <c r="G10" s="242">
        <v>0</v>
      </c>
      <c r="H10" s="242">
        <v>0</v>
      </c>
      <c r="I10" s="243">
        <v>0</v>
      </c>
      <c r="J10" s="242">
        <v>15</v>
      </c>
      <c r="K10" s="242">
        <v>0</v>
      </c>
      <c r="L10" s="242">
        <v>0</v>
      </c>
      <c r="M10" s="243">
        <v>0</v>
      </c>
      <c r="N10" s="242">
        <v>0</v>
      </c>
      <c r="O10" s="242">
        <v>0</v>
      </c>
      <c r="P10" s="243">
        <v>0</v>
      </c>
      <c r="Q10" s="242">
        <v>0</v>
      </c>
      <c r="R10" s="242">
        <v>0</v>
      </c>
      <c r="S10" s="244">
        <v>0</v>
      </c>
      <c r="T10" s="242">
        <v>0</v>
      </c>
      <c r="U10" s="242">
        <v>0</v>
      </c>
      <c r="V10" s="244">
        <v>0</v>
      </c>
      <c r="W10" s="242">
        <v>0</v>
      </c>
      <c r="X10" s="242">
        <v>0</v>
      </c>
      <c r="Y10" s="244">
        <v>0</v>
      </c>
      <c r="Z10" s="242">
        <v>0</v>
      </c>
      <c r="AA10" s="242">
        <v>0</v>
      </c>
      <c r="AB10" s="244">
        <v>0</v>
      </c>
      <c r="AC10" s="242">
        <v>0</v>
      </c>
      <c r="AD10" s="242">
        <v>0</v>
      </c>
      <c r="AE10" s="244">
        <v>0</v>
      </c>
    </row>
    <row r="11" spans="1:31" x14ac:dyDescent="0.35">
      <c r="A11">
        <v>273</v>
      </c>
      <c r="B11" t="s">
        <v>379</v>
      </c>
      <c r="C11" s="242">
        <v>0</v>
      </c>
      <c r="D11" s="242">
        <v>1</v>
      </c>
      <c r="E11" s="242">
        <v>0</v>
      </c>
      <c r="F11" s="243">
        <v>1</v>
      </c>
      <c r="G11" s="242">
        <v>1</v>
      </c>
      <c r="H11" s="242">
        <v>0</v>
      </c>
      <c r="I11" s="243">
        <v>1</v>
      </c>
      <c r="J11" s="242">
        <v>0</v>
      </c>
      <c r="K11" s="242">
        <v>15</v>
      </c>
      <c r="L11" s="242">
        <v>0</v>
      </c>
      <c r="M11" s="243">
        <v>15</v>
      </c>
      <c r="N11" s="242">
        <v>12</v>
      </c>
      <c r="O11" s="242">
        <v>0</v>
      </c>
      <c r="P11" s="243">
        <v>12</v>
      </c>
      <c r="Q11" s="242">
        <v>0</v>
      </c>
      <c r="R11" s="242">
        <v>0</v>
      </c>
      <c r="S11" s="244">
        <v>0</v>
      </c>
      <c r="T11" s="242">
        <v>0</v>
      </c>
      <c r="U11" s="242">
        <v>0</v>
      </c>
      <c r="V11" s="244">
        <v>0</v>
      </c>
      <c r="W11" s="242">
        <v>0</v>
      </c>
      <c r="X11" s="242">
        <v>0</v>
      </c>
      <c r="Y11" s="244">
        <v>0</v>
      </c>
      <c r="Z11" s="242">
        <v>0</v>
      </c>
      <c r="AA11" s="242">
        <v>0</v>
      </c>
      <c r="AB11" s="244">
        <v>0</v>
      </c>
      <c r="AC11" s="242">
        <v>0</v>
      </c>
      <c r="AD11" s="242">
        <v>0</v>
      </c>
      <c r="AE11" s="244">
        <v>0</v>
      </c>
    </row>
    <row r="12" spans="1:31" x14ac:dyDescent="0.35">
      <c r="A12">
        <v>302</v>
      </c>
      <c r="B12" t="s">
        <v>380</v>
      </c>
      <c r="C12" s="242">
        <v>2</v>
      </c>
      <c r="D12" s="242">
        <v>0</v>
      </c>
      <c r="E12" s="242">
        <v>0</v>
      </c>
      <c r="F12" s="243">
        <v>0</v>
      </c>
      <c r="G12" s="242">
        <v>0</v>
      </c>
      <c r="H12" s="242">
        <v>0</v>
      </c>
      <c r="I12" s="243">
        <v>0</v>
      </c>
      <c r="J12" s="242">
        <v>30</v>
      </c>
      <c r="K12" s="242">
        <v>0</v>
      </c>
      <c r="L12" s="242">
        <v>0</v>
      </c>
      <c r="M12" s="243">
        <v>0</v>
      </c>
      <c r="N12" s="242">
        <v>0</v>
      </c>
      <c r="O12" s="242">
        <v>0</v>
      </c>
      <c r="P12" s="243">
        <v>0</v>
      </c>
      <c r="Q12" s="242">
        <v>0</v>
      </c>
      <c r="R12" s="242">
        <v>0</v>
      </c>
      <c r="S12" s="244">
        <v>0</v>
      </c>
      <c r="T12" s="242">
        <v>0</v>
      </c>
      <c r="U12" s="242">
        <v>0</v>
      </c>
      <c r="V12" s="244">
        <v>0</v>
      </c>
      <c r="W12" s="242">
        <v>0</v>
      </c>
      <c r="X12" s="242">
        <v>0</v>
      </c>
      <c r="Y12" s="244">
        <v>0</v>
      </c>
      <c r="Z12" s="242">
        <v>0</v>
      </c>
      <c r="AA12" s="242">
        <v>0</v>
      </c>
      <c r="AB12" s="244">
        <v>0</v>
      </c>
      <c r="AC12" s="242">
        <v>0</v>
      </c>
      <c r="AD12" s="242">
        <v>0</v>
      </c>
      <c r="AE12" s="244">
        <v>0</v>
      </c>
    </row>
    <row r="13" spans="1:31" x14ac:dyDescent="0.35">
      <c r="A13">
        <v>316</v>
      </c>
      <c r="B13" t="s">
        <v>381</v>
      </c>
      <c r="C13" s="242">
        <v>0</v>
      </c>
      <c r="D13" s="242">
        <v>1</v>
      </c>
      <c r="E13" s="242">
        <v>0</v>
      </c>
      <c r="F13" s="243">
        <v>1</v>
      </c>
      <c r="G13" s="242">
        <v>1</v>
      </c>
      <c r="H13" s="242">
        <v>0</v>
      </c>
      <c r="I13" s="243">
        <v>1</v>
      </c>
      <c r="J13" s="242">
        <v>0</v>
      </c>
      <c r="K13" s="242">
        <v>0</v>
      </c>
      <c r="L13" s="242">
        <v>0</v>
      </c>
      <c r="M13" s="243">
        <v>0</v>
      </c>
      <c r="N13" s="242">
        <v>10</v>
      </c>
      <c r="O13" s="242">
        <v>0</v>
      </c>
      <c r="P13" s="243">
        <v>10</v>
      </c>
      <c r="Q13" s="242">
        <v>0</v>
      </c>
      <c r="R13" s="242">
        <v>0</v>
      </c>
      <c r="S13" s="244">
        <v>0</v>
      </c>
      <c r="T13" s="242">
        <v>0</v>
      </c>
      <c r="U13" s="242">
        <v>0</v>
      </c>
      <c r="V13" s="244">
        <v>0</v>
      </c>
      <c r="W13" s="242">
        <v>0</v>
      </c>
      <c r="X13" s="242">
        <v>0</v>
      </c>
      <c r="Y13" s="244">
        <v>0</v>
      </c>
      <c r="Z13" s="242">
        <v>0</v>
      </c>
      <c r="AA13" s="242">
        <v>0</v>
      </c>
      <c r="AB13" s="244">
        <v>0</v>
      </c>
      <c r="AC13" s="242">
        <v>0</v>
      </c>
      <c r="AD13" s="242">
        <v>0</v>
      </c>
      <c r="AE13" s="244">
        <v>0</v>
      </c>
    </row>
    <row r="14" spans="1:31" x14ac:dyDescent="0.35">
      <c r="A14">
        <v>459</v>
      </c>
      <c r="B14" t="s">
        <v>382</v>
      </c>
      <c r="C14" s="242">
        <v>0</v>
      </c>
      <c r="D14" s="242">
        <v>2</v>
      </c>
      <c r="E14" s="242">
        <v>0</v>
      </c>
      <c r="F14" s="243">
        <v>2</v>
      </c>
      <c r="G14" s="242">
        <v>2</v>
      </c>
      <c r="H14" s="242">
        <v>0</v>
      </c>
      <c r="I14" s="243">
        <v>2</v>
      </c>
      <c r="J14" s="242">
        <v>0</v>
      </c>
      <c r="K14" s="242">
        <v>15</v>
      </c>
      <c r="L14" s="242">
        <v>0</v>
      </c>
      <c r="M14" s="243">
        <v>15</v>
      </c>
      <c r="N14" s="242">
        <v>30</v>
      </c>
      <c r="O14" s="242">
        <v>0</v>
      </c>
      <c r="P14" s="243">
        <v>30</v>
      </c>
      <c r="Q14" s="242">
        <v>0</v>
      </c>
      <c r="R14" s="242">
        <v>0</v>
      </c>
      <c r="S14" s="244">
        <v>0</v>
      </c>
      <c r="T14" s="242">
        <v>1</v>
      </c>
      <c r="U14" s="242">
        <v>15</v>
      </c>
      <c r="V14" s="244">
        <v>15</v>
      </c>
      <c r="W14" s="242">
        <v>0</v>
      </c>
      <c r="X14" s="242">
        <v>0</v>
      </c>
      <c r="Y14" s="244">
        <v>0</v>
      </c>
      <c r="Z14" s="242">
        <v>0</v>
      </c>
      <c r="AA14" s="242">
        <v>0</v>
      </c>
      <c r="AB14" s="244">
        <v>0</v>
      </c>
      <c r="AC14" s="242">
        <v>0</v>
      </c>
      <c r="AD14" s="242">
        <v>0</v>
      </c>
      <c r="AE14" s="244">
        <v>0</v>
      </c>
    </row>
    <row r="15" spans="1:31" x14ac:dyDescent="0.35">
      <c r="A15">
        <v>463</v>
      </c>
      <c r="B15" t="s">
        <v>383</v>
      </c>
      <c r="C15" s="242">
        <v>3</v>
      </c>
      <c r="D15" s="242">
        <v>6</v>
      </c>
      <c r="E15" s="242">
        <v>0</v>
      </c>
      <c r="F15" s="243">
        <v>6</v>
      </c>
      <c r="G15" s="242">
        <v>5</v>
      </c>
      <c r="H15" s="242">
        <v>0</v>
      </c>
      <c r="I15" s="243">
        <v>5</v>
      </c>
      <c r="J15" s="242">
        <v>45</v>
      </c>
      <c r="K15" s="242">
        <v>90</v>
      </c>
      <c r="L15" s="242">
        <v>0</v>
      </c>
      <c r="M15" s="243">
        <v>90</v>
      </c>
      <c r="N15" s="242">
        <v>75</v>
      </c>
      <c r="O15" s="242">
        <v>0</v>
      </c>
      <c r="P15" s="243">
        <v>75</v>
      </c>
      <c r="Q15" s="242">
        <v>1</v>
      </c>
      <c r="R15" s="242">
        <v>15</v>
      </c>
      <c r="S15" s="244">
        <v>15</v>
      </c>
      <c r="T15" s="242">
        <v>0</v>
      </c>
      <c r="U15" s="242">
        <v>0</v>
      </c>
      <c r="V15" s="244">
        <v>0</v>
      </c>
      <c r="W15" s="242">
        <v>1</v>
      </c>
      <c r="X15" s="242">
        <v>15</v>
      </c>
      <c r="Y15" s="244">
        <v>15</v>
      </c>
      <c r="Z15" s="242">
        <v>1</v>
      </c>
      <c r="AA15" s="242">
        <v>15</v>
      </c>
      <c r="AB15" s="244">
        <v>0</v>
      </c>
      <c r="AC15" s="242">
        <v>1</v>
      </c>
      <c r="AD15" s="242">
        <v>15</v>
      </c>
      <c r="AE15" s="244">
        <v>0</v>
      </c>
    </row>
    <row r="16" spans="1:31" x14ac:dyDescent="0.35">
      <c r="A16">
        <v>502</v>
      </c>
      <c r="B16" t="s">
        <v>384</v>
      </c>
      <c r="C16" s="242">
        <v>1</v>
      </c>
      <c r="D16" s="242">
        <v>0</v>
      </c>
      <c r="E16" s="242">
        <v>0</v>
      </c>
      <c r="F16" s="243">
        <v>0</v>
      </c>
      <c r="G16" s="242">
        <v>0</v>
      </c>
      <c r="H16" s="242">
        <v>0</v>
      </c>
      <c r="I16" s="243">
        <v>0</v>
      </c>
      <c r="J16" s="242">
        <v>15</v>
      </c>
      <c r="K16" s="242">
        <v>0</v>
      </c>
      <c r="L16" s="242">
        <v>0</v>
      </c>
      <c r="M16" s="243">
        <v>0</v>
      </c>
      <c r="N16" s="242">
        <v>0</v>
      </c>
      <c r="O16" s="242">
        <v>0</v>
      </c>
      <c r="P16" s="243">
        <v>0</v>
      </c>
      <c r="Q16" s="242">
        <v>0</v>
      </c>
      <c r="R16" s="242">
        <v>0</v>
      </c>
      <c r="S16" s="244">
        <v>0</v>
      </c>
      <c r="T16" s="242">
        <v>0</v>
      </c>
      <c r="U16" s="242">
        <v>0</v>
      </c>
      <c r="V16" s="244">
        <v>0</v>
      </c>
      <c r="W16" s="242">
        <v>0</v>
      </c>
      <c r="X16" s="242">
        <v>0</v>
      </c>
      <c r="Y16" s="244">
        <v>0</v>
      </c>
      <c r="Z16" s="242">
        <v>0</v>
      </c>
      <c r="AA16" s="242">
        <v>0</v>
      </c>
      <c r="AB16" s="244">
        <v>0</v>
      </c>
      <c r="AC16" s="242">
        <v>0</v>
      </c>
      <c r="AD16" s="242">
        <v>0</v>
      </c>
      <c r="AE16" s="244">
        <v>0</v>
      </c>
    </row>
    <row r="17" spans="1:31" x14ac:dyDescent="0.35">
      <c r="A17">
        <v>559</v>
      </c>
      <c r="B17" t="s">
        <v>385</v>
      </c>
      <c r="C17" s="242">
        <v>0</v>
      </c>
      <c r="D17" s="242">
        <v>1</v>
      </c>
      <c r="E17" s="242">
        <v>1</v>
      </c>
      <c r="F17" s="243">
        <v>2</v>
      </c>
      <c r="G17" s="242">
        <v>0</v>
      </c>
      <c r="H17" s="242">
        <v>0</v>
      </c>
      <c r="I17" s="243">
        <v>0</v>
      </c>
      <c r="J17" s="242">
        <v>0</v>
      </c>
      <c r="K17" s="242">
        <v>15</v>
      </c>
      <c r="L17" s="242">
        <v>15</v>
      </c>
      <c r="M17" s="243">
        <v>30</v>
      </c>
      <c r="N17" s="242">
        <v>0</v>
      </c>
      <c r="O17" s="242">
        <v>0</v>
      </c>
      <c r="P17" s="243">
        <v>0</v>
      </c>
      <c r="Q17" s="242">
        <v>1</v>
      </c>
      <c r="R17" s="242">
        <v>15</v>
      </c>
      <c r="S17" s="244">
        <v>0</v>
      </c>
      <c r="T17" s="242">
        <v>0</v>
      </c>
      <c r="U17" s="242">
        <v>0</v>
      </c>
      <c r="V17" s="244">
        <v>0</v>
      </c>
      <c r="W17" s="242">
        <v>1</v>
      </c>
      <c r="X17" s="242">
        <v>15</v>
      </c>
      <c r="Y17" s="244">
        <v>0</v>
      </c>
      <c r="Z17" s="242">
        <v>0</v>
      </c>
      <c r="AA17" s="242">
        <v>0</v>
      </c>
      <c r="AB17" s="244">
        <v>0</v>
      </c>
      <c r="AC17" s="242">
        <v>0</v>
      </c>
      <c r="AD17" s="242">
        <v>0</v>
      </c>
      <c r="AE17" s="244">
        <v>0</v>
      </c>
    </row>
    <row r="18" spans="1:31" x14ac:dyDescent="0.35">
      <c r="A18">
        <v>610</v>
      </c>
      <c r="B18" t="s">
        <v>386</v>
      </c>
      <c r="C18" s="242">
        <v>0</v>
      </c>
      <c r="D18" s="242">
        <v>1</v>
      </c>
      <c r="E18" s="242">
        <v>1</v>
      </c>
      <c r="F18" s="243">
        <v>2</v>
      </c>
      <c r="G18" s="242">
        <v>1</v>
      </c>
      <c r="H18" s="242">
        <v>1</v>
      </c>
      <c r="I18" s="243">
        <v>2</v>
      </c>
      <c r="J18" s="242">
        <v>0</v>
      </c>
      <c r="K18" s="242">
        <v>0</v>
      </c>
      <c r="L18" s="242">
        <v>9</v>
      </c>
      <c r="M18" s="243">
        <v>9</v>
      </c>
      <c r="N18" s="242">
        <v>15</v>
      </c>
      <c r="O18" s="242">
        <v>15</v>
      </c>
      <c r="P18" s="243">
        <v>30</v>
      </c>
      <c r="Q18" s="242">
        <v>0</v>
      </c>
      <c r="R18" s="242">
        <v>0</v>
      </c>
      <c r="S18" s="244">
        <v>0</v>
      </c>
      <c r="T18" s="242">
        <v>0</v>
      </c>
      <c r="U18" s="242">
        <v>0</v>
      </c>
      <c r="V18" s="244">
        <v>0</v>
      </c>
      <c r="W18" s="242">
        <v>1</v>
      </c>
      <c r="X18" s="242">
        <v>0</v>
      </c>
      <c r="Y18" s="244">
        <v>15</v>
      </c>
      <c r="Z18" s="242">
        <v>0</v>
      </c>
      <c r="AA18" s="242">
        <v>0</v>
      </c>
      <c r="AB18" s="244">
        <v>0</v>
      </c>
      <c r="AC18" s="242">
        <v>0</v>
      </c>
      <c r="AD18" s="242">
        <v>0</v>
      </c>
      <c r="AE18" s="244">
        <v>0</v>
      </c>
    </row>
    <row r="19" spans="1:31" x14ac:dyDescent="0.35">
      <c r="A19">
        <v>650</v>
      </c>
      <c r="B19" t="s">
        <v>387</v>
      </c>
      <c r="C19" s="242">
        <v>0</v>
      </c>
      <c r="D19" s="242">
        <v>1</v>
      </c>
      <c r="E19" s="242">
        <v>0</v>
      </c>
      <c r="F19" s="243">
        <v>1</v>
      </c>
      <c r="G19" s="242">
        <v>0</v>
      </c>
      <c r="H19" s="242">
        <v>0</v>
      </c>
      <c r="I19" s="243">
        <v>0</v>
      </c>
      <c r="J19" s="242">
        <v>0</v>
      </c>
      <c r="K19" s="242">
        <v>15</v>
      </c>
      <c r="L19" s="242">
        <v>0</v>
      </c>
      <c r="M19" s="243">
        <v>15</v>
      </c>
      <c r="N19" s="242">
        <v>0</v>
      </c>
      <c r="O19" s="242">
        <v>0</v>
      </c>
      <c r="P19" s="243">
        <v>0</v>
      </c>
      <c r="Q19" s="242">
        <v>0</v>
      </c>
      <c r="R19" s="242">
        <v>0</v>
      </c>
      <c r="S19" s="244">
        <v>0</v>
      </c>
      <c r="T19" s="242">
        <v>1</v>
      </c>
      <c r="U19" s="242">
        <v>15</v>
      </c>
      <c r="V19" s="244">
        <v>0</v>
      </c>
      <c r="W19" s="242">
        <v>0</v>
      </c>
      <c r="X19" s="242">
        <v>0</v>
      </c>
      <c r="Y19" s="244">
        <v>0</v>
      </c>
      <c r="Z19" s="242">
        <v>0</v>
      </c>
      <c r="AA19" s="242">
        <v>0</v>
      </c>
      <c r="AB19" s="244">
        <v>0</v>
      </c>
      <c r="AC19" s="242">
        <v>0</v>
      </c>
      <c r="AD19" s="242">
        <v>0</v>
      </c>
      <c r="AE19" s="244">
        <v>0</v>
      </c>
    </row>
    <row r="20" spans="1:31" x14ac:dyDescent="0.35">
      <c r="A20">
        <v>687</v>
      </c>
      <c r="B20" t="s">
        <v>388</v>
      </c>
      <c r="C20" s="242">
        <v>0</v>
      </c>
      <c r="D20" s="242">
        <v>2</v>
      </c>
      <c r="E20" s="242">
        <v>0</v>
      </c>
      <c r="F20" s="243">
        <v>2</v>
      </c>
      <c r="G20" s="242">
        <v>2</v>
      </c>
      <c r="H20" s="242">
        <v>0</v>
      </c>
      <c r="I20" s="243">
        <v>2</v>
      </c>
      <c r="J20" s="242">
        <v>0</v>
      </c>
      <c r="K20" s="242">
        <v>0</v>
      </c>
      <c r="L20" s="242">
        <v>0</v>
      </c>
      <c r="M20" s="243">
        <v>0</v>
      </c>
      <c r="N20" s="242">
        <v>24</v>
      </c>
      <c r="O20" s="242">
        <v>0</v>
      </c>
      <c r="P20" s="243">
        <v>24</v>
      </c>
      <c r="Q20" s="242">
        <v>0</v>
      </c>
      <c r="R20" s="242">
        <v>0</v>
      </c>
      <c r="S20" s="244">
        <v>0</v>
      </c>
      <c r="T20" s="242">
        <v>0</v>
      </c>
      <c r="U20" s="242">
        <v>0</v>
      </c>
      <c r="V20" s="244">
        <v>0</v>
      </c>
      <c r="W20" s="242">
        <v>0</v>
      </c>
      <c r="X20" s="242">
        <v>0</v>
      </c>
      <c r="Y20" s="244">
        <v>0</v>
      </c>
      <c r="Z20" s="242">
        <v>0</v>
      </c>
      <c r="AA20" s="242">
        <v>0</v>
      </c>
      <c r="AB20" s="244">
        <v>0</v>
      </c>
      <c r="AC20" s="242">
        <v>0</v>
      </c>
      <c r="AD20" s="242">
        <v>0</v>
      </c>
      <c r="AE20" s="244">
        <v>0</v>
      </c>
    </row>
    <row r="21" spans="1:31" x14ac:dyDescent="0.35">
      <c r="A21">
        <v>701</v>
      </c>
      <c r="B21" t="s">
        <v>389</v>
      </c>
      <c r="C21" s="242">
        <v>0</v>
      </c>
      <c r="D21" s="242">
        <v>0</v>
      </c>
      <c r="E21" s="242">
        <v>1</v>
      </c>
      <c r="F21" s="243">
        <v>1</v>
      </c>
      <c r="G21" s="242">
        <v>0</v>
      </c>
      <c r="H21" s="242">
        <v>1</v>
      </c>
      <c r="I21" s="243">
        <v>1</v>
      </c>
      <c r="J21" s="242">
        <v>0</v>
      </c>
      <c r="K21" s="242">
        <v>0</v>
      </c>
      <c r="L21" s="242">
        <v>0</v>
      </c>
      <c r="M21" s="243">
        <v>0</v>
      </c>
      <c r="N21" s="242">
        <v>0</v>
      </c>
      <c r="O21" s="242">
        <v>15</v>
      </c>
      <c r="P21" s="243">
        <v>15</v>
      </c>
      <c r="Q21" s="242">
        <v>0</v>
      </c>
      <c r="R21" s="242">
        <v>0</v>
      </c>
      <c r="S21" s="244">
        <v>0</v>
      </c>
      <c r="T21" s="242">
        <v>0</v>
      </c>
      <c r="U21" s="242">
        <v>0</v>
      </c>
      <c r="V21" s="244">
        <v>0</v>
      </c>
      <c r="W21" s="242">
        <v>0</v>
      </c>
      <c r="X21" s="242">
        <v>0</v>
      </c>
      <c r="Y21" s="244">
        <v>0</v>
      </c>
      <c r="Z21" s="242">
        <v>0</v>
      </c>
      <c r="AA21" s="242">
        <v>0</v>
      </c>
      <c r="AB21" s="244">
        <v>0</v>
      </c>
      <c r="AC21" s="242">
        <v>0</v>
      </c>
      <c r="AD21" s="242">
        <v>0</v>
      </c>
      <c r="AE21" s="244">
        <v>0</v>
      </c>
    </row>
    <row r="22" spans="1:31" x14ac:dyDescent="0.35">
      <c r="A22">
        <v>770</v>
      </c>
      <c r="B22" t="s">
        <v>390</v>
      </c>
      <c r="C22" s="242">
        <v>0</v>
      </c>
      <c r="D22" s="242">
        <v>2</v>
      </c>
      <c r="E22" s="242">
        <v>1</v>
      </c>
      <c r="F22" s="243">
        <v>3</v>
      </c>
      <c r="G22" s="242">
        <v>0</v>
      </c>
      <c r="H22" s="242">
        <v>0</v>
      </c>
      <c r="I22" s="243">
        <v>0</v>
      </c>
      <c r="J22" s="242">
        <v>0</v>
      </c>
      <c r="K22" s="242">
        <v>30</v>
      </c>
      <c r="L22" s="242">
        <v>15</v>
      </c>
      <c r="M22" s="243">
        <v>45</v>
      </c>
      <c r="N22" s="242">
        <v>0</v>
      </c>
      <c r="O22" s="242">
        <v>0</v>
      </c>
      <c r="P22" s="243">
        <v>0</v>
      </c>
      <c r="Q22" s="242">
        <v>0</v>
      </c>
      <c r="R22" s="242">
        <v>0</v>
      </c>
      <c r="S22" s="244">
        <v>0</v>
      </c>
      <c r="T22" s="242">
        <v>0</v>
      </c>
      <c r="U22" s="242">
        <v>0</v>
      </c>
      <c r="V22" s="244">
        <v>0</v>
      </c>
      <c r="W22" s="242">
        <v>0</v>
      </c>
      <c r="X22" s="242">
        <v>0</v>
      </c>
      <c r="Y22" s="244">
        <v>0</v>
      </c>
      <c r="Z22" s="242">
        <v>0</v>
      </c>
      <c r="AA22" s="242">
        <v>0</v>
      </c>
      <c r="AB22" s="244">
        <v>0</v>
      </c>
      <c r="AC22" s="242">
        <v>0</v>
      </c>
      <c r="AD22" s="242">
        <v>0</v>
      </c>
      <c r="AE22" s="244">
        <v>0</v>
      </c>
    </row>
    <row r="23" spans="1:31" x14ac:dyDescent="0.35">
      <c r="A23">
        <v>811</v>
      </c>
      <c r="B23" t="s">
        <v>391</v>
      </c>
      <c r="C23" s="242">
        <v>2</v>
      </c>
      <c r="D23" s="242">
        <v>0</v>
      </c>
      <c r="E23" s="242">
        <v>0</v>
      </c>
      <c r="F23" s="243">
        <v>0</v>
      </c>
      <c r="G23" s="242">
        <v>0</v>
      </c>
      <c r="H23" s="242">
        <v>0</v>
      </c>
      <c r="I23" s="243">
        <v>0</v>
      </c>
      <c r="J23" s="242">
        <v>30</v>
      </c>
      <c r="K23" s="242">
        <v>0</v>
      </c>
      <c r="L23" s="242">
        <v>0</v>
      </c>
      <c r="M23" s="243">
        <v>0</v>
      </c>
      <c r="N23" s="242">
        <v>0</v>
      </c>
      <c r="O23" s="242">
        <v>0</v>
      </c>
      <c r="P23" s="243">
        <v>0</v>
      </c>
      <c r="Q23" s="242">
        <v>0</v>
      </c>
      <c r="R23" s="242">
        <v>0</v>
      </c>
      <c r="S23" s="244">
        <v>0</v>
      </c>
      <c r="T23" s="242">
        <v>0</v>
      </c>
      <c r="U23" s="242">
        <v>0</v>
      </c>
      <c r="V23" s="244">
        <v>0</v>
      </c>
      <c r="W23" s="242">
        <v>0</v>
      </c>
      <c r="X23" s="242">
        <v>0</v>
      </c>
      <c r="Y23" s="244">
        <v>0</v>
      </c>
      <c r="Z23" s="242">
        <v>0</v>
      </c>
      <c r="AA23" s="242">
        <v>0</v>
      </c>
      <c r="AB23" s="244">
        <v>0</v>
      </c>
      <c r="AC23" s="242">
        <v>0</v>
      </c>
      <c r="AD23" s="242">
        <v>0</v>
      </c>
      <c r="AE23" s="244">
        <v>0</v>
      </c>
    </row>
    <row r="24" spans="1:31" x14ac:dyDescent="0.35">
      <c r="A24">
        <v>820</v>
      </c>
      <c r="B24" t="s">
        <v>392</v>
      </c>
      <c r="C24" s="242">
        <v>0</v>
      </c>
      <c r="D24" s="242">
        <v>0</v>
      </c>
      <c r="E24" s="242">
        <v>1</v>
      </c>
      <c r="F24" s="243">
        <v>1</v>
      </c>
      <c r="G24" s="242">
        <v>0</v>
      </c>
      <c r="H24" s="242">
        <v>0</v>
      </c>
      <c r="I24" s="243">
        <v>0</v>
      </c>
      <c r="J24" s="242">
        <v>0</v>
      </c>
      <c r="K24" s="242">
        <v>0</v>
      </c>
      <c r="L24" s="242">
        <v>15</v>
      </c>
      <c r="M24" s="243">
        <v>15</v>
      </c>
      <c r="N24" s="242">
        <v>0</v>
      </c>
      <c r="O24" s="242">
        <v>0</v>
      </c>
      <c r="P24" s="243">
        <v>0</v>
      </c>
      <c r="Q24" s="242">
        <v>0</v>
      </c>
      <c r="R24" s="242">
        <v>0</v>
      </c>
      <c r="S24" s="244">
        <v>0</v>
      </c>
      <c r="T24" s="242">
        <v>1</v>
      </c>
      <c r="U24" s="242">
        <v>15</v>
      </c>
      <c r="V24" s="244">
        <v>0</v>
      </c>
      <c r="W24" s="242">
        <v>0</v>
      </c>
      <c r="X24" s="242">
        <v>0</v>
      </c>
      <c r="Y24" s="244">
        <v>0</v>
      </c>
      <c r="Z24" s="242">
        <v>0</v>
      </c>
      <c r="AA24" s="242">
        <v>0</v>
      </c>
      <c r="AB24" s="244">
        <v>0</v>
      </c>
      <c r="AC24" s="242">
        <v>0</v>
      </c>
      <c r="AD24" s="242">
        <v>0</v>
      </c>
      <c r="AE24" s="244">
        <v>0</v>
      </c>
    </row>
    <row r="25" spans="1:31" x14ac:dyDescent="0.35">
      <c r="A25">
        <v>865</v>
      </c>
      <c r="B25" t="s">
        <v>393</v>
      </c>
      <c r="C25" s="242">
        <v>0</v>
      </c>
      <c r="D25" s="242">
        <v>2</v>
      </c>
      <c r="E25" s="242">
        <v>0</v>
      </c>
      <c r="F25" s="243">
        <v>2</v>
      </c>
      <c r="G25" s="242">
        <v>2</v>
      </c>
      <c r="H25" s="242">
        <v>0</v>
      </c>
      <c r="I25" s="243">
        <v>2</v>
      </c>
      <c r="J25" s="242">
        <v>0</v>
      </c>
      <c r="K25" s="242">
        <v>30</v>
      </c>
      <c r="L25" s="242">
        <v>0</v>
      </c>
      <c r="M25" s="243">
        <v>30</v>
      </c>
      <c r="N25" s="242">
        <v>30</v>
      </c>
      <c r="O25" s="242">
        <v>0</v>
      </c>
      <c r="P25" s="243">
        <v>30</v>
      </c>
      <c r="Q25" s="242">
        <v>0</v>
      </c>
      <c r="R25" s="242">
        <v>0</v>
      </c>
      <c r="S25" s="244">
        <v>0</v>
      </c>
      <c r="T25" s="242">
        <v>0</v>
      </c>
      <c r="U25" s="242">
        <v>0</v>
      </c>
      <c r="V25" s="244">
        <v>0</v>
      </c>
      <c r="W25" s="242">
        <v>1</v>
      </c>
      <c r="X25" s="242">
        <v>15</v>
      </c>
      <c r="Y25" s="244">
        <v>15</v>
      </c>
      <c r="Z25" s="242">
        <v>0</v>
      </c>
      <c r="AA25" s="242">
        <v>0</v>
      </c>
      <c r="AB25" s="244">
        <v>0</v>
      </c>
      <c r="AC25" s="242">
        <v>0</v>
      </c>
      <c r="AD25" s="242">
        <v>0</v>
      </c>
      <c r="AE25" s="244">
        <v>0</v>
      </c>
    </row>
    <row r="26" spans="1:31" x14ac:dyDescent="0.35">
      <c r="A26">
        <v>868</v>
      </c>
      <c r="B26" t="s">
        <v>394</v>
      </c>
      <c r="C26" s="242">
        <v>0</v>
      </c>
      <c r="D26" s="242">
        <v>1</v>
      </c>
      <c r="E26" s="242">
        <v>0</v>
      </c>
      <c r="F26" s="243">
        <v>1</v>
      </c>
      <c r="G26" s="242">
        <v>1</v>
      </c>
      <c r="H26" s="242">
        <v>0</v>
      </c>
      <c r="I26" s="243">
        <v>1</v>
      </c>
      <c r="J26" s="242">
        <v>0</v>
      </c>
      <c r="K26" s="242">
        <v>15</v>
      </c>
      <c r="L26" s="242">
        <v>0</v>
      </c>
      <c r="M26" s="243">
        <v>15</v>
      </c>
      <c r="N26" s="242">
        <v>15</v>
      </c>
      <c r="O26" s="242">
        <v>0</v>
      </c>
      <c r="P26" s="243">
        <v>15</v>
      </c>
      <c r="Q26" s="242">
        <v>0</v>
      </c>
      <c r="R26" s="242">
        <v>0</v>
      </c>
      <c r="S26" s="244">
        <v>0</v>
      </c>
      <c r="T26" s="242">
        <v>0</v>
      </c>
      <c r="U26" s="242">
        <v>0</v>
      </c>
      <c r="V26" s="244">
        <v>0</v>
      </c>
      <c r="W26" s="242">
        <v>0</v>
      </c>
      <c r="X26" s="242">
        <v>0</v>
      </c>
      <c r="Y26" s="244">
        <v>0</v>
      </c>
      <c r="Z26" s="242">
        <v>0</v>
      </c>
      <c r="AA26" s="242">
        <v>0</v>
      </c>
      <c r="AB26" s="244">
        <v>0</v>
      </c>
      <c r="AC26" s="242">
        <v>0</v>
      </c>
      <c r="AD26" s="242">
        <v>0</v>
      </c>
      <c r="AE26" s="244">
        <v>0</v>
      </c>
    </row>
    <row r="27" spans="1:31" x14ac:dyDescent="0.35">
      <c r="A27">
        <v>908</v>
      </c>
      <c r="B27" t="s">
        <v>395</v>
      </c>
      <c r="C27" s="242">
        <v>0</v>
      </c>
      <c r="D27" s="242">
        <v>4</v>
      </c>
      <c r="E27" s="242">
        <v>0</v>
      </c>
      <c r="F27" s="243">
        <v>4</v>
      </c>
      <c r="G27" s="242">
        <v>3</v>
      </c>
      <c r="H27" s="242">
        <v>0</v>
      </c>
      <c r="I27" s="243">
        <v>3</v>
      </c>
      <c r="J27" s="242">
        <v>0</v>
      </c>
      <c r="K27" s="242">
        <v>45</v>
      </c>
      <c r="L27" s="242">
        <v>0</v>
      </c>
      <c r="M27" s="243">
        <v>45</v>
      </c>
      <c r="N27" s="242">
        <v>45</v>
      </c>
      <c r="O27" s="242">
        <v>0</v>
      </c>
      <c r="P27" s="243">
        <v>45</v>
      </c>
      <c r="Q27" s="242">
        <v>0</v>
      </c>
      <c r="R27" s="242">
        <v>0</v>
      </c>
      <c r="S27" s="244">
        <v>0</v>
      </c>
      <c r="T27" s="242">
        <v>0</v>
      </c>
      <c r="U27" s="242">
        <v>0</v>
      </c>
      <c r="V27" s="244">
        <v>0</v>
      </c>
      <c r="W27" s="242">
        <v>1</v>
      </c>
      <c r="X27" s="242">
        <v>0</v>
      </c>
      <c r="Y27" s="244">
        <v>15</v>
      </c>
      <c r="Z27" s="242">
        <v>0</v>
      </c>
      <c r="AA27" s="242">
        <v>0</v>
      </c>
      <c r="AB27" s="244">
        <v>0</v>
      </c>
      <c r="AC27" s="242">
        <v>0</v>
      </c>
      <c r="AD27" s="242">
        <v>0</v>
      </c>
      <c r="AE27" s="244">
        <v>0</v>
      </c>
    </row>
    <row r="28" spans="1:31" x14ac:dyDescent="0.35">
      <c r="A28">
        <v>957</v>
      </c>
      <c r="B28" t="s">
        <v>396</v>
      </c>
      <c r="C28" s="242">
        <v>0</v>
      </c>
      <c r="D28" s="242">
        <v>1</v>
      </c>
      <c r="E28" s="242">
        <v>1</v>
      </c>
      <c r="F28" s="243">
        <v>2</v>
      </c>
      <c r="G28" s="242">
        <v>1</v>
      </c>
      <c r="H28" s="242">
        <v>1</v>
      </c>
      <c r="I28" s="243">
        <v>2</v>
      </c>
      <c r="J28" s="242">
        <v>0</v>
      </c>
      <c r="K28" s="242">
        <v>15</v>
      </c>
      <c r="L28" s="242">
        <v>15</v>
      </c>
      <c r="M28" s="243">
        <v>30</v>
      </c>
      <c r="N28" s="242">
        <v>15</v>
      </c>
      <c r="O28" s="242">
        <v>15</v>
      </c>
      <c r="P28" s="243">
        <v>30</v>
      </c>
      <c r="Q28" s="242">
        <v>0</v>
      </c>
      <c r="R28" s="242">
        <v>0</v>
      </c>
      <c r="S28" s="244">
        <v>0</v>
      </c>
      <c r="T28" s="242">
        <v>1</v>
      </c>
      <c r="U28" s="242">
        <v>15</v>
      </c>
      <c r="V28" s="244">
        <v>15</v>
      </c>
      <c r="W28" s="242">
        <v>0</v>
      </c>
      <c r="X28" s="242">
        <v>0</v>
      </c>
      <c r="Y28" s="244">
        <v>0</v>
      </c>
      <c r="Z28" s="242">
        <v>0</v>
      </c>
      <c r="AA28" s="242">
        <v>0</v>
      </c>
      <c r="AB28" s="244">
        <v>0</v>
      </c>
      <c r="AC28" s="242">
        <v>0</v>
      </c>
      <c r="AD28" s="242">
        <v>0</v>
      </c>
      <c r="AE28" s="244">
        <v>0</v>
      </c>
    </row>
    <row r="29" spans="1:31" x14ac:dyDescent="0.35">
      <c r="A29">
        <v>965</v>
      </c>
      <c r="B29" t="s">
        <v>397</v>
      </c>
      <c r="C29" s="242">
        <v>0</v>
      </c>
      <c r="D29" s="242">
        <v>1</v>
      </c>
      <c r="E29" s="242">
        <v>0</v>
      </c>
      <c r="F29" s="243">
        <v>1</v>
      </c>
      <c r="G29" s="242">
        <v>1</v>
      </c>
      <c r="H29" s="242">
        <v>0</v>
      </c>
      <c r="I29" s="243">
        <v>1</v>
      </c>
      <c r="J29" s="242">
        <v>0</v>
      </c>
      <c r="K29" s="242">
        <v>0</v>
      </c>
      <c r="L29" s="242">
        <v>0</v>
      </c>
      <c r="M29" s="243">
        <v>0</v>
      </c>
      <c r="N29" s="242">
        <v>9</v>
      </c>
      <c r="O29" s="242">
        <v>0</v>
      </c>
      <c r="P29" s="243">
        <v>9</v>
      </c>
      <c r="Q29" s="242">
        <v>0</v>
      </c>
      <c r="R29" s="242">
        <v>0</v>
      </c>
      <c r="S29" s="244">
        <v>0</v>
      </c>
      <c r="T29" s="242">
        <v>1</v>
      </c>
      <c r="U29" s="242">
        <v>0</v>
      </c>
      <c r="V29" s="244">
        <v>9</v>
      </c>
      <c r="W29" s="242">
        <v>0</v>
      </c>
      <c r="X29" s="242">
        <v>0</v>
      </c>
      <c r="Y29" s="244">
        <v>0</v>
      </c>
      <c r="Z29" s="242">
        <v>0</v>
      </c>
      <c r="AA29" s="242">
        <v>0</v>
      </c>
      <c r="AB29" s="244">
        <v>0</v>
      </c>
      <c r="AC29" s="242">
        <v>0</v>
      </c>
      <c r="AD29" s="242">
        <v>0</v>
      </c>
      <c r="AE29" s="244">
        <v>0</v>
      </c>
    </row>
    <row r="30" spans="1:31" x14ac:dyDescent="0.35">
      <c r="A30">
        <v>1020</v>
      </c>
      <c r="B30" t="s">
        <v>398</v>
      </c>
      <c r="C30" s="242">
        <v>0</v>
      </c>
      <c r="D30" s="242">
        <v>1</v>
      </c>
      <c r="E30" s="242">
        <v>0</v>
      </c>
      <c r="F30" s="243">
        <v>1</v>
      </c>
      <c r="G30" s="242">
        <v>1</v>
      </c>
      <c r="H30" s="242">
        <v>0</v>
      </c>
      <c r="I30" s="243">
        <v>1</v>
      </c>
      <c r="J30" s="242">
        <v>0</v>
      </c>
      <c r="K30" s="242">
        <v>15</v>
      </c>
      <c r="L30" s="242">
        <v>0</v>
      </c>
      <c r="M30" s="243">
        <v>15</v>
      </c>
      <c r="N30" s="242">
        <v>15</v>
      </c>
      <c r="O30" s="242">
        <v>0</v>
      </c>
      <c r="P30" s="243">
        <v>15</v>
      </c>
      <c r="Q30" s="242">
        <v>0</v>
      </c>
      <c r="R30" s="242">
        <v>0</v>
      </c>
      <c r="S30" s="244">
        <v>0</v>
      </c>
      <c r="T30" s="242">
        <v>0</v>
      </c>
      <c r="U30" s="242">
        <v>0</v>
      </c>
      <c r="V30" s="244">
        <v>0</v>
      </c>
      <c r="W30" s="242">
        <v>0</v>
      </c>
      <c r="X30" s="242">
        <v>0</v>
      </c>
      <c r="Y30" s="244">
        <v>0</v>
      </c>
      <c r="Z30" s="242">
        <v>0</v>
      </c>
      <c r="AA30" s="242">
        <v>0</v>
      </c>
      <c r="AB30" s="244">
        <v>0</v>
      </c>
      <c r="AC30" s="242">
        <v>0</v>
      </c>
      <c r="AD30" s="242">
        <v>0</v>
      </c>
      <c r="AE30" s="244">
        <v>0</v>
      </c>
    </row>
    <row r="31" spans="1:31" x14ac:dyDescent="0.35">
      <c r="A31">
        <v>1059</v>
      </c>
      <c r="B31" t="s">
        <v>399</v>
      </c>
      <c r="C31" s="242">
        <v>0</v>
      </c>
      <c r="D31" s="242">
        <v>1</v>
      </c>
      <c r="E31" s="242">
        <v>1</v>
      </c>
      <c r="F31" s="243">
        <v>2</v>
      </c>
      <c r="G31" s="242">
        <v>1</v>
      </c>
      <c r="H31" s="242">
        <v>1</v>
      </c>
      <c r="I31" s="243">
        <v>2</v>
      </c>
      <c r="J31" s="242">
        <v>0</v>
      </c>
      <c r="K31" s="242">
        <v>15</v>
      </c>
      <c r="L31" s="242">
        <v>15</v>
      </c>
      <c r="M31" s="243">
        <v>30</v>
      </c>
      <c r="N31" s="242">
        <v>15</v>
      </c>
      <c r="O31" s="242">
        <v>15</v>
      </c>
      <c r="P31" s="243">
        <v>30</v>
      </c>
      <c r="Q31" s="242">
        <v>0</v>
      </c>
      <c r="R31" s="242">
        <v>0</v>
      </c>
      <c r="S31" s="244">
        <v>0</v>
      </c>
      <c r="T31" s="242">
        <v>0</v>
      </c>
      <c r="U31" s="242">
        <v>0</v>
      </c>
      <c r="V31" s="244">
        <v>0</v>
      </c>
      <c r="W31" s="242">
        <v>2</v>
      </c>
      <c r="X31" s="242">
        <v>30</v>
      </c>
      <c r="Y31" s="244">
        <v>30</v>
      </c>
      <c r="Z31" s="242">
        <v>0</v>
      </c>
      <c r="AA31" s="242">
        <v>0</v>
      </c>
      <c r="AB31" s="244">
        <v>0</v>
      </c>
      <c r="AC31" s="242">
        <v>0</v>
      </c>
      <c r="AD31" s="242">
        <v>0</v>
      </c>
      <c r="AE31" s="244">
        <v>0</v>
      </c>
    </row>
    <row r="32" spans="1:31" x14ac:dyDescent="0.35">
      <c r="A32">
        <v>1093</v>
      </c>
      <c r="B32" t="s">
        <v>400</v>
      </c>
      <c r="C32" s="242">
        <v>1</v>
      </c>
      <c r="D32" s="242">
        <v>0</v>
      </c>
      <c r="E32" s="242">
        <v>0</v>
      </c>
      <c r="F32" s="243">
        <v>0</v>
      </c>
      <c r="G32" s="242">
        <v>0</v>
      </c>
      <c r="H32" s="242">
        <v>0</v>
      </c>
      <c r="I32" s="243">
        <v>0</v>
      </c>
      <c r="J32" s="242">
        <v>15</v>
      </c>
      <c r="K32" s="242">
        <v>0</v>
      </c>
      <c r="L32" s="242">
        <v>0</v>
      </c>
      <c r="M32" s="243">
        <v>0</v>
      </c>
      <c r="N32" s="242">
        <v>0</v>
      </c>
      <c r="O32" s="242">
        <v>0</v>
      </c>
      <c r="P32" s="243">
        <v>0</v>
      </c>
      <c r="Q32" s="242">
        <v>0</v>
      </c>
      <c r="R32" s="242">
        <v>0</v>
      </c>
      <c r="S32" s="244">
        <v>0</v>
      </c>
      <c r="T32" s="242">
        <v>0</v>
      </c>
      <c r="U32" s="242">
        <v>0</v>
      </c>
      <c r="V32" s="244">
        <v>0</v>
      </c>
      <c r="W32" s="242">
        <v>0</v>
      </c>
      <c r="X32" s="242">
        <v>0</v>
      </c>
      <c r="Y32" s="244">
        <v>0</v>
      </c>
      <c r="Z32" s="242">
        <v>0</v>
      </c>
      <c r="AA32" s="242">
        <v>0</v>
      </c>
      <c r="AB32" s="244">
        <v>0</v>
      </c>
      <c r="AC32" s="242">
        <v>0</v>
      </c>
      <c r="AD32" s="242">
        <v>0</v>
      </c>
      <c r="AE32" s="244">
        <v>0</v>
      </c>
    </row>
    <row r="33" spans="1:31" x14ac:dyDescent="0.35">
      <c r="A33">
        <v>1241</v>
      </c>
      <c r="B33" t="s">
        <v>401</v>
      </c>
      <c r="C33" s="242">
        <v>1</v>
      </c>
      <c r="D33" s="242">
        <v>0</v>
      </c>
      <c r="E33" s="242">
        <v>0</v>
      </c>
      <c r="F33" s="243">
        <v>0</v>
      </c>
      <c r="G33" s="242">
        <v>0</v>
      </c>
      <c r="H33" s="242">
        <v>0</v>
      </c>
      <c r="I33" s="243">
        <v>0</v>
      </c>
      <c r="J33" s="242">
        <v>15</v>
      </c>
      <c r="K33" s="242">
        <v>0</v>
      </c>
      <c r="L33" s="242">
        <v>0</v>
      </c>
      <c r="M33" s="243">
        <v>0</v>
      </c>
      <c r="N33" s="242">
        <v>0</v>
      </c>
      <c r="O33" s="242">
        <v>0</v>
      </c>
      <c r="P33" s="243">
        <v>0</v>
      </c>
      <c r="Q33" s="242">
        <v>0</v>
      </c>
      <c r="R33" s="242">
        <v>0</v>
      </c>
      <c r="S33" s="244">
        <v>0</v>
      </c>
      <c r="T33" s="242">
        <v>0</v>
      </c>
      <c r="U33" s="242">
        <v>0</v>
      </c>
      <c r="V33" s="244">
        <v>0</v>
      </c>
      <c r="W33" s="242">
        <v>0</v>
      </c>
      <c r="X33" s="242">
        <v>0</v>
      </c>
      <c r="Y33" s="244">
        <v>0</v>
      </c>
      <c r="Z33" s="242">
        <v>0</v>
      </c>
      <c r="AA33" s="242">
        <v>0</v>
      </c>
      <c r="AB33" s="244">
        <v>0</v>
      </c>
      <c r="AC33" s="242">
        <v>0</v>
      </c>
      <c r="AD33" s="242">
        <v>0</v>
      </c>
      <c r="AE33" s="244">
        <v>0</v>
      </c>
    </row>
    <row r="34" spans="1:31" x14ac:dyDescent="0.35">
      <c r="A34">
        <v>1386</v>
      </c>
      <c r="B34" t="s">
        <v>402</v>
      </c>
      <c r="C34" s="242">
        <v>0</v>
      </c>
      <c r="D34" s="242">
        <v>2</v>
      </c>
      <c r="E34" s="242">
        <v>0</v>
      </c>
      <c r="F34" s="243">
        <v>2</v>
      </c>
      <c r="G34" s="242">
        <v>0</v>
      </c>
      <c r="H34" s="242">
        <v>0</v>
      </c>
      <c r="I34" s="243">
        <v>0</v>
      </c>
      <c r="J34" s="242">
        <v>0</v>
      </c>
      <c r="K34" s="242">
        <v>30</v>
      </c>
      <c r="L34" s="242">
        <v>0</v>
      </c>
      <c r="M34" s="243">
        <v>30</v>
      </c>
      <c r="N34" s="242">
        <v>0</v>
      </c>
      <c r="O34" s="242">
        <v>0</v>
      </c>
      <c r="P34" s="243">
        <v>0</v>
      </c>
      <c r="Q34" s="242">
        <v>0</v>
      </c>
      <c r="R34" s="242">
        <v>0</v>
      </c>
      <c r="S34" s="244">
        <v>0</v>
      </c>
      <c r="T34" s="242">
        <v>0</v>
      </c>
      <c r="U34" s="242">
        <v>0</v>
      </c>
      <c r="V34" s="244">
        <v>0</v>
      </c>
      <c r="W34" s="242">
        <v>0</v>
      </c>
      <c r="X34" s="242">
        <v>0</v>
      </c>
      <c r="Y34" s="244">
        <v>0</v>
      </c>
      <c r="Z34" s="242">
        <v>0</v>
      </c>
      <c r="AA34" s="242">
        <v>0</v>
      </c>
      <c r="AB34" s="244">
        <v>0</v>
      </c>
      <c r="AC34" s="242">
        <v>0</v>
      </c>
      <c r="AD34" s="242">
        <v>0</v>
      </c>
      <c r="AE34" s="244">
        <v>0</v>
      </c>
    </row>
    <row r="35" spans="1:31" x14ac:dyDescent="0.35">
      <c r="A35">
        <v>1440</v>
      </c>
      <c r="B35" t="s">
        <v>403</v>
      </c>
      <c r="C35" s="242">
        <v>2</v>
      </c>
      <c r="D35" s="242">
        <v>1</v>
      </c>
      <c r="E35" s="242">
        <v>0</v>
      </c>
      <c r="F35" s="243">
        <v>1</v>
      </c>
      <c r="G35" s="242">
        <v>1</v>
      </c>
      <c r="H35" s="242">
        <v>0</v>
      </c>
      <c r="I35" s="243">
        <v>1</v>
      </c>
      <c r="J35" s="242">
        <v>30</v>
      </c>
      <c r="K35" s="242">
        <v>0</v>
      </c>
      <c r="L35" s="242">
        <v>0</v>
      </c>
      <c r="M35" s="243">
        <v>0</v>
      </c>
      <c r="N35" s="242">
        <v>15</v>
      </c>
      <c r="O35" s="242">
        <v>0</v>
      </c>
      <c r="P35" s="243">
        <v>15</v>
      </c>
      <c r="Q35" s="242">
        <v>0</v>
      </c>
      <c r="R35" s="242">
        <v>0</v>
      </c>
      <c r="S35" s="244">
        <v>0</v>
      </c>
      <c r="T35" s="242">
        <v>0</v>
      </c>
      <c r="U35" s="242">
        <v>0</v>
      </c>
      <c r="V35" s="244">
        <v>0</v>
      </c>
      <c r="W35" s="242">
        <v>0</v>
      </c>
      <c r="X35" s="242">
        <v>0</v>
      </c>
      <c r="Y35" s="244">
        <v>0</v>
      </c>
      <c r="Z35" s="242">
        <v>0</v>
      </c>
      <c r="AA35" s="242">
        <v>0</v>
      </c>
      <c r="AB35" s="244">
        <v>0</v>
      </c>
      <c r="AC35" s="242">
        <v>0</v>
      </c>
      <c r="AD35" s="242">
        <v>0</v>
      </c>
      <c r="AE35" s="244">
        <v>0</v>
      </c>
    </row>
    <row r="36" spans="1:31" x14ac:dyDescent="0.35">
      <c r="A36">
        <v>1507</v>
      </c>
      <c r="B36" t="s">
        <v>404</v>
      </c>
      <c r="C36" s="242">
        <v>1</v>
      </c>
      <c r="D36" s="242">
        <v>5</v>
      </c>
      <c r="E36" s="242">
        <v>1</v>
      </c>
      <c r="F36" s="243">
        <v>6</v>
      </c>
      <c r="G36" s="242">
        <v>3</v>
      </c>
      <c r="H36" s="242">
        <v>0</v>
      </c>
      <c r="I36" s="243">
        <v>3</v>
      </c>
      <c r="J36" s="242">
        <v>15</v>
      </c>
      <c r="K36" s="242">
        <v>60</v>
      </c>
      <c r="L36" s="242">
        <v>15</v>
      </c>
      <c r="M36" s="243">
        <v>75</v>
      </c>
      <c r="N36" s="242">
        <v>45</v>
      </c>
      <c r="O36" s="242">
        <v>0</v>
      </c>
      <c r="P36" s="243">
        <v>45</v>
      </c>
      <c r="Q36" s="242">
        <v>1</v>
      </c>
      <c r="R36" s="242">
        <v>15</v>
      </c>
      <c r="S36" s="244">
        <v>15</v>
      </c>
      <c r="T36" s="242">
        <v>0</v>
      </c>
      <c r="U36" s="242">
        <v>0</v>
      </c>
      <c r="V36" s="244">
        <v>0</v>
      </c>
      <c r="W36" s="242">
        <v>0</v>
      </c>
      <c r="X36" s="242">
        <v>0</v>
      </c>
      <c r="Y36" s="244">
        <v>0</v>
      </c>
      <c r="Z36" s="242">
        <v>0</v>
      </c>
      <c r="AA36" s="242">
        <v>0</v>
      </c>
      <c r="AB36" s="244">
        <v>0</v>
      </c>
      <c r="AC36" s="242">
        <v>0</v>
      </c>
      <c r="AD36" s="242">
        <v>0</v>
      </c>
      <c r="AE36" s="244">
        <v>0</v>
      </c>
    </row>
    <row r="37" spans="1:31" x14ac:dyDescent="0.35">
      <c r="A37">
        <v>1598</v>
      </c>
      <c r="B37" t="s">
        <v>405</v>
      </c>
      <c r="C37" s="242">
        <v>0</v>
      </c>
      <c r="D37" s="242">
        <v>3</v>
      </c>
      <c r="E37" s="242">
        <v>0</v>
      </c>
      <c r="F37" s="243">
        <v>3</v>
      </c>
      <c r="G37" s="242">
        <v>2</v>
      </c>
      <c r="H37" s="242">
        <v>0</v>
      </c>
      <c r="I37" s="243">
        <v>2</v>
      </c>
      <c r="J37" s="242">
        <v>0</v>
      </c>
      <c r="K37" s="242">
        <v>30</v>
      </c>
      <c r="L37" s="242">
        <v>0</v>
      </c>
      <c r="M37" s="243">
        <v>30</v>
      </c>
      <c r="N37" s="242">
        <v>30</v>
      </c>
      <c r="O37" s="242">
        <v>0</v>
      </c>
      <c r="P37" s="243">
        <v>30</v>
      </c>
      <c r="Q37" s="242">
        <v>0</v>
      </c>
      <c r="R37" s="242">
        <v>0</v>
      </c>
      <c r="S37" s="244">
        <v>0</v>
      </c>
      <c r="T37" s="242">
        <v>0</v>
      </c>
      <c r="U37" s="242">
        <v>0</v>
      </c>
      <c r="V37" s="244">
        <v>0</v>
      </c>
      <c r="W37" s="242">
        <v>0</v>
      </c>
      <c r="X37" s="242">
        <v>0</v>
      </c>
      <c r="Y37" s="244">
        <v>0</v>
      </c>
      <c r="Z37" s="242">
        <v>0</v>
      </c>
      <c r="AA37" s="242">
        <v>0</v>
      </c>
      <c r="AB37" s="244">
        <v>0</v>
      </c>
      <c r="AC37" s="242">
        <v>0</v>
      </c>
      <c r="AD37" s="242">
        <v>0</v>
      </c>
      <c r="AE37" s="244">
        <v>0</v>
      </c>
    </row>
    <row r="38" spans="1:31" x14ac:dyDescent="0.35">
      <c r="A38">
        <v>1718</v>
      </c>
      <c r="B38" t="s">
        <v>406</v>
      </c>
      <c r="C38" s="242">
        <v>1</v>
      </c>
      <c r="D38" s="242">
        <v>2</v>
      </c>
      <c r="E38" s="242">
        <v>0</v>
      </c>
      <c r="F38" s="243">
        <v>2</v>
      </c>
      <c r="G38" s="242">
        <v>2</v>
      </c>
      <c r="H38" s="242">
        <v>0</v>
      </c>
      <c r="I38" s="243">
        <v>2</v>
      </c>
      <c r="J38" s="242">
        <v>15</v>
      </c>
      <c r="K38" s="242">
        <v>30</v>
      </c>
      <c r="L38" s="242">
        <v>0</v>
      </c>
      <c r="M38" s="243">
        <v>30</v>
      </c>
      <c r="N38" s="242">
        <v>30</v>
      </c>
      <c r="O38" s="242">
        <v>0</v>
      </c>
      <c r="P38" s="243">
        <v>30</v>
      </c>
      <c r="Q38" s="242">
        <v>0</v>
      </c>
      <c r="R38" s="242">
        <v>0</v>
      </c>
      <c r="S38" s="244">
        <v>0</v>
      </c>
      <c r="T38" s="242">
        <v>0</v>
      </c>
      <c r="U38" s="242">
        <v>0</v>
      </c>
      <c r="V38" s="244">
        <v>0</v>
      </c>
      <c r="W38" s="242">
        <v>0</v>
      </c>
      <c r="X38" s="242">
        <v>0</v>
      </c>
      <c r="Y38" s="244">
        <v>0</v>
      </c>
      <c r="Z38" s="242">
        <v>1</v>
      </c>
      <c r="AA38" s="242">
        <v>15</v>
      </c>
      <c r="AB38" s="244">
        <v>15</v>
      </c>
      <c r="AC38" s="242">
        <v>1</v>
      </c>
      <c r="AD38" s="242">
        <v>15</v>
      </c>
      <c r="AE38" s="244">
        <v>15</v>
      </c>
    </row>
    <row r="39" spans="1:31" x14ac:dyDescent="0.35">
      <c r="A39">
        <v>1720</v>
      </c>
      <c r="B39" t="s">
        <v>407</v>
      </c>
      <c r="C39" s="242">
        <v>0</v>
      </c>
      <c r="D39" s="242">
        <v>2</v>
      </c>
      <c r="E39" s="242">
        <v>1</v>
      </c>
      <c r="F39" s="243">
        <v>3</v>
      </c>
      <c r="G39" s="242">
        <v>2</v>
      </c>
      <c r="H39" s="242">
        <v>1</v>
      </c>
      <c r="I39" s="243">
        <v>3</v>
      </c>
      <c r="J39" s="242">
        <v>0</v>
      </c>
      <c r="K39" s="242">
        <v>30</v>
      </c>
      <c r="L39" s="242">
        <v>0</v>
      </c>
      <c r="M39" s="243">
        <v>30</v>
      </c>
      <c r="N39" s="242">
        <v>30</v>
      </c>
      <c r="O39" s="242">
        <v>15</v>
      </c>
      <c r="P39" s="243">
        <v>45</v>
      </c>
      <c r="Q39" s="242">
        <v>0</v>
      </c>
      <c r="R39" s="242">
        <v>0</v>
      </c>
      <c r="S39" s="244">
        <v>0</v>
      </c>
      <c r="T39" s="242">
        <v>0</v>
      </c>
      <c r="U39" s="242">
        <v>0</v>
      </c>
      <c r="V39" s="244">
        <v>0</v>
      </c>
      <c r="W39" s="242">
        <v>0</v>
      </c>
      <c r="X39" s="242">
        <v>0</v>
      </c>
      <c r="Y39" s="244">
        <v>0</v>
      </c>
      <c r="Z39" s="242">
        <v>0</v>
      </c>
      <c r="AA39" s="242">
        <v>0</v>
      </c>
      <c r="AB39" s="244">
        <v>0</v>
      </c>
      <c r="AC39" s="242">
        <v>0</v>
      </c>
      <c r="AD39" s="242">
        <v>0</v>
      </c>
      <c r="AE39" s="244">
        <v>0</v>
      </c>
    </row>
    <row r="40" spans="1:31" x14ac:dyDescent="0.35">
      <c r="A40">
        <v>1735</v>
      </c>
      <c r="B40" t="s">
        <v>408</v>
      </c>
      <c r="C40" s="242">
        <v>0</v>
      </c>
      <c r="D40" s="242">
        <v>1</v>
      </c>
      <c r="E40" s="242">
        <v>2</v>
      </c>
      <c r="F40" s="243">
        <v>3</v>
      </c>
      <c r="G40" s="242">
        <v>0</v>
      </c>
      <c r="H40" s="242">
        <v>0</v>
      </c>
      <c r="I40" s="243">
        <v>0</v>
      </c>
      <c r="J40" s="242">
        <v>0</v>
      </c>
      <c r="K40" s="242">
        <v>15</v>
      </c>
      <c r="L40" s="242">
        <v>30</v>
      </c>
      <c r="M40" s="243">
        <v>45</v>
      </c>
      <c r="N40" s="242">
        <v>0</v>
      </c>
      <c r="O40" s="242">
        <v>0</v>
      </c>
      <c r="P40" s="243">
        <v>0</v>
      </c>
      <c r="Q40" s="242">
        <v>0</v>
      </c>
      <c r="R40" s="242">
        <v>0</v>
      </c>
      <c r="S40" s="244">
        <v>0</v>
      </c>
      <c r="T40" s="242">
        <v>0</v>
      </c>
      <c r="U40" s="242">
        <v>0</v>
      </c>
      <c r="V40" s="244">
        <v>0</v>
      </c>
      <c r="W40" s="242">
        <v>0</v>
      </c>
      <c r="X40" s="242">
        <v>0</v>
      </c>
      <c r="Y40" s="244">
        <v>0</v>
      </c>
      <c r="Z40" s="242">
        <v>0</v>
      </c>
      <c r="AA40" s="242">
        <v>0</v>
      </c>
      <c r="AB40" s="244">
        <v>0</v>
      </c>
      <c r="AC40" s="242">
        <v>0</v>
      </c>
      <c r="AD40" s="242">
        <v>0</v>
      </c>
      <c r="AE40" s="244">
        <v>0</v>
      </c>
    </row>
    <row r="41" spans="1:31" x14ac:dyDescent="0.35">
      <c r="A41">
        <v>1750</v>
      </c>
      <c r="B41" t="s">
        <v>409</v>
      </c>
      <c r="C41" s="242">
        <v>0</v>
      </c>
      <c r="D41" s="242">
        <v>1</v>
      </c>
      <c r="E41" s="242">
        <v>0</v>
      </c>
      <c r="F41" s="243">
        <v>1</v>
      </c>
      <c r="G41" s="242">
        <v>0</v>
      </c>
      <c r="H41" s="242">
        <v>0</v>
      </c>
      <c r="I41" s="243">
        <v>0</v>
      </c>
      <c r="J41" s="242">
        <v>0</v>
      </c>
      <c r="K41" s="242">
        <v>15</v>
      </c>
      <c r="L41" s="242">
        <v>0</v>
      </c>
      <c r="M41" s="243">
        <v>15</v>
      </c>
      <c r="N41" s="242">
        <v>0</v>
      </c>
      <c r="O41" s="242">
        <v>0</v>
      </c>
      <c r="P41" s="243">
        <v>0</v>
      </c>
      <c r="Q41" s="242">
        <v>0</v>
      </c>
      <c r="R41" s="242">
        <v>0</v>
      </c>
      <c r="S41" s="244">
        <v>0</v>
      </c>
      <c r="T41" s="242">
        <v>0</v>
      </c>
      <c r="U41" s="242">
        <v>0</v>
      </c>
      <c r="V41" s="244">
        <v>0</v>
      </c>
      <c r="W41" s="242">
        <v>0</v>
      </c>
      <c r="X41" s="242">
        <v>0</v>
      </c>
      <c r="Y41" s="244">
        <v>0</v>
      </c>
      <c r="Z41" s="242">
        <v>0</v>
      </c>
      <c r="AA41" s="242">
        <v>0</v>
      </c>
      <c r="AB41" s="244">
        <v>0</v>
      </c>
      <c r="AC41" s="242">
        <v>0</v>
      </c>
      <c r="AD41" s="242">
        <v>0</v>
      </c>
      <c r="AE41" s="244">
        <v>0</v>
      </c>
    </row>
    <row r="42" spans="1:31" x14ac:dyDescent="0.35">
      <c r="A42">
        <v>1869</v>
      </c>
      <c r="B42" t="s">
        <v>410</v>
      </c>
      <c r="C42" s="242">
        <v>0</v>
      </c>
      <c r="D42" s="242">
        <v>1</v>
      </c>
      <c r="E42" s="242">
        <v>0</v>
      </c>
      <c r="F42" s="243">
        <v>1</v>
      </c>
      <c r="G42" s="242">
        <v>1</v>
      </c>
      <c r="H42" s="242">
        <v>0</v>
      </c>
      <c r="I42" s="243">
        <v>1</v>
      </c>
      <c r="J42" s="242">
        <v>0</v>
      </c>
      <c r="K42" s="242">
        <v>0</v>
      </c>
      <c r="L42" s="242">
        <v>0</v>
      </c>
      <c r="M42" s="243">
        <v>0</v>
      </c>
      <c r="N42" s="242">
        <v>15</v>
      </c>
      <c r="O42" s="242">
        <v>0</v>
      </c>
      <c r="P42" s="243">
        <v>15</v>
      </c>
      <c r="Q42" s="242">
        <v>0</v>
      </c>
      <c r="R42" s="242">
        <v>0</v>
      </c>
      <c r="S42" s="244">
        <v>0</v>
      </c>
      <c r="T42" s="242">
        <v>0</v>
      </c>
      <c r="U42" s="242">
        <v>0</v>
      </c>
      <c r="V42" s="244">
        <v>0</v>
      </c>
      <c r="W42" s="242">
        <v>0</v>
      </c>
      <c r="X42" s="242">
        <v>0</v>
      </c>
      <c r="Y42" s="244">
        <v>0</v>
      </c>
      <c r="Z42" s="242">
        <v>0</v>
      </c>
      <c r="AA42" s="242">
        <v>0</v>
      </c>
      <c r="AB42" s="244">
        <v>0</v>
      </c>
      <c r="AC42" s="242">
        <v>0</v>
      </c>
      <c r="AD42" s="242">
        <v>0</v>
      </c>
      <c r="AE42" s="244">
        <v>0</v>
      </c>
    </row>
    <row r="43" spans="1:31" x14ac:dyDescent="0.35">
      <c r="A43">
        <v>1874</v>
      </c>
      <c r="B43" t="s">
        <v>411</v>
      </c>
      <c r="C43" s="242">
        <v>1</v>
      </c>
      <c r="D43" s="242">
        <v>1</v>
      </c>
      <c r="E43" s="242">
        <v>1</v>
      </c>
      <c r="F43" s="243">
        <v>2</v>
      </c>
      <c r="G43" s="242">
        <v>1</v>
      </c>
      <c r="H43" s="242">
        <v>1</v>
      </c>
      <c r="I43" s="243">
        <v>2</v>
      </c>
      <c r="J43" s="242">
        <v>15</v>
      </c>
      <c r="K43" s="242">
        <v>15</v>
      </c>
      <c r="L43" s="242">
        <v>15</v>
      </c>
      <c r="M43" s="243">
        <v>30</v>
      </c>
      <c r="N43" s="242">
        <v>15</v>
      </c>
      <c r="O43" s="242">
        <v>15</v>
      </c>
      <c r="P43" s="243">
        <v>30</v>
      </c>
      <c r="Q43" s="242">
        <v>0</v>
      </c>
      <c r="R43" s="242">
        <v>0</v>
      </c>
      <c r="S43" s="244">
        <v>0</v>
      </c>
      <c r="T43" s="242">
        <v>0</v>
      </c>
      <c r="U43" s="242">
        <v>0</v>
      </c>
      <c r="V43" s="244">
        <v>0</v>
      </c>
      <c r="W43" s="242">
        <v>1</v>
      </c>
      <c r="X43" s="242">
        <v>15</v>
      </c>
      <c r="Y43" s="244">
        <v>15</v>
      </c>
      <c r="Z43" s="242">
        <v>0</v>
      </c>
      <c r="AA43" s="242">
        <v>0</v>
      </c>
      <c r="AB43" s="244">
        <v>0</v>
      </c>
      <c r="AC43" s="242">
        <v>0</v>
      </c>
      <c r="AD43" s="242">
        <v>0</v>
      </c>
      <c r="AE43" s="244">
        <v>0</v>
      </c>
    </row>
    <row r="44" spans="1:31" x14ac:dyDescent="0.35">
      <c r="A44">
        <v>2032</v>
      </c>
      <c r="B44" t="s">
        <v>412</v>
      </c>
      <c r="C44" s="242">
        <v>0</v>
      </c>
      <c r="D44" s="242">
        <v>2</v>
      </c>
      <c r="E44" s="242">
        <v>0</v>
      </c>
      <c r="F44" s="243">
        <v>2</v>
      </c>
      <c r="G44" s="242">
        <v>2</v>
      </c>
      <c r="H44" s="242">
        <v>0</v>
      </c>
      <c r="I44" s="243">
        <v>2</v>
      </c>
      <c r="J44" s="242">
        <v>0</v>
      </c>
      <c r="K44" s="242">
        <v>30</v>
      </c>
      <c r="L44" s="242">
        <v>0</v>
      </c>
      <c r="M44" s="243">
        <v>30</v>
      </c>
      <c r="N44" s="242">
        <v>30</v>
      </c>
      <c r="O44" s="242">
        <v>0</v>
      </c>
      <c r="P44" s="243">
        <v>30</v>
      </c>
      <c r="Q44" s="242">
        <v>0</v>
      </c>
      <c r="R44" s="242">
        <v>0</v>
      </c>
      <c r="S44" s="244">
        <v>0</v>
      </c>
      <c r="T44" s="242">
        <v>0</v>
      </c>
      <c r="U44" s="242">
        <v>0</v>
      </c>
      <c r="V44" s="244">
        <v>0</v>
      </c>
      <c r="W44" s="242">
        <v>0</v>
      </c>
      <c r="X44" s="242">
        <v>0</v>
      </c>
      <c r="Y44" s="244">
        <v>0</v>
      </c>
      <c r="Z44" s="242">
        <v>0</v>
      </c>
      <c r="AA44" s="242">
        <v>0</v>
      </c>
      <c r="AB44" s="244">
        <v>0</v>
      </c>
      <c r="AC44" s="242">
        <v>0</v>
      </c>
      <c r="AD44" s="242">
        <v>0</v>
      </c>
      <c r="AE44" s="244">
        <v>0</v>
      </c>
    </row>
    <row r="45" spans="1:31" x14ac:dyDescent="0.35">
      <c r="A45">
        <v>2038</v>
      </c>
      <c r="B45" t="s">
        <v>413</v>
      </c>
      <c r="C45" s="242">
        <v>0</v>
      </c>
      <c r="D45" s="242">
        <v>1</v>
      </c>
      <c r="E45" s="242">
        <v>0</v>
      </c>
      <c r="F45" s="243">
        <v>1</v>
      </c>
      <c r="G45" s="242">
        <v>1</v>
      </c>
      <c r="H45" s="242">
        <v>0</v>
      </c>
      <c r="I45" s="243">
        <v>1</v>
      </c>
      <c r="J45" s="242">
        <v>0</v>
      </c>
      <c r="K45" s="242">
        <v>0</v>
      </c>
      <c r="L45" s="242">
        <v>0</v>
      </c>
      <c r="M45" s="243">
        <v>0</v>
      </c>
      <c r="N45" s="242">
        <v>15</v>
      </c>
      <c r="O45" s="242">
        <v>0</v>
      </c>
      <c r="P45" s="243">
        <v>15</v>
      </c>
      <c r="Q45" s="242">
        <v>0</v>
      </c>
      <c r="R45" s="242">
        <v>0</v>
      </c>
      <c r="S45" s="244">
        <v>0</v>
      </c>
      <c r="T45" s="242">
        <v>0</v>
      </c>
      <c r="U45" s="242">
        <v>0</v>
      </c>
      <c r="V45" s="244">
        <v>0</v>
      </c>
      <c r="W45" s="242">
        <v>0</v>
      </c>
      <c r="X45" s="242">
        <v>0</v>
      </c>
      <c r="Y45" s="244">
        <v>0</v>
      </c>
      <c r="Z45" s="242">
        <v>0</v>
      </c>
      <c r="AA45" s="242">
        <v>0</v>
      </c>
      <c r="AB45" s="244">
        <v>0</v>
      </c>
      <c r="AC45" s="242">
        <v>0</v>
      </c>
      <c r="AD45" s="242">
        <v>0</v>
      </c>
      <c r="AE45" s="244">
        <v>0</v>
      </c>
    </row>
    <row r="46" spans="1:31" x14ac:dyDescent="0.35">
      <c r="A46">
        <v>2044</v>
      </c>
      <c r="B46" t="s">
        <v>414</v>
      </c>
      <c r="C46" s="242">
        <v>0</v>
      </c>
      <c r="D46" s="242">
        <v>0</v>
      </c>
      <c r="E46" s="242">
        <v>1</v>
      </c>
      <c r="F46" s="243">
        <v>1</v>
      </c>
      <c r="G46" s="242">
        <v>0</v>
      </c>
      <c r="H46" s="242">
        <v>1</v>
      </c>
      <c r="I46" s="243">
        <v>1</v>
      </c>
      <c r="J46" s="242">
        <v>0</v>
      </c>
      <c r="K46" s="242">
        <v>0</v>
      </c>
      <c r="L46" s="242">
        <v>0</v>
      </c>
      <c r="M46" s="243">
        <v>0</v>
      </c>
      <c r="N46" s="242">
        <v>0</v>
      </c>
      <c r="O46" s="242">
        <v>7.5</v>
      </c>
      <c r="P46" s="243">
        <v>7.5</v>
      </c>
      <c r="Q46" s="242">
        <v>0</v>
      </c>
      <c r="R46" s="242">
        <v>0</v>
      </c>
      <c r="S46" s="244">
        <v>0</v>
      </c>
      <c r="T46" s="242">
        <v>0</v>
      </c>
      <c r="U46" s="242">
        <v>0</v>
      </c>
      <c r="V46" s="244">
        <v>0</v>
      </c>
      <c r="W46" s="242">
        <v>0</v>
      </c>
      <c r="X46" s="242">
        <v>0</v>
      </c>
      <c r="Y46" s="244">
        <v>0</v>
      </c>
      <c r="Z46" s="242">
        <v>0</v>
      </c>
      <c r="AA46" s="242">
        <v>0</v>
      </c>
      <c r="AB46" s="244">
        <v>0</v>
      </c>
      <c r="AC46" s="242">
        <v>0</v>
      </c>
      <c r="AD46" s="242">
        <v>0</v>
      </c>
      <c r="AE46" s="244">
        <v>0</v>
      </c>
    </row>
    <row r="47" spans="1:31" x14ac:dyDescent="0.35">
      <c r="A47">
        <v>2058</v>
      </c>
      <c r="B47" t="s">
        <v>415</v>
      </c>
      <c r="C47" s="242">
        <v>1</v>
      </c>
      <c r="D47" s="242">
        <v>1</v>
      </c>
      <c r="E47" s="242">
        <v>0</v>
      </c>
      <c r="F47" s="243">
        <v>1</v>
      </c>
      <c r="G47" s="242">
        <v>1</v>
      </c>
      <c r="H47" s="242">
        <v>0</v>
      </c>
      <c r="I47" s="243">
        <v>1</v>
      </c>
      <c r="J47" s="242">
        <v>15</v>
      </c>
      <c r="K47" s="242">
        <v>15</v>
      </c>
      <c r="L47" s="242">
        <v>0</v>
      </c>
      <c r="M47" s="243">
        <v>15</v>
      </c>
      <c r="N47" s="242">
        <v>15</v>
      </c>
      <c r="O47" s="242">
        <v>0</v>
      </c>
      <c r="P47" s="243">
        <v>15</v>
      </c>
      <c r="Q47" s="242">
        <v>0</v>
      </c>
      <c r="R47" s="242">
        <v>0</v>
      </c>
      <c r="S47" s="244">
        <v>0</v>
      </c>
      <c r="T47" s="242">
        <v>0</v>
      </c>
      <c r="U47" s="242">
        <v>0</v>
      </c>
      <c r="V47" s="244">
        <v>0</v>
      </c>
      <c r="W47" s="242">
        <v>1</v>
      </c>
      <c r="X47" s="242">
        <v>15</v>
      </c>
      <c r="Y47" s="244">
        <v>15</v>
      </c>
      <c r="Z47" s="242">
        <v>0</v>
      </c>
      <c r="AA47" s="242">
        <v>0</v>
      </c>
      <c r="AB47" s="244">
        <v>0</v>
      </c>
      <c r="AC47" s="242">
        <v>0</v>
      </c>
      <c r="AD47" s="242">
        <v>0</v>
      </c>
      <c r="AE47" s="244">
        <v>0</v>
      </c>
    </row>
    <row r="48" spans="1:31" x14ac:dyDescent="0.35">
      <c r="A48">
        <v>2139</v>
      </c>
      <c r="B48" t="s">
        <v>416</v>
      </c>
      <c r="C48" s="242">
        <v>0</v>
      </c>
      <c r="D48" s="242">
        <v>0</v>
      </c>
      <c r="E48" s="242">
        <v>2</v>
      </c>
      <c r="F48" s="243">
        <v>2</v>
      </c>
      <c r="G48" s="242">
        <v>0</v>
      </c>
      <c r="H48" s="242">
        <v>2</v>
      </c>
      <c r="I48" s="243">
        <v>2</v>
      </c>
      <c r="J48" s="242">
        <v>0</v>
      </c>
      <c r="K48" s="242">
        <v>0</v>
      </c>
      <c r="L48" s="242">
        <v>9</v>
      </c>
      <c r="M48" s="243">
        <v>9</v>
      </c>
      <c r="N48" s="242">
        <v>0</v>
      </c>
      <c r="O48" s="242">
        <v>30</v>
      </c>
      <c r="P48" s="243">
        <v>30</v>
      </c>
      <c r="Q48" s="242">
        <v>0</v>
      </c>
      <c r="R48" s="242">
        <v>0</v>
      </c>
      <c r="S48" s="244">
        <v>0</v>
      </c>
      <c r="T48" s="242">
        <v>0</v>
      </c>
      <c r="U48" s="242">
        <v>0</v>
      </c>
      <c r="V48" s="244">
        <v>0</v>
      </c>
      <c r="W48" s="242">
        <v>0</v>
      </c>
      <c r="X48" s="242">
        <v>0</v>
      </c>
      <c r="Y48" s="244">
        <v>0</v>
      </c>
      <c r="Z48" s="242">
        <v>0</v>
      </c>
      <c r="AA48" s="242">
        <v>0</v>
      </c>
      <c r="AB48" s="244">
        <v>0</v>
      </c>
      <c r="AC48" s="242">
        <v>0</v>
      </c>
      <c r="AD48" s="242">
        <v>0</v>
      </c>
      <c r="AE48" s="244">
        <v>0</v>
      </c>
    </row>
    <row r="49" spans="1:31" x14ac:dyDescent="0.35">
      <c r="A49">
        <v>2143</v>
      </c>
      <c r="B49" t="s">
        <v>417</v>
      </c>
      <c r="C49" s="242">
        <v>1</v>
      </c>
      <c r="D49" s="242">
        <v>1</v>
      </c>
      <c r="E49" s="242">
        <v>0</v>
      </c>
      <c r="F49" s="243">
        <v>1</v>
      </c>
      <c r="G49" s="242">
        <v>0</v>
      </c>
      <c r="H49" s="242">
        <v>0</v>
      </c>
      <c r="I49" s="243">
        <v>0</v>
      </c>
      <c r="J49" s="242">
        <v>15</v>
      </c>
      <c r="K49" s="242">
        <v>15</v>
      </c>
      <c r="L49" s="242">
        <v>0</v>
      </c>
      <c r="M49" s="243">
        <v>15</v>
      </c>
      <c r="N49" s="242">
        <v>0</v>
      </c>
      <c r="O49" s="242">
        <v>0</v>
      </c>
      <c r="P49" s="243">
        <v>0</v>
      </c>
      <c r="Q49" s="242">
        <v>0</v>
      </c>
      <c r="R49" s="242">
        <v>0</v>
      </c>
      <c r="S49" s="244">
        <v>0</v>
      </c>
      <c r="T49" s="242">
        <v>0</v>
      </c>
      <c r="U49" s="242">
        <v>0</v>
      </c>
      <c r="V49" s="244">
        <v>0</v>
      </c>
      <c r="W49" s="242">
        <v>0</v>
      </c>
      <c r="X49" s="242">
        <v>0</v>
      </c>
      <c r="Y49" s="244">
        <v>0</v>
      </c>
      <c r="Z49" s="242">
        <v>0</v>
      </c>
      <c r="AA49" s="242">
        <v>0</v>
      </c>
      <c r="AB49" s="244">
        <v>0</v>
      </c>
      <c r="AC49" s="242">
        <v>0</v>
      </c>
      <c r="AD49" s="242">
        <v>0</v>
      </c>
      <c r="AE49" s="244">
        <v>0</v>
      </c>
    </row>
    <row r="50" spans="1:31" x14ac:dyDescent="0.35">
      <c r="A50">
        <v>2231</v>
      </c>
      <c r="B50" t="s">
        <v>418</v>
      </c>
      <c r="C50" s="242">
        <v>0</v>
      </c>
      <c r="D50" s="242">
        <v>0</v>
      </c>
      <c r="E50" s="242">
        <v>1</v>
      </c>
      <c r="F50" s="243">
        <v>1</v>
      </c>
      <c r="G50" s="242">
        <v>0</v>
      </c>
      <c r="H50" s="242">
        <v>1</v>
      </c>
      <c r="I50" s="243">
        <v>1</v>
      </c>
      <c r="J50" s="242">
        <v>0</v>
      </c>
      <c r="K50" s="242">
        <v>0</v>
      </c>
      <c r="L50" s="242">
        <v>15</v>
      </c>
      <c r="M50" s="243">
        <v>15</v>
      </c>
      <c r="N50" s="242">
        <v>0</v>
      </c>
      <c r="O50" s="242">
        <v>15</v>
      </c>
      <c r="P50" s="243">
        <v>15</v>
      </c>
      <c r="Q50" s="242">
        <v>0</v>
      </c>
      <c r="R50" s="242">
        <v>0</v>
      </c>
      <c r="S50" s="244">
        <v>0</v>
      </c>
      <c r="T50" s="242">
        <v>0</v>
      </c>
      <c r="U50" s="242">
        <v>0</v>
      </c>
      <c r="V50" s="244">
        <v>0</v>
      </c>
      <c r="W50" s="242">
        <v>0</v>
      </c>
      <c r="X50" s="242">
        <v>0</v>
      </c>
      <c r="Y50" s="244">
        <v>0</v>
      </c>
      <c r="Z50" s="242">
        <v>0</v>
      </c>
      <c r="AA50" s="242">
        <v>0</v>
      </c>
      <c r="AB50" s="244">
        <v>0</v>
      </c>
      <c r="AC50" s="242">
        <v>0</v>
      </c>
      <c r="AD50" s="242">
        <v>0</v>
      </c>
      <c r="AE50" s="244">
        <v>0</v>
      </c>
    </row>
    <row r="51" spans="1:31" x14ac:dyDescent="0.35">
      <c r="A51">
        <v>2233</v>
      </c>
      <c r="B51" t="s">
        <v>419</v>
      </c>
      <c r="C51" s="242">
        <v>1</v>
      </c>
      <c r="D51" s="242">
        <v>1</v>
      </c>
      <c r="E51" s="242">
        <v>0</v>
      </c>
      <c r="F51" s="243">
        <v>1</v>
      </c>
      <c r="G51" s="242">
        <v>1</v>
      </c>
      <c r="H51" s="242">
        <v>0</v>
      </c>
      <c r="I51" s="243">
        <v>1</v>
      </c>
      <c r="J51" s="242">
        <v>15</v>
      </c>
      <c r="K51" s="242">
        <v>15</v>
      </c>
      <c r="L51" s="242">
        <v>0</v>
      </c>
      <c r="M51" s="243">
        <v>15</v>
      </c>
      <c r="N51" s="242">
        <v>15</v>
      </c>
      <c r="O51" s="242">
        <v>0</v>
      </c>
      <c r="P51" s="243">
        <v>15</v>
      </c>
      <c r="Q51" s="242">
        <v>1</v>
      </c>
      <c r="R51" s="242">
        <v>15</v>
      </c>
      <c r="S51" s="244">
        <v>15</v>
      </c>
      <c r="T51" s="242">
        <v>0</v>
      </c>
      <c r="U51" s="242">
        <v>0</v>
      </c>
      <c r="V51" s="244">
        <v>0</v>
      </c>
      <c r="W51" s="242">
        <v>0</v>
      </c>
      <c r="X51" s="242">
        <v>0</v>
      </c>
      <c r="Y51" s="244">
        <v>0</v>
      </c>
      <c r="Z51" s="242">
        <v>0</v>
      </c>
      <c r="AA51" s="242">
        <v>0</v>
      </c>
      <c r="AB51" s="244">
        <v>0</v>
      </c>
      <c r="AC51" s="242">
        <v>0</v>
      </c>
      <c r="AD51" s="242">
        <v>0</v>
      </c>
      <c r="AE51" s="244">
        <v>0</v>
      </c>
    </row>
    <row r="52" spans="1:31" x14ac:dyDescent="0.35">
      <c r="A52">
        <v>2262</v>
      </c>
      <c r="B52" t="s">
        <v>420</v>
      </c>
      <c r="C52" s="242">
        <v>1</v>
      </c>
      <c r="D52" s="242">
        <v>17</v>
      </c>
      <c r="E52" s="242">
        <v>1</v>
      </c>
      <c r="F52" s="243">
        <v>18</v>
      </c>
      <c r="G52" s="242">
        <v>7</v>
      </c>
      <c r="H52" s="242">
        <v>0</v>
      </c>
      <c r="I52" s="243">
        <v>7</v>
      </c>
      <c r="J52" s="242">
        <v>15</v>
      </c>
      <c r="K52" s="242">
        <v>255</v>
      </c>
      <c r="L52" s="242">
        <v>15</v>
      </c>
      <c r="M52" s="243">
        <v>270</v>
      </c>
      <c r="N52" s="242">
        <v>105</v>
      </c>
      <c r="O52" s="242">
        <v>0</v>
      </c>
      <c r="P52" s="243">
        <v>105</v>
      </c>
      <c r="Q52" s="242">
        <v>2</v>
      </c>
      <c r="R52" s="242">
        <v>30</v>
      </c>
      <c r="S52" s="244">
        <v>15</v>
      </c>
      <c r="T52" s="242">
        <v>1</v>
      </c>
      <c r="U52" s="242">
        <v>15</v>
      </c>
      <c r="V52" s="244">
        <v>0</v>
      </c>
      <c r="W52" s="242">
        <v>7</v>
      </c>
      <c r="X52" s="242">
        <v>105</v>
      </c>
      <c r="Y52" s="244">
        <v>60</v>
      </c>
      <c r="Z52" s="242">
        <v>0</v>
      </c>
      <c r="AA52" s="242">
        <v>0</v>
      </c>
      <c r="AB52" s="244">
        <v>0</v>
      </c>
      <c r="AC52" s="242">
        <v>0</v>
      </c>
      <c r="AD52" s="242">
        <v>0</v>
      </c>
      <c r="AE52" s="244">
        <v>0</v>
      </c>
    </row>
    <row r="53" spans="1:31" x14ac:dyDescent="0.35">
      <c r="A53">
        <v>2269</v>
      </c>
      <c r="B53" t="s">
        <v>421</v>
      </c>
      <c r="C53" s="242">
        <v>0</v>
      </c>
      <c r="D53" s="242">
        <v>0</v>
      </c>
      <c r="E53" s="242">
        <v>1</v>
      </c>
      <c r="F53" s="243">
        <v>1</v>
      </c>
      <c r="G53" s="242">
        <v>0</v>
      </c>
      <c r="H53" s="242">
        <v>1</v>
      </c>
      <c r="I53" s="243">
        <v>1</v>
      </c>
      <c r="J53" s="242">
        <v>0</v>
      </c>
      <c r="K53" s="242">
        <v>0</v>
      </c>
      <c r="L53" s="242">
        <v>15</v>
      </c>
      <c r="M53" s="243">
        <v>15</v>
      </c>
      <c r="N53" s="242">
        <v>0</v>
      </c>
      <c r="O53" s="242">
        <v>15</v>
      </c>
      <c r="P53" s="243">
        <v>15</v>
      </c>
      <c r="Q53" s="242">
        <v>0</v>
      </c>
      <c r="R53" s="242">
        <v>0</v>
      </c>
      <c r="S53" s="244">
        <v>0</v>
      </c>
      <c r="T53" s="242">
        <v>0</v>
      </c>
      <c r="U53" s="242">
        <v>0</v>
      </c>
      <c r="V53" s="244">
        <v>0</v>
      </c>
      <c r="W53" s="242">
        <v>0</v>
      </c>
      <c r="X53" s="242">
        <v>0</v>
      </c>
      <c r="Y53" s="244">
        <v>0</v>
      </c>
      <c r="Z53" s="242">
        <v>0</v>
      </c>
      <c r="AA53" s="242">
        <v>0</v>
      </c>
      <c r="AB53" s="244">
        <v>0</v>
      </c>
      <c r="AC53" s="242">
        <v>0</v>
      </c>
      <c r="AD53" s="242">
        <v>0</v>
      </c>
      <c r="AE53" s="244">
        <v>0</v>
      </c>
    </row>
    <row r="54" spans="1:31" x14ac:dyDescent="0.35">
      <c r="A54">
        <v>2274</v>
      </c>
      <c r="B54" t="s">
        <v>422</v>
      </c>
      <c r="C54" s="242">
        <v>1</v>
      </c>
      <c r="D54" s="242">
        <v>2</v>
      </c>
      <c r="E54" s="242">
        <v>2</v>
      </c>
      <c r="F54" s="243">
        <v>4</v>
      </c>
      <c r="G54" s="242">
        <v>1</v>
      </c>
      <c r="H54" s="242">
        <v>1</v>
      </c>
      <c r="I54" s="243">
        <v>2</v>
      </c>
      <c r="J54" s="242">
        <v>15</v>
      </c>
      <c r="K54" s="242">
        <v>30</v>
      </c>
      <c r="L54" s="242">
        <v>15</v>
      </c>
      <c r="M54" s="243">
        <v>45</v>
      </c>
      <c r="N54" s="242">
        <v>15</v>
      </c>
      <c r="O54" s="242">
        <v>15</v>
      </c>
      <c r="P54" s="243">
        <v>30</v>
      </c>
      <c r="Q54" s="242">
        <v>0</v>
      </c>
      <c r="R54" s="242">
        <v>0</v>
      </c>
      <c r="S54" s="244">
        <v>0</v>
      </c>
      <c r="T54" s="242">
        <v>0</v>
      </c>
      <c r="U54" s="242">
        <v>0</v>
      </c>
      <c r="V54" s="244">
        <v>0</v>
      </c>
      <c r="W54" s="242">
        <v>0</v>
      </c>
      <c r="X54" s="242">
        <v>0</v>
      </c>
      <c r="Y54" s="244">
        <v>0</v>
      </c>
      <c r="Z54" s="242">
        <v>0</v>
      </c>
      <c r="AA54" s="242">
        <v>0</v>
      </c>
      <c r="AB54" s="244">
        <v>0</v>
      </c>
      <c r="AC54" s="242">
        <v>0</v>
      </c>
      <c r="AD54" s="242">
        <v>0</v>
      </c>
      <c r="AE54" s="244">
        <v>0</v>
      </c>
    </row>
    <row r="55" spans="1:31" x14ac:dyDescent="0.35">
      <c r="A55">
        <v>2353</v>
      </c>
      <c r="B55" t="s">
        <v>423</v>
      </c>
      <c r="C55" s="242">
        <v>0</v>
      </c>
      <c r="D55" s="242">
        <v>2</v>
      </c>
      <c r="E55" s="242">
        <v>0</v>
      </c>
      <c r="F55" s="243">
        <v>2</v>
      </c>
      <c r="G55" s="242">
        <v>2</v>
      </c>
      <c r="H55" s="242">
        <v>0</v>
      </c>
      <c r="I55" s="243">
        <v>2</v>
      </c>
      <c r="J55" s="242">
        <v>0</v>
      </c>
      <c r="K55" s="242">
        <v>0</v>
      </c>
      <c r="L55" s="242">
        <v>0</v>
      </c>
      <c r="M55" s="243">
        <v>0</v>
      </c>
      <c r="N55" s="242">
        <v>30</v>
      </c>
      <c r="O55" s="242">
        <v>0</v>
      </c>
      <c r="P55" s="243">
        <v>30</v>
      </c>
      <c r="Q55" s="242">
        <v>1</v>
      </c>
      <c r="R55" s="242">
        <v>0</v>
      </c>
      <c r="S55" s="244">
        <v>15</v>
      </c>
      <c r="T55" s="242">
        <v>0</v>
      </c>
      <c r="U55" s="242">
        <v>0</v>
      </c>
      <c r="V55" s="244">
        <v>0</v>
      </c>
      <c r="W55" s="242">
        <v>0</v>
      </c>
      <c r="X55" s="242">
        <v>0</v>
      </c>
      <c r="Y55" s="244">
        <v>0</v>
      </c>
      <c r="Z55" s="242">
        <v>0</v>
      </c>
      <c r="AA55" s="242">
        <v>0</v>
      </c>
      <c r="AB55" s="244">
        <v>0</v>
      </c>
      <c r="AC55" s="242">
        <v>0</v>
      </c>
      <c r="AD55" s="242">
        <v>0</v>
      </c>
      <c r="AE55" s="244">
        <v>0</v>
      </c>
    </row>
    <row r="56" spans="1:31" x14ac:dyDescent="0.35">
      <c r="A56">
        <v>2381</v>
      </c>
      <c r="B56" t="s">
        <v>424</v>
      </c>
      <c r="C56" s="242">
        <v>0</v>
      </c>
      <c r="D56" s="242">
        <v>2</v>
      </c>
      <c r="E56" s="242">
        <v>0</v>
      </c>
      <c r="F56" s="243">
        <v>2</v>
      </c>
      <c r="G56" s="242">
        <v>2</v>
      </c>
      <c r="H56" s="242">
        <v>0</v>
      </c>
      <c r="I56" s="243">
        <v>2</v>
      </c>
      <c r="J56" s="242">
        <v>0</v>
      </c>
      <c r="K56" s="242">
        <v>0</v>
      </c>
      <c r="L56" s="242">
        <v>0</v>
      </c>
      <c r="M56" s="243">
        <v>0</v>
      </c>
      <c r="N56" s="242">
        <v>30</v>
      </c>
      <c r="O56" s="242">
        <v>0</v>
      </c>
      <c r="P56" s="243">
        <v>30</v>
      </c>
      <c r="Q56" s="242">
        <v>0</v>
      </c>
      <c r="R56" s="242">
        <v>0</v>
      </c>
      <c r="S56" s="244">
        <v>0</v>
      </c>
      <c r="T56" s="242">
        <v>0</v>
      </c>
      <c r="U56" s="242">
        <v>0</v>
      </c>
      <c r="V56" s="244">
        <v>0</v>
      </c>
      <c r="W56" s="242">
        <v>0</v>
      </c>
      <c r="X56" s="242">
        <v>0</v>
      </c>
      <c r="Y56" s="244">
        <v>0</v>
      </c>
      <c r="Z56" s="242">
        <v>0</v>
      </c>
      <c r="AA56" s="242">
        <v>0</v>
      </c>
      <c r="AB56" s="244">
        <v>0</v>
      </c>
      <c r="AC56" s="242">
        <v>0</v>
      </c>
      <c r="AD56" s="242">
        <v>0</v>
      </c>
      <c r="AE56" s="244">
        <v>0</v>
      </c>
    </row>
    <row r="57" spans="1:31" x14ac:dyDescent="0.35">
      <c r="A57">
        <v>2442</v>
      </c>
      <c r="B57" t="s">
        <v>425</v>
      </c>
      <c r="C57" s="242">
        <v>1</v>
      </c>
      <c r="D57" s="242">
        <v>4</v>
      </c>
      <c r="E57" s="242">
        <v>0</v>
      </c>
      <c r="F57" s="243">
        <v>4</v>
      </c>
      <c r="G57" s="242">
        <v>4</v>
      </c>
      <c r="H57" s="242">
        <v>0</v>
      </c>
      <c r="I57" s="243">
        <v>4</v>
      </c>
      <c r="J57" s="242">
        <v>15</v>
      </c>
      <c r="K57" s="242">
        <v>60</v>
      </c>
      <c r="L57" s="242">
        <v>0</v>
      </c>
      <c r="M57" s="243">
        <v>60</v>
      </c>
      <c r="N57" s="242">
        <v>60</v>
      </c>
      <c r="O57" s="242">
        <v>0</v>
      </c>
      <c r="P57" s="243">
        <v>60</v>
      </c>
      <c r="Q57" s="242">
        <v>1</v>
      </c>
      <c r="R57" s="242">
        <v>15</v>
      </c>
      <c r="S57" s="244">
        <v>15</v>
      </c>
      <c r="T57" s="242">
        <v>0</v>
      </c>
      <c r="U57" s="242">
        <v>0</v>
      </c>
      <c r="V57" s="244">
        <v>0</v>
      </c>
      <c r="W57" s="242">
        <v>0</v>
      </c>
      <c r="X57" s="242">
        <v>0</v>
      </c>
      <c r="Y57" s="244">
        <v>0</v>
      </c>
      <c r="Z57" s="242">
        <v>0</v>
      </c>
      <c r="AA57" s="242">
        <v>0</v>
      </c>
      <c r="AB57" s="244">
        <v>0</v>
      </c>
      <c r="AC57" s="242">
        <v>0</v>
      </c>
      <c r="AD57" s="242">
        <v>0</v>
      </c>
      <c r="AE57" s="244">
        <v>0</v>
      </c>
    </row>
    <row r="58" spans="1:31" x14ac:dyDescent="0.35">
      <c r="A58">
        <v>2494</v>
      </c>
      <c r="B58" t="s">
        <v>426</v>
      </c>
      <c r="C58" s="242">
        <v>0</v>
      </c>
      <c r="D58" s="242">
        <v>2</v>
      </c>
      <c r="E58" s="242">
        <v>0</v>
      </c>
      <c r="F58" s="243">
        <v>2</v>
      </c>
      <c r="G58" s="242">
        <v>2</v>
      </c>
      <c r="H58" s="242">
        <v>0</v>
      </c>
      <c r="I58" s="243">
        <v>2</v>
      </c>
      <c r="J58" s="242">
        <v>0</v>
      </c>
      <c r="K58" s="242">
        <v>15</v>
      </c>
      <c r="L58" s="242">
        <v>0</v>
      </c>
      <c r="M58" s="243">
        <v>15</v>
      </c>
      <c r="N58" s="242">
        <v>30</v>
      </c>
      <c r="O58" s="242">
        <v>0</v>
      </c>
      <c r="P58" s="243">
        <v>30</v>
      </c>
      <c r="Q58" s="242">
        <v>0</v>
      </c>
      <c r="R58" s="242">
        <v>0</v>
      </c>
      <c r="S58" s="244">
        <v>0</v>
      </c>
      <c r="T58" s="242">
        <v>0</v>
      </c>
      <c r="U58" s="242">
        <v>0</v>
      </c>
      <c r="V58" s="244">
        <v>0</v>
      </c>
      <c r="W58" s="242">
        <v>0</v>
      </c>
      <c r="X58" s="242">
        <v>0</v>
      </c>
      <c r="Y58" s="244">
        <v>0</v>
      </c>
      <c r="Z58" s="242">
        <v>0</v>
      </c>
      <c r="AA58" s="242">
        <v>0</v>
      </c>
      <c r="AB58" s="244">
        <v>0</v>
      </c>
      <c r="AC58" s="242">
        <v>0</v>
      </c>
      <c r="AD58" s="242">
        <v>0</v>
      </c>
      <c r="AE58" s="244">
        <v>0</v>
      </c>
    </row>
    <row r="59" spans="1:31" x14ac:dyDescent="0.35">
      <c r="A59">
        <v>2522</v>
      </c>
      <c r="B59" t="s">
        <v>427</v>
      </c>
      <c r="C59" s="242">
        <v>2</v>
      </c>
      <c r="D59" s="242">
        <v>8</v>
      </c>
      <c r="E59" s="242">
        <v>1</v>
      </c>
      <c r="F59" s="243">
        <v>9</v>
      </c>
      <c r="G59" s="242">
        <v>3</v>
      </c>
      <c r="H59" s="242">
        <v>0</v>
      </c>
      <c r="I59" s="243">
        <v>3</v>
      </c>
      <c r="J59" s="242">
        <v>30</v>
      </c>
      <c r="K59" s="242">
        <v>75</v>
      </c>
      <c r="L59" s="242">
        <v>15</v>
      </c>
      <c r="M59" s="243">
        <v>90</v>
      </c>
      <c r="N59" s="242">
        <v>18</v>
      </c>
      <c r="O59" s="242">
        <v>0</v>
      </c>
      <c r="P59" s="243">
        <v>18</v>
      </c>
      <c r="Q59" s="242">
        <v>0</v>
      </c>
      <c r="R59" s="242">
        <v>0</v>
      </c>
      <c r="S59" s="244">
        <v>0</v>
      </c>
      <c r="T59" s="242">
        <v>0</v>
      </c>
      <c r="U59" s="242">
        <v>0</v>
      </c>
      <c r="V59" s="244">
        <v>0</v>
      </c>
      <c r="W59" s="242">
        <v>0</v>
      </c>
      <c r="X59" s="242">
        <v>0</v>
      </c>
      <c r="Y59" s="244">
        <v>0</v>
      </c>
      <c r="Z59" s="242">
        <v>0</v>
      </c>
      <c r="AA59" s="242">
        <v>0</v>
      </c>
      <c r="AB59" s="244">
        <v>0</v>
      </c>
      <c r="AC59" s="242">
        <v>0</v>
      </c>
      <c r="AD59" s="242">
        <v>0</v>
      </c>
      <c r="AE59" s="244">
        <v>0</v>
      </c>
    </row>
    <row r="60" spans="1:31" x14ac:dyDescent="0.35">
      <c r="A60">
        <v>2556</v>
      </c>
      <c r="B60" t="s">
        <v>428</v>
      </c>
      <c r="C60" s="242">
        <v>18</v>
      </c>
      <c r="D60" s="242">
        <v>6</v>
      </c>
      <c r="E60" s="242">
        <v>2</v>
      </c>
      <c r="F60" s="243">
        <v>8</v>
      </c>
      <c r="G60" s="242">
        <v>0</v>
      </c>
      <c r="H60" s="242">
        <v>0</v>
      </c>
      <c r="I60" s="243">
        <v>0</v>
      </c>
      <c r="J60" s="242">
        <v>270</v>
      </c>
      <c r="K60" s="242">
        <v>90</v>
      </c>
      <c r="L60" s="242">
        <v>30</v>
      </c>
      <c r="M60" s="243">
        <v>120</v>
      </c>
      <c r="N60" s="242">
        <v>0</v>
      </c>
      <c r="O60" s="242">
        <v>0</v>
      </c>
      <c r="P60" s="243">
        <v>0</v>
      </c>
      <c r="Q60" s="242">
        <v>4</v>
      </c>
      <c r="R60" s="242">
        <v>60</v>
      </c>
      <c r="S60" s="244">
        <v>0</v>
      </c>
      <c r="T60" s="242">
        <v>4</v>
      </c>
      <c r="U60" s="242">
        <v>60</v>
      </c>
      <c r="V60" s="244">
        <v>0</v>
      </c>
      <c r="W60" s="242">
        <v>0</v>
      </c>
      <c r="X60" s="242">
        <v>0</v>
      </c>
      <c r="Y60" s="244">
        <v>0</v>
      </c>
      <c r="Z60" s="242">
        <v>0</v>
      </c>
      <c r="AA60" s="242">
        <v>0</v>
      </c>
      <c r="AB60" s="244">
        <v>0</v>
      </c>
      <c r="AC60" s="242">
        <v>0</v>
      </c>
      <c r="AD60" s="242">
        <v>0</v>
      </c>
      <c r="AE60" s="244">
        <v>0</v>
      </c>
    </row>
    <row r="61" spans="1:31" x14ac:dyDescent="0.35">
      <c r="A61">
        <v>2575</v>
      </c>
      <c r="B61" t="s">
        <v>429</v>
      </c>
      <c r="C61" s="242">
        <v>6</v>
      </c>
      <c r="D61" s="242">
        <v>22</v>
      </c>
      <c r="E61" s="242">
        <v>11</v>
      </c>
      <c r="F61" s="243">
        <v>33</v>
      </c>
      <c r="G61" s="242">
        <v>5</v>
      </c>
      <c r="H61" s="242">
        <v>3</v>
      </c>
      <c r="I61" s="243">
        <v>8</v>
      </c>
      <c r="J61" s="242">
        <v>90</v>
      </c>
      <c r="K61" s="242">
        <v>330</v>
      </c>
      <c r="L61" s="242">
        <v>165</v>
      </c>
      <c r="M61" s="243">
        <v>495</v>
      </c>
      <c r="N61" s="242">
        <v>64.5</v>
      </c>
      <c r="O61" s="242">
        <v>45</v>
      </c>
      <c r="P61" s="243">
        <v>109.5</v>
      </c>
      <c r="Q61" s="242">
        <v>3</v>
      </c>
      <c r="R61" s="242">
        <v>45</v>
      </c>
      <c r="S61" s="244">
        <v>30</v>
      </c>
      <c r="T61" s="242">
        <v>0</v>
      </c>
      <c r="U61" s="242">
        <v>0</v>
      </c>
      <c r="V61" s="244">
        <v>0</v>
      </c>
      <c r="W61" s="242">
        <v>3</v>
      </c>
      <c r="X61" s="242">
        <v>45</v>
      </c>
      <c r="Y61" s="244">
        <v>30</v>
      </c>
      <c r="Z61" s="242">
        <v>3</v>
      </c>
      <c r="AA61" s="242">
        <v>45</v>
      </c>
      <c r="AB61" s="244">
        <v>0</v>
      </c>
      <c r="AC61" s="242">
        <v>0</v>
      </c>
      <c r="AD61" s="242">
        <v>0</v>
      </c>
      <c r="AE61" s="244">
        <v>0</v>
      </c>
    </row>
    <row r="62" spans="1:31" x14ac:dyDescent="0.35">
      <c r="A62">
        <v>2580</v>
      </c>
      <c r="B62" t="s">
        <v>430</v>
      </c>
      <c r="C62" s="242">
        <v>8</v>
      </c>
      <c r="D62" s="242">
        <v>36</v>
      </c>
      <c r="E62" s="242">
        <v>11</v>
      </c>
      <c r="F62" s="243">
        <v>47</v>
      </c>
      <c r="G62" s="242">
        <v>23</v>
      </c>
      <c r="H62" s="242">
        <v>9</v>
      </c>
      <c r="I62" s="243">
        <v>32</v>
      </c>
      <c r="J62" s="242">
        <v>120</v>
      </c>
      <c r="K62" s="242">
        <v>540</v>
      </c>
      <c r="L62" s="242">
        <v>165</v>
      </c>
      <c r="M62" s="243">
        <v>705</v>
      </c>
      <c r="N62" s="242">
        <v>339</v>
      </c>
      <c r="O62" s="242">
        <v>135</v>
      </c>
      <c r="P62" s="243">
        <v>474</v>
      </c>
      <c r="Q62" s="242">
        <v>0</v>
      </c>
      <c r="R62" s="242">
        <v>0</v>
      </c>
      <c r="S62" s="244">
        <v>0</v>
      </c>
      <c r="T62" s="242">
        <v>4</v>
      </c>
      <c r="U62" s="242">
        <v>60</v>
      </c>
      <c r="V62" s="244">
        <v>30</v>
      </c>
      <c r="W62" s="242">
        <v>9</v>
      </c>
      <c r="X62" s="242">
        <v>135</v>
      </c>
      <c r="Y62" s="244">
        <v>120</v>
      </c>
      <c r="Z62" s="242">
        <v>0</v>
      </c>
      <c r="AA62" s="242">
        <v>0</v>
      </c>
      <c r="AB62" s="244">
        <v>0</v>
      </c>
      <c r="AC62" s="242">
        <v>0</v>
      </c>
      <c r="AD62" s="242">
        <v>0</v>
      </c>
      <c r="AE62" s="244">
        <v>0</v>
      </c>
    </row>
    <row r="63" spans="1:31" x14ac:dyDescent="0.35">
      <c r="A63">
        <v>2596</v>
      </c>
      <c r="B63" t="s">
        <v>431</v>
      </c>
      <c r="C63" s="242">
        <v>2</v>
      </c>
      <c r="D63" s="242">
        <v>43</v>
      </c>
      <c r="E63" s="242">
        <v>9</v>
      </c>
      <c r="F63" s="243">
        <v>52</v>
      </c>
      <c r="G63" s="242">
        <v>34</v>
      </c>
      <c r="H63" s="242">
        <v>8</v>
      </c>
      <c r="I63" s="243">
        <v>42</v>
      </c>
      <c r="J63" s="242">
        <v>30</v>
      </c>
      <c r="K63" s="242">
        <v>623</v>
      </c>
      <c r="L63" s="242">
        <v>135</v>
      </c>
      <c r="M63" s="243">
        <v>758</v>
      </c>
      <c r="N63" s="242">
        <v>450</v>
      </c>
      <c r="O63" s="242">
        <v>100</v>
      </c>
      <c r="P63" s="243">
        <v>550</v>
      </c>
      <c r="Q63" s="242">
        <v>5</v>
      </c>
      <c r="R63" s="242">
        <v>75</v>
      </c>
      <c r="S63" s="244">
        <v>35</v>
      </c>
      <c r="T63" s="242">
        <v>2</v>
      </c>
      <c r="U63" s="242">
        <v>30</v>
      </c>
      <c r="V63" s="244">
        <v>15</v>
      </c>
      <c r="W63" s="242">
        <v>7</v>
      </c>
      <c r="X63" s="242">
        <v>103</v>
      </c>
      <c r="Y63" s="244">
        <v>75</v>
      </c>
      <c r="Z63" s="242">
        <v>0</v>
      </c>
      <c r="AA63" s="242">
        <v>0</v>
      </c>
      <c r="AB63" s="244">
        <v>0</v>
      </c>
      <c r="AC63" s="242">
        <v>0</v>
      </c>
      <c r="AD63" s="242">
        <v>0</v>
      </c>
      <c r="AE63" s="244">
        <v>0</v>
      </c>
    </row>
    <row r="64" spans="1:31" x14ac:dyDescent="0.35">
      <c r="A64">
        <v>2599</v>
      </c>
      <c r="B64" t="s">
        <v>432</v>
      </c>
      <c r="C64" s="242">
        <v>14</v>
      </c>
      <c r="D64" s="242">
        <v>35</v>
      </c>
      <c r="E64" s="242">
        <v>16</v>
      </c>
      <c r="F64" s="243">
        <v>51</v>
      </c>
      <c r="G64" s="242">
        <v>6</v>
      </c>
      <c r="H64" s="242">
        <v>7</v>
      </c>
      <c r="I64" s="243">
        <v>13</v>
      </c>
      <c r="J64" s="242">
        <v>210</v>
      </c>
      <c r="K64" s="242">
        <v>523</v>
      </c>
      <c r="L64" s="242">
        <v>240</v>
      </c>
      <c r="M64" s="243">
        <v>763</v>
      </c>
      <c r="N64" s="242">
        <v>90</v>
      </c>
      <c r="O64" s="242">
        <v>105</v>
      </c>
      <c r="P64" s="243">
        <v>195</v>
      </c>
      <c r="Q64" s="242">
        <v>1</v>
      </c>
      <c r="R64" s="242">
        <v>15</v>
      </c>
      <c r="S64" s="244">
        <v>15</v>
      </c>
      <c r="T64" s="242">
        <v>12</v>
      </c>
      <c r="U64" s="242">
        <v>180</v>
      </c>
      <c r="V64" s="244">
        <v>30</v>
      </c>
      <c r="W64" s="242">
        <v>21</v>
      </c>
      <c r="X64" s="242">
        <v>315</v>
      </c>
      <c r="Y64" s="244">
        <v>75</v>
      </c>
      <c r="Z64" s="242">
        <v>0</v>
      </c>
      <c r="AA64" s="242">
        <v>0</v>
      </c>
      <c r="AB64" s="244">
        <v>0</v>
      </c>
      <c r="AC64" s="242">
        <v>0</v>
      </c>
      <c r="AD64" s="242">
        <v>0</v>
      </c>
      <c r="AE64" s="244">
        <v>0</v>
      </c>
    </row>
    <row r="65" spans="1:31" x14ac:dyDescent="0.35">
      <c r="A65">
        <v>2600</v>
      </c>
      <c r="B65" t="s">
        <v>433</v>
      </c>
      <c r="C65" s="242">
        <v>2</v>
      </c>
      <c r="D65" s="242">
        <v>5</v>
      </c>
      <c r="E65" s="242">
        <v>3</v>
      </c>
      <c r="F65" s="243">
        <v>8</v>
      </c>
      <c r="G65" s="242">
        <v>0</v>
      </c>
      <c r="H65" s="242">
        <v>0</v>
      </c>
      <c r="I65" s="243">
        <v>0</v>
      </c>
      <c r="J65" s="242">
        <v>30</v>
      </c>
      <c r="K65" s="242">
        <v>75</v>
      </c>
      <c r="L65" s="242">
        <v>45</v>
      </c>
      <c r="M65" s="243">
        <v>120</v>
      </c>
      <c r="N65" s="242">
        <v>0</v>
      </c>
      <c r="O65" s="242">
        <v>0</v>
      </c>
      <c r="P65" s="243">
        <v>0</v>
      </c>
      <c r="Q65" s="242">
        <v>1</v>
      </c>
      <c r="R65" s="242">
        <v>15</v>
      </c>
      <c r="S65" s="244">
        <v>0</v>
      </c>
      <c r="T65" s="242">
        <v>2</v>
      </c>
      <c r="U65" s="242">
        <v>30</v>
      </c>
      <c r="V65" s="244">
        <v>0</v>
      </c>
      <c r="W65" s="242">
        <v>3</v>
      </c>
      <c r="X65" s="242">
        <v>45</v>
      </c>
      <c r="Y65" s="244">
        <v>0</v>
      </c>
      <c r="Z65" s="242">
        <v>2</v>
      </c>
      <c r="AA65" s="242">
        <v>30</v>
      </c>
      <c r="AB65" s="244">
        <v>0</v>
      </c>
      <c r="AC65" s="242">
        <v>0</v>
      </c>
      <c r="AD65" s="242">
        <v>0</v>
      </c>
      <c r="AE65" s="244">
        <v>0</v>
      </c>
    </row>
    <row r="66" spans="1:31" x14ac:dyDescent="0.35">
      <c r="A66">
        <v>2601</v>
      </c>
      <c r="B66" t="s">
        <v>434</v>
      </c>
      <c r="C66" s="242">
        <v>1</v>
      </c>
      <c r="D66" s="242">
        <v>8</v>
      </c>
      <c r="E66" s="242">
        <v>1</v>
      </c>
      <c r="F66" s="243">
        <v>9</v>
      </c>
      <c r="G66" s="242">
        <v>2</v>
      </c>
      <c r="H66" s="242">
        <v>1</v>
      </c>
      <c r="I66" s="243">
        <v>3</v>
      </c>
      <c r="J66" s="242">
        <v>15</v>
      </c>
      <c r="K66" s="242">
        <v>113.18</v>
      </c>
      <c r="L66" s="242">
        <v>15</v>
      </c>
      <c r="M66" s="243">
        <v>128.18</v>
      </c>
      <c r="N66" s="242">
        <v>30</v>
      </c>
      <c r="O66" s="242">
        <v>15</v>
      </c>
      <c r="P66" s="243">
        <v>45</v>
      </c>
      <c r="Q66" s="242">
        <v>0</v>
      </c>
      <c r="R66" s="242">
        <v>0</v>
      </c>
      <c r="S66" s="244">
        <v>0</v>
      </c>
      <c r="T66" s="242">
        <v>0</v>
      </c>
      <c r="U66" s="242">
        <v>0</v>
      </c>
      <c r="V66" s="244">
        <v>0</v>
      </c>
      <c r="W66" s="242">
        <v>0</v>
      </c>
      <c r="X66" s="242">
        <v>0</v>
      </c>
      <c r="Y66" s="244">
        <v>0</v>
      </c>
      <c r="Z66" s="242">
        <v>0</v>
      </c>
      <c r="AA66" s="242">
        <v>0</v>
      </c>
      <c r="AB66" s="244">
        <v>0</v>
      </c>
      <c r="AC66" s="242">
        <v>0</v>
      </c>
      <c r="AD66" s="242">
        <v>0</v>
      </c>
      <c r="AE66" s="244">
        <v>0</v>
      </c>
    </row>
    <row r="67" spans="1:31" x14ac:dyDescent="0.35">
      <c r="A67">
        <v>2603</v>
      </c>
      <c r="B67" t="s">
        <v>435</v>
      </c>
      <c r="C67" s="242">
        <v>0</v>
      </c>
      <c r="D67" s="242">
        <v>16</v>
      </c>
      <c r="E67" s="242">
        <v>20</v>
      </c>
      <c r="F67" s="243">
        <v>36</v>
      </c>
      <c r="G67" s="242">
        <v>13</v>
      </c>
      <c r="H67" s="242">
        <v>16</v>
      </c>
      <c r="I67" s="243">
        <v>29</v>
      </c>
      <c r="J67" s="242">
        <v>0</v>
      </c>
      <c r="K67" s="242">
        <v>240</v>
      </c>
      <c r="L67" s="242">
        <v>297</v>
      </c>
      <c r="M67" s="243">
        <v>537</v>
      </c>
      <c r="N67" s="242">
        <v>193</v>
      </c>
      <c r="O67" s="242">
        <v>224</v>
      </c>
      <c r="P67" s="243">
        <v>417</v>
      </c>
      <c r="Q67" s="242">
        <v>0</v>
      </c>
      <c r="R67" s="242">
        <v>0</v>
      </c>
      <c r="S67" s="244">
        <v>0</v>
      </c>
      <c r="T67" s="242">
        <v>0</v>
      </c>
      <c r="U67" s="242">
        <v>0</v>
      </c>
      <c r="V67" s="244">
        <v>0</v>
      </c>
      <c r="W67" s="242">
        <v>0</v>
      </c>
      <c r="X67" s="242">
        <v>0</v>
      </c>
      <c r="Y67" s="244">
        <v>0</v>
      </c>
      <c r="Z67" s="242">
        <v>0</v>
      </c>
      <c r="AA67" s="242">
        <v>0</v>
      </c>
      <c r="AB67" s="244">
        <v>0</v>
      </c>
      <c r="AC67" s="242">
        <v>1</v>
      </c>
      <c r="AD67" s="242">
        <v>15</v>
      </c>
      <c r="AE67" s="244">
        <v>15</v>
      </c>
    </row>
    <row r="68" spans="1:31" x14ac:dyDescent="0.35">
      <c r="A68">
        <v>2611</v>
      </c>
      <c r="B68" t="s">
        <v>436</v>
      </c>
      <c r="C68" s="242">
        <v>3</v>
      </c>
      <c r="D68" s="242">
        <v>6</v>
      </c>
      <c r="E68" s="242">
        <v>3</v>
      </c>
      <c r="F68" s="243">
        <v>9</v>
      </c>
      <c r="G68" s="242">
        <v>0</v>
      </c>
      <c r="H68" s="242">
        <v>0</v>
      </c>
      <c r="I68" s="243">
        <v>0</v>
      </c>
      <c r="J68" s="242">
        <v>36</v>
      </c>
      <c r="K68" s="242">
        <v>90</v>
      </c>
      <c r="L68" s="242">
        <v>45</v>
      </c>
      <c r="M68" s="243">
        <v>135</v>
      </c>
      <c r="N68" s="242">
        <v>0</v>
      </c>
      <c r="O68" s="242">
        <v>0</v>
      </c>
      <c r="P68" s="243">
        <v>0</v>
      </c>
      <c r="Q68" s="242">
        <v>0</v>
      </c>
      <c r="R68" s="242">
        <v>0</v>
      </c>
      <c r="S68" s="244">
        <v>0</v>
      </c>
      <c r="T68" s="242">
        <v>7</v>
      </c>
      <c r="U68" s="242">
        <v>105</v>
      </c>
      <c r="V68" s="244">
        <v>0</v>
      </c>
      <c r="W68" s="242">
        <v>0</v>
      </c>
      <c r="X68" s="242">
        <v>0</v>
      </c>
      <c r="Y68" s="244">
        <v>0</v>
      </c>
      <c r="Z68" s="242">
        <v>3</v>
      </c>
      <c r="AA68" s="242">
        <v>45</v>
      </c>
      <c r="AB68" s="244">
        <v>0</v>
      </c>
      <c r="AC68" s="242">
        <v>0</v>
      </c>
      <c r="AD68" s="242">
        <v>0</v>
      </c>
      <c r="AE68" s="244">
        <v>0</v>
      </c>
    </row>
    <row r="69" spans="1:31" x14ac:dyDescent="0.35">
      <c r="A69">
        <v>2614</v>
      </c>
      <c r="B69" t="s">
        <v>437</v>
      </c>
      <c r="C69" s="242">
        <v>17</v>
      </c>
      <c r="D69" s="242">
        <v>30</v>
      </c>
      <c r="E69" s="242">
        <v>4</v>
      </c>
      <c r="F69" s="243">
        <v>34</v>
      </c>
      <c r="G69" s="242">
        <v>12</v>
      </c>
      <c r="H69" s="242">
        <v>3</v>
      </c>
      <c r="I69" s="243">
        <v>15</v>
      </c>
      <c r="J69" s="242">
        <v>255</v>
      </c>
      <c r="K69" s="242">
        <v>435</v>
      </c>
      <c r="L69" s="242">
        <v>60</v>
      </c>
      <c r="M69" s="243">
        <v>495</v>
      </c>
      <c r="N69" s="242">
        <v>175.5</v>
      </c>
      <c r="O69" s="242">
        <v>45</v>
      </c>
      <c r="P69" s="243">
        <v>220.5</v>
      </c>
      <c r="Q69" s="242">
        <v>8</v>
      </c>
      <c r="R69" s="242">
        <v>120</v>
      </c>
      <c r="S69" s="244">
        <v>30</v>
      </c>
      <c r="T69" s="242">
        <v>12</v>
      </c>
      <c r="U69" s="242">
        <v>180</v>
      </c>
      <c r="V69" s="244">
        <v>60</v>
      </c>
      <c r="W69" s="242">
        <v>6</v>
      </c>
      <c r="X69" s="242">
        <v>90</v>
      </c>
      <c r="Y69" s="244">
        <v>60</v>
      </c>
      <c r="Z69" s="242">
        <v>11</v>
      </c>
      <c r="AA69" s="242">
        <v>165</v>
      </c>
      <c r="AB69" s="244">
        <v>15</v>
      </c>
      <c r="AC69" s="242">
        <v>11</v>
      </c>
      <c r="AD69" s="242">
        <v>165</v>
      </c>
      <c r="AE69" s="244">
        <v>15</v>
      </c>
    </row>
    <row r="70" spans="1:31" x14ac:dyDescent="0.35">
      <c r="A70">
        <v>2619</v>
      </c>
      <c r="B70" t="s">
        <v>438</v>
      </c>
      <c r="C70" s="242">
        <v>1</v>
      </c>
      <c r="D70" s="242">
        <v>25</v>
      </c>
      <c r="E70" s="242">
        <v>2</v>
      </c>
      <c r="F70" s="243">
        <v>27</v>
      </c>
      <c r="G70" s="242">
        <v>7</v>
      </c>
      <c r="H70" s="242">
        <v>2</v>
      </c>
      <c r="I70" s="243">
        <v>9</v>
      </c>
      <c r="J70" s="242">
        <v>15</v>
      </c>
      <c r="K70" s="242">
        <v>353</v>
      </c>
      <c r="L70" s="242">
        <v>30</v>
      </c>
      <c r="M70" s="243">
        <v>383</v>
      </c>
      <c r="N70" s="242">
        <v>51</v>
      </c>
      <c r="O70" s="242">
        <v>30</v>
      </c>
      <c r="P70" s="243">
        <v>81</v>
      </c>
      <c r="Q70" s="242">
        <v>3</v>
      </c>
      <c r="R70" s="242">
        <v>45</v>
      </c>
      <c r="S70" s="244">
        <v>0</v>
      </c>
      <c r="T70" s="242">
        <v>3</v>
      </c>
      <c r="U70" s="242">
        <v>45</v>
      </c>
      <c r="V70" s="244">
        <v>15</v>
      </c>
      <c r="W70" s="242">
        <v>1</v>
      </c>
      <c r="X70" s="242">
        <v>15</v>
      </c>
      <c r="Y70" s="244">
        <v>0</v>
      </c>
      <c r="Z70" s="242">
        <v>0</v>
      </c>
      <c r="AA70" s="242">
        <v>0</v>
      </c>
      <c r="AB70" s="244">
        <v>0</v>
      </c>
      <c r="AC70" s="242">
        <v>0</v>
      </c>
      <c r="AD70" s="242">
        <v>0</v>
      </c>
      <c r="AE70" s="244">
        <v>0</v>
      </c>
    </row>
    <row r="71" spans="1:31" x14ac:dyDescent="0.35">
      <c r="A71">
        <v>2633</v>
      </c>
      <c r="B71" t="s">
        <v>439</v>
      </c>
      <c r="C71" s="242">
        <v>3</v>
      </c>
      <c r="D71" s="242">
        <v>9</v>
      </c>
      <c r="E71" s="242">
        <v>2</v>
      </c>
      <c r="F71" s="243">
        <v>11</v>
      </c>
      <c r="G71" s="242">
        <v>4</v>
      </c>
      <c r="H71" s="242">
        <v>1</v>
      </c>
      <c r="I71" s="243">
        <v>5</v>
      </c>
      <c r="J71" s="242">
        <v>39</v>
      </c>
      <c r="K71" s="242">
        <v>119.25</v>
      </c>
      <c r="L71" s="242">
        <v>29.5</v>
      </c>
      <c r="M71" s="243">
        <v>148.75</v>
      </c>
      <c r="N71" s="242">
        <v>57</v>
      </c>
      <c r="O71" s="242">
        <v>15</v>
      </c>
      <c r="P71" s="243">
        <v>72</v>
      </c>
      <c r="Q71" s="242">
        <v>1</v>
      </c>
      <c r="R71" s="242">
        <v>15</v>
      </c>
      <c r="S71" s="244">
        <v>0</v>
      </c>
      <c r="T71" s="242">
        <v>1</v>
      </c>
      <c r="U71" s="242">
        <v>15</v>
      </c>
      <c r="V71" s="244">
        <v>0</v>
      </c>
      <c r="W71" s="242">
        <v>3</v>
      </c>
      <c r="X71" s="242">
        <v>44.25</v>
      </c>
      <c r="Y71" s="244">
        <v>15</v>
      </c>
      <c r="Z71" s="242">
        <v>0</v>
      </c>
      <c r="AA71" s="242">
        <v>0</v>
      </c>
      <c r="AB71" s="244">
        <v>0</v>
      </c>
      <c r="AC71" s="242">
        <v>0</v>
      </c>
      <c r="AD71" s="242">
        <v>0</v>
      </c>
      <c r="AE71" s="244">
        <v>0</v>
      </c>
    </row>
    <row r="72" spans="1:31" x14ac:dyDescent="0.35">
      <c r="A72">
        <v>2637</v>
      </c>
      <c r="B72" t="s">
        <v>440</v>
      </c>
      <c r="C72" s="242">
        <v>0</v>
      </c>
      <c r="D72" s="242">
        <v>37</v>
      </c>
      <c r="E72" s="242">
        <v>8</v>
      </c>
      <c r="F72" s="243">
        <v>45</v>
      </c>
      <c r="G72" s="242">
        <v>29</v>
      </c>
      <c r="H72" s="242">
        <v>8</v>
      </c>
      <c r="I72" s="243">
        <v>37</v>
      </c>
      <c r="J72" s="242">
        <v>0</v>
      </c>
      <c r="K72" s="242">
        <v>555</v>
      </c>
      <c r="L72" s="242">
        <v>120</v>
      </c>
      <c r="M72" s="243">
        <v>675</v>
      </c>
      <c r="N72" s="242">
        <v>435</v>
      </c>
      <c r="O72" s="242">
        <v>120</v>
      </c>
      <c r="P72" s="243">
        <v>555</v>
      </c>
      <c r="Q72" s="242">
        <v>2</v>
      </c>
      <c r="R72" s="242">
        <v>30</v>
      </c>
      <c r="S72" s="244">
        <v>30</v>
      </c>
      <c r="T72" s="242">
        <v>0</v>
      </c>
      <c r="U72" s="242">
        <v>0</v>
      </c>
      <c r="V72" s="244">
        <v>0</v>
      </c>
      <c r="W72" s="242">
        <v>7</v>
      </c>
      <c r="X72" s="242">
        <v>105</v>
      </c>
      <c r="Y72" s="244">
        <v>90</v>
      </c>
      <c r="Z72" s="242">
        <v>0</v>
      </c>
      <c r="AA72" s="242">
        <v>0</v>
      </c>
      <c r="AB72" s="244">
        <v>0</v>
      </c>
      <c r="AC72" s="242">
        <v>0</v>
      </c>
      <c r="AD72" s="242">
        <v>0</v>
      </c>
      <c r="AE72" s="244">
        <v>0</v>
      </c>
    </row>
    <row r="73" spans="1:31" x14ac:dyDescent="0.35">
      <c r="A73">
        <v>2651</v>
      </c>
      <c r="B73" t="s">
        <v>441</v>
      </c>
      <c r="C73" s="242">
        <v>0</v>
      </c>
      <c r="D73" s="242">
        <v>5</v>
      </c>
      <c r="E73" s="242">
        <v>2</v>
      </c>
      <c r="F73" s="243">
        <v>7</v>
      </c>
      <c r="G73" s="242">
        <v>4</v>
      </c>
      <c r="H73" s="242">
        <v>1</v>
      </c>
      <c r="I73" s="243">
        <v>5</v>
      </c>
      <c r="J73" s="242">
        <v>0</v>
      </c>
      <c r="K73" s="242">
        <v>75</v>
      </c>
      <c r="L73" s="242">
        <v>30</v>
      </c>
      <c r="M73" s="243">
        <v>105</v>
      </c>
      <c r="N73" s="242">
        <v>60</v>
      </c>
      <c r="O73" s="242">
        <v>15</v>
      </c>
      <c r="P73" s="243">
        <v>75</v>
      </c>
      <c r="Q73" s="242">
        <v>1</v>
      </c>
      <c r="R73" s="242">
        <v>15</v>
      </c>
      <c r="S73" s="244">
        <v>0</v>
      </c>
      <c r="T73" s="242">
        <v>0</v>
      </c>
      <c r="U73" s="242">
        <v>0</v>
      </c>
      <c r="V73" s="244">
        <v>0</v>
      </c>
      <c r="W73" s="242">
        <v>0</v>
      </c>
      <c r="X73" s="242">
        <v>0</v>
      </c>
      <c r="Y73" s="244">
        <v>0</v>
      </c>
      <c r="Z73" s="242">
        <v>1</v>
      </c>
      <c r="AA73" s="242">
        <v>15</v>
      </c>
      <c r="AB73" s="244">
        <v>0</v>
      </c>
      <c r="AC73" s="242">
        <v>0</v>
      </c>
      <c r="AD73" s="242">
        <v>0</v>
      </c>
      <c r="AE73" s="244">
        <v>0</v>
      </c>
    </row>
    <row r="74" spans="1:31" x14ac:dyDescent="0.35">
      <c r="A74">
        <v>2669</v>
      </c>
      <c r="B74" t="s">
        <v>442</v>
      </c>
      <c r="C74" s="242">
        <v>2</v>
      </c>
      <c r="D74" s="242">
        <v>10</v>
      </c>
      <c r="E74" s="242">
        <v>4</v>
      </c>
      <c r="F74" s="243">
        <v>14</v>
      </c>
      <c r="G74" s="242">
        <v>1</v>
      </c>
      <c r="H74" s="242">
        <v>0</v>
      </c>
      <c r="I74" s="243">
        <v>1</v>
      </c>
      <c r="J74" s="242">
        <v>30</v>
      </c>
      <c r="K74" s="242">
        <v>130</v>
      </c>
      <c r="L74" s="242">
        <v>60</v>
      </c>
      <c r="M74" s="243">
        <v>190</v>
      </c>
      <c r="N74" s="242">
        <v>5</v>
      </c>
      <c r="O74" s="242">
        <v>0</v>
      </c>
      <c r="P74" s="243">
        <v>5</v>
      </c>
      <c r="Q74" s="242">
        <v>0</v>
      </c>
      <c r="R74" s="242">
        <v>0</v>
      </c>
      <c r="S74" s="244">
        <v>0</v>
      </c>
      <c r="T74" s="242">
        <v>0</v>
      </c>
      <c r="U74" s="242">
        <v>0</v>
      </c>
      <c r="V74" s="244">
        <v>0</v>
      </c>
      <c r="W74" s="242">
        <v>2</v>
      </c>
      <c r="X74" s="242">
        <v>25</v>
      </c>
      <c r="Y74" s="244">
        <v>0</v>
      </c>
      <c r="Z74" s="242">
        <v>1</v>
      </c>
      <c r="AA74" s="242">
        <v>15</v>
      </c>
      <c r="AB74" s="244">
        <v>0</v>
      </c>
      <c r="AC74" s="242">
        <v>0</v>
      </c>
      <c r="AD74" s="242">
        <v>0</v>
      </c>
      <c r="AE74" s="244">
        <v>0</v>
      </c>
    </row>
    <row r="75" spans="1:31" x14ac:dyDescent="0.35">
      <c r="A75">
        <v>2684</v>
      </c>
      <c r="B75" t="s">
        <v>443</v>
      </c>
      <c r="C75" s="242">
        <v>12</v>
      </c>
      <c r="D75" s="242">
        <v>17</v>
      </c>
      <c r="E75" s="242">
        <v>7</v>
      </c>
      <c r="F75" s="243">
        <v>24</v>
      </c>
      <c r="G75" s="242">
        <v>3</v>
      </c>
      <c r="H75" s="242">
        <v>0</v>
      </c>
      <c r="I75" s="243">
        <v>3</v>
      </c>
      <c r="J75" s="242">
        <v>180</v>
      </c>
      <c r="K75" s="242">
        <v>255</v>
      </c>
      <c r="L75" s="242">
        <v>105</v>
      </c>
      <c r="M75" s="243">
        <v>360</v>
      </c>
      <c r="N75" s="242">
        <v>45</v>
      </c>
      <c r="O75" s="242">
        <v>0</v>
      </c>
      <c r="P75" s="243">
        <v>45</v>
      </c>
      <c r="Q75" s="242">
        <v>2</v>
      </c>
      <c r="R75" s="242">
        <v>30</v>
      </c>
      <c r="S75" s="244">
        <v>0</v>
      </c>
      <c r="T75" s="242">
        <v>5</v>
      </c>
      <c r="U75" s="242">
        <v>75</v>
      </c>
      <c r="V75" s="244">
        <v>0</v>
      </c>
      <c r="W75" s="242">
        <v>14</v>
      </c>
      <c r="X75" s="242">
        <v>210</v>
      </c>
      <c r="Y75" s="244">
        <v>30</v>
      </c>
      <c r="Z75" s="242">
        <v>9</v>
      </c>
      <c r="AA75" s="242">
        <v>135</v>
      </c>
      <c r="AB75" s="244">
        <v>0</v>
      </c>
      <c r="AC75" s="242">
        <v>0</v>
      </c>
      <c r="AD75" s="242">
        <v>0</v>
      </c>
      <c r="AE75" s="244">
        <v>0</v>
      </c>
    </row>
    <row r="76" spans="1:31" x14ac:dyDescent="0.35">
      <c r="A76">
        <v>2686</v>
      </c>
      <c r="B76" t="s">
        <v>444</v>
      </c>
      <c r="C76" s="242">
        <v>2</v>
      </c>
      <c r="D76" s="242">
        <v>29</v>
      </c>
      <c r="E76" s="242">
        <v>9</v>
      </c>
      <c r="F76" s="243">
        <v>38</v>
      </c>
      <c r="G76" s="242">
        <v>9</v>
      </c>
      <c r="H76" s="242">
        <v>3</v>
      </c>
      <c r="I76" s="243">
        <v>12</v>
      </c>
      <c r="J76" s="242">
        <v>30</v>
      </c>
      <c r="K76" s="242">
        <v>420</v>
      </c>
      <c r="L76" s="242">
        <v>135</v>
      </c>
      <c r="M76" s="243">
        <v>555</v>
      </c>
      <c r="N76" s="242">
        <v>132</v>
      </c>
      <c r="O76" s="242">
        <v>45</v>
      </c>
      <c r="P76" s="243">
        <v>177</v>
      </c>
      <c r="Q76" s="242">
        <v>2</v>
      </c>
      <c r="R76" s="242">
        <v>30</v>
      </c>
      <c r="S76" s="244">
        <v>0</v>
      </c>
      <c r="T76" s="242">
        <v>9</v>
      </c>
      <c r="U76" s="242">
        <v>135</v>
      </c>
      <c r="V76" s="244">
        <v>0</v>
      </c>
      <c r="W76" s="242">
        <v>4</v>
      </c>
      <c r="X76" s="242">
        <v>60</v>
      </c>
      <c r="Y76" s="244">
        <v>30</v>
      </c>
      <c r="Z76" s="242">
        <v>7</v>
      </c>
      <c r="AA76" s="242">
        <v>105</v>
      </c>
      <c r="AB76" s="244">
        <v>0</v>
      </c>
      <c r="AC76" s="242">
        <v>0</v>
      </c>
      <c r="AD76" s="242">
        <v>0</v>
      </c>
      <c r="AE76" s="244">
        <v>0</v>
      </c>
    </row>
    <row r="77" spans="1:31" x14ac:dyDescent="0.35">
      <c r="A77">
        <v>2689</v>
      </c>
      <c r="B77" t="s">
        <v>445</v>
      </c>
      <c r="C77" s="242">
        <v>2</v>
      </c>
      <c r="D77" s="242">
        <v>15</v>
      </c>
      <c r="E77" s="242">
        <v>2</v>
      </c>
      <c r="F77" s="243">
        <v>17</v>
      </c>
      <c r="G77" s="242">
        <v>5</v>
      </c>
      <c r="H77" s="242">
        <v>1</v>
      </c>
      <c r="I77" s="243">
        <v>6</v>
      </c>
      <c r="J77" s="242">
        <v>30</v>
      </c>
      <c r="K77" s="242">
        <v>225</v>
      </c>
      <c r="L77" s="242">
        <v>30</v>
      </c>
      <c r="M77" s="243">
        <v>255</v>
      </c>
      <c r="N77" s="242">
        <v>75</v>
      </c>
      <c r="O77" s="242">
        <v>15</v>
      </c>
      <c r="P77" s="243">
        <v>90</v>
      </c>
      <c r="Q77" s="242">
        <v>4</v>
      </c>
      <c r="R77" s="242">
        <v>60</v>
      </c>
      <c r="S77" s="244">
        <v>0</v>
      </c>
      <c r="T77" s="242">
        <v>0</v>
      </c>
      <c r="U77" s="242">
        <v>0</v>
      </c>
      <c r="V77" s="244">
        <v>0</v>
      </c>
      <c r="W77" s="242">
        <v>1</v>
      </c>
      <c r="X77" s="242">
        <v>15</v>
      </c>
      <c r="Y77" s="244">
        <v>0</v>
      </c>
      <c r="Z77" s="242">
        <v>5</v>
      </c>
      <c r="AA77" s="242">
        <v>75</v>
      </c>
      <c r="AB77" s="244">
        <v>0</v>
      </c>
      <c r="AC77" s="242">
        <v>5</v>
      </c>
      <c r="AD77" s="242">
        <v>75</v>
      </c>
      <c r="AE77" s="244">
        <v>0</v>
      </c>
    </row>
    <row r="78" spans="1:31" x14ac:dyDescent="0.35">
      <c r="A78">
        <v>2705</v>
      </c>
      <c r="B78" t="s">
        <v>446</v>
      </c>
      <c r="C78" s="242">
        <v>12</v>
      </c>
      <c r="D78" s="242">
        <v>47</v>
      </c>
      <c r="E78" s="242">
        <v>22</v>
      </c>
      <c r="F78" s="243">
        <v>69</v>
      </c>
      <c r="G78" s="242">
        <v>0</v>
      </c>
      <c r="H78" s="242">
        <v>0</v>
      </c>
      <c r="I78" s="243">
        <v>0</v>
      </c>
      <c r="J78" s="242">
        <v>180</v>
      </c>
      <c r="K78" s="242">
        <v>705</v>
      </c>
      <c r="L78" s="242">
        <v>330</v>
      </c>
      <c r="M78" s="243">
        <v>1035</v>
      </c>
      <c r="N78" s="242">
        <v>0</v>
      </c>
      <c r="O78" s="242">
        <v>0</v>
      </c>
      <c r="P78" s="243">
        <v>0</v>
      </c>
      <c r="Q78" s="242">
        <v>0</v>
      </c>
      <c r="R78" s="242">
        <v>0</v>
      </c>
      <c r="S78" s="244">
        <v>0</v>
      </c>
      <c r="T78" s="242">
        <v>1</v>
      </c>
      <c r="U78" s="242">
        <v>15</v>
      </c>
      <c r="V78" s="244">
        <v>0</v>
      </c>
      <c r="W78" s="242">
        <v>32</v>
      </c>
      <c r="X78" s="242">
        <v>480</v>
      </c>
      <c r="Y78" s="244">
        <v>0</v>
      </c>
      <c r="Z78" s="242">
        <v>17</v>
      </c>
      <c r="AA78" s="242">
        <v>255</v>
      </c>
      <c r="AB78" s="244">
        <v>0</v>
      </c>
      <c r="AC78" s="242">
        <v>0</v>
      </c>
      <c r="AD78" s="242">
        <v>0</v>
      </c>
      <c r="AE78" s="244">
        <v>0</v>
      </c>
    </row>
    <row r="79" spans="1:31" x14ac:dyDescent="0.35">
      <c r="A79">
        <v>2708</v>
      </c>
      <c r="B79" t="s">
        <v>447</v>
      </c>
      <c r="C79" s="242">
        <v>2</v>
      </c>
      <c r="D79" s="242">
        <v>11</v>
      </c>
      <c r="E79" s="242">
        <v>5</v>
      </c>
      <c r="F79" s="243">
        <v>16</v>
      </c>
      <c r="G79" s="242">
        <v>3</v>
      </c>
      <c r="H79" s="242">
        <v>3</v>
      </c>
      <c r="I79" s="243">
        <v>6</v>
      </c>
      <c r="J79" s="242">
        <v>30</v>
      </c>
      <c r="K79" s="242">
        <v>164.75</v>
      </c>
      <c r="L79" s="242">
        <v>75</v>
      </c>
      <c r="M79" s="243">
        <v>239.75</v>
      </c>
      <c r="N79" s="242">
        <v>23</v>
      </c>
      <c r="O79" s="242">
        <v>32.25</v>
      </c>
      <c r="P79" s="243">
        <v>55.25</v>
      </c>
      <c r="Q79" s="242">
        <v>7</v>
      </c>
      <c r="R79" s="242">
        <v>104.75</v>
      </c>
      <c r="S79" s="244">
        <v>10.75</v>
      </c>
      <c r="T79" s="242">
        <v>1</v>
      </c>
      <c r="U79" s="242">
        <v>15</v>
      </c>
      <c r="V79" s="244">
        <v>10.75</v>
      </c>
      <c r="W79" s="242">
        <v>2</v>
      </c>
      <c r="X79" s="242">
        <v>30</v>
      </c>
      <c r="Y79" s="244">
        <v>0</v>
      </c>
      <c r="Z79" s="242">
        <v>5</v>
      </c>
      <c r="AA79" s="242">
        <v>74.75</v>
      </c>
      <c r="AB79" s="244">
        <v>0</v>
      </c>
      <c r="AC79" s="242">
        <v>0</v>
      </c>
      <c r="AD79" s="242">
        <v>0</v>
      </c>
      <c r="AE79" s="244">
        <v>0</v>
      </c>
    </row>
    <row r="80" spans="1:31" x14ac:dyDescent="0.35">
      <c r="A80">
        <v>2717</v>
      </c>
      <c r="B80" t="s">
        <v>448</v>
      </c>
      <c r="C80" s="242">
        <v>1</v>
      </c>
      <c r="D80" s="242">
        <v>9</v>
      </c>
      <c r="E80" s="242">
        <v>7</v>
      </c>
      <c r="F80" s="243">
        <v>16</v>
      </c>
      <c r="G80" s="242">
        <v>7</v>
      </c>
      <c r="H80" s="242">
        <v>3</v>
      </c>
      <c r="I80" s="243">
        <v>10</v>
      </c>
      <c r="J80" s="242">
        <v>15</v>
      </c>
      <c r="K80" s="242">
        <v>117.5</v>
      </c>
      <c r="L80" s="242">
        <v>90</v>
      </c>
      <c r="M80" s="243">
        <v>207.5</v>
      </c>
      <c r="N80" s="242">
        <v>91</v>
      </c>
      <c r="O80" s="242">
        <v>37</v>
      </c>
      <c r="P80" s="243">
        <v>128</v>
      </c>
      <c r="Q80" s="242">
        <v>0</v>
      </c>
      <c r="R80" s="242">
        <v>0</v>
      </c>
      <c r="S80" s="244">
        <v>0</v>
      </c>
      <c r="T80" s="242">
        <v>0</v>
      </c>
      <c r="U80" s="242">
        <v>0</v>
      </c>
      <c r="V80" s="244">
        <v>0</v>
      </c>
      <c r="W80" s="242">
        <v>0</v>
      </c>
      <c r="X80" s="242">
        <v>0</v>
      </c>
      <c r="Y80" s="244">
        <v>0</v>
      </c>
      <c r="Z80" s="242">
        <v>2</v>
      </c>
      <c r="AA80" s="242">
        <v>30</v>
      </c>
      <c r="AB80" s="244">
        <v>8</v>
      </c>
      <c r="AC80" s="242">
        <v>0</v>
      </c>
      <c r="AD80" s="242">
        <v>0</v>
      </c>
      <c r="AE80" s="244">
        <v>0</v>
      </c>
    </row>
    <row r="81" spans="1:31" x14ac:dyDescent="0.35">
      <c r="A81">
        <v>2728</v>
      </c>
      <c r="B81" t="s">
        <v>449</v>
      </c>
      <c r="C81" s="242">
        <v>2</v>
      </c>
      <c r="D81" s="242">
        <v>23</v>
      </c>
      <c r="E81" s="242">
        <v>5</v>
      </c>
      <c r="F81" s="243">
        <v>28</v>
      </c>
      <c r="G81" s="242">
        <v>2</v>
      </c>
      <c r="H81" s="242">
        <v>2</v>
      </c>
      <c r="I81" s="243">
        <v>4</v>
      </c>
      <c r="J81" s="242">
        <v>23.5</v>
      </c>
      <c r="K81" s="242">
        <v>291.5</v>
      </c>
      <c r="L81" s="242">
        <v>59</v>
      </c>
      <c r="M81" s="243">
        <v>350.5</v>
      </c>
      <c r="N81" s="242">
        <v>12</v>
      </c>
      <c r="O81" s="242">
        <v>15.5</v>
      </c>
      <c r="P81" s="243">
        <v>27.5</v>
      </c>
      <c r="Q81" s="242">
        <v>0</v>
      </c>
      <c r="R81" s="242">
        <v>0</v>
      </c>
      <c r="S81" s="244">
        <v>0</v>
      </c>
      <c r="T81" s="242">
        <v>0</v>
      </c>
      <c r="U81" s="242">
        <v>0</v>
      </c>
      <c r="V81" s="244">
        <v>0</v>
      </c>
      <c r="W81" s="242">
        <v>1</v>
      </c>
      <c r="X81" s="242">
        <v>15</v>
      </c>
      <c r="Y81" s="244">
        <v>0</v>
      </c>
      <c r="Z81" s="242">
        <v>0</v>
      </c>
      <c r="AA81" s="242">
        <v>0</v>
      </c>
      <c r="AB81" s="244">
        <v>0</v>
      </c>
      <c r="AC81" s="242">
        <v>0</v>
      </c>
      <c r="AD81" s="242">
        <v>0</v>
      </c>
      <c r="AE81" s="244">
        <v>0</v>
      </c>
    </row>
    <row r="82" spans="1:31" x14ac:dyDescent="0.35">
      <c r="A82">
        <v>2732</v>
      </c>
      <c r="B82" t="s">
        <v>450</v>
      </c>
      <c r="C82" s="242">
        <v>3</v>
      </c>
      <c r="D82" s="242">
        <v>16</v>
      </c>
      <c r="E82" s="242">
        <v>9</v>
      </c>
      <c r="F82" s="243">
        <v>25</v>
      </c>
      <c r="G82" s="242">
        <v>9</v>
      </c>
      <c r="H82" s="242">
        <v>4</v>
      </c>
      <c r="I82" s="243">
        <v>13</v>
      </c>
      <c r="J82" s="242">
        <v>42.25</v>
      </c>
      <c r="K82" s="242">
        <v>180</v>
      </c>
      <c r="L82" s="242">
        <v>111</v>
      </c>
      <c r="M82" s="243">
        <v>291</v>
      </c>
      <c r="N82" s="242">
        <v>73</v>
      </c>
      <c r="O82" s="242">
        <v>26.5</v>
      </c>
      <c r="P82" s="243">
        <v>99.5</v>
      </c>
      <c r="Q82" s="242">
        <v>0</v>
      </c>
      <c r="R82" s="242">
        <v>0</v>
      </c>
      <c r="S82" s="244">
        <v>0</v>
      </c>
      <c r="T82" s="242">
        <v>0</v>
      </c>
      <c r="U82" s="242">
        <v>0</v>
      </c>
      <c r="V82" s="244">
        <v>0</v>
      </c>
      <c r="W82" s="242">
        <v>0</v>
      </c>
      <c r="X82" s="242">
        <v>0</v>
      </c>
      <c r="Y82" s="244">
        <v>0</v>
      </c>
      <c r="Z82" s="242">
        <v>2</v>
      </c>
      <c r="AA82" s="242">
        <v>30</v>
      </c>
      <c r="AB82" s="244">
        <v>9.75</v>
      </c>
      <c r="AC82" s="242">
        <v>2</v>
      </c>
      <c r="AD82" s="242">
        <v>30</v>
      </c>
      <c r="AE82" s="244">
        <v>9.75</v>
      </c>
    </row>
    <row r="83" spans="1:31" x14ac:dyDescent="0.35">
      <c r="A83">
        <v>2746</v>
      </c>
      <c r="B83" t="s">
        <v>451</v>
      </c>
      <c r="C83" s="242">
        <v>6</v>
      </c>
      <c r="D83" s="242">
        <v>23</v>
      </c>
      <c r="E83" s="242">
        <v>9</v>
      </c>
      <c r="F83" s="243">
        <v>32</v>
      </c>
      <c r="G83" s="242">
        <v>15</v>
      </c>
      <c r="H83" s="242">
        <v>6</v>
      </c>
      <c r="I83" s="243">
        <v>21</v>
      </c>
      <c r="J83" s="242">
        <v>78</v>
      </c>
      <c r="K83" s="242">
        <v>309</v>
      </c>
      <c r="L83" s="242">
        <v>129</v>
      </c>
      <c r="M83" s="243">
        <v>438</v>
      </c>
      <c r="N83" s="242">
        <v>126</v>
      </c>
      <c r="O83" s="242">
        <v>72</v>
      </c>
      <c r="P83" s="243">
        <v>198</v>
      </c>
      <c r="Q83" s="242">
        <v>4</v>
      </c>
      <c r="R83" s="242">
        <v>57</v>
      </c>
      <c r="S83" s="244">
        <v>18</v>
      </c>
      <c r="T83" s="242">
        <v>6</v>
      </c>
      <c r="U83" s="242">
        <v>87</v>
      </c>
      <c r="V83" s="244">
        <v>33</v>
      </c>
      <c r="W83" s="242">
        <v>1</v>
      </c>
      <c r="X83" s="242">
        <v>12</v>
      </c>
      <c r="Y83" s="244">
        <v>0</v>
      </c>
      <c r="Z83" s="242">
        <v>0</v>
      </c>
      <c r="AA83" s="242">
        <v>0</v>
      </c>
      <c r="AB83" s="244">
        <v>0</v>
      </c>
      <c r="AC83" s="242">
        <v>0</v>
      </c>
      <c r="AD83" s="242">
        <v>0</v>
      </c>
      <c r="AE83" s="244">
        <v>0</v>
      </c>
    </row>
    <row r="84" spans="1:31" x14ac:dyDescent="0.35">
      <c r="A84">
        <v>2748</v>
      </c>
      <c r="B84" t="s">
        <v>452</v>
      </c>
      <c r="C84" s="242">
        <v>4</v>
      </c>
      <c r="D84" s="242">
        <v>24</v>
      </c>
      <c r="E84" s="242">
        <v>8</v>
      </c>
      <c r="F84" s="243">
        <v>32</v>
      </c>
      <c r="G84" s="242">
        <v>16</v>
      </c>
      <c r="H84" s="242">
        <v>2</v>
      </c>
      <c r="I84" s="243">
        <v>18</v>
      </c>
      <c r="J84" s="242">
        <v>60</v>
      </c>
      <c r="K84" s="242">
        <v>360</v>
      </c>
      <c r="L84" s="242">
        <v>120</v>
      </c>
      <c r="M84" s="243">
        <v>480</v>
      </c>
      <c r="N84" s="242">
        <v>240</v>
      </c>
      <c r="O84" s="242">
        <v>30</v>
      </c>
      <c r="P84" s="243">
        <v>270</v>
      </c>
      <c r="Q84" s="242">
        <v>12</v>
      </c>
      <c r="R84" s="242">
        <v>180</v>
      </c>
      <c r="S84" s="244">
        <v>60</v>
      </c>
      <c r="T84" s="242">
        <v>10</v>
      </c>
      <c r="U84" s="242">
        <v>150</v>
      </c>
      <c r="V84" s="244">
        <v>105</v>
      </c>
      <c r="W84" s="242">
        <v>4</v>
      </c>
      <c r="X84" s="242">
        <v>60</v>
      </c>
      <c r="Y84" s="244">
        <v>45</v>
      </c>
      <c r="Z84" s="242">
        <v>2</v>
      </c>
      <c r="AA84" s="242">
        <v>30</v>
      </c>
      <c r="AB84" s="244">
        <v>15</v>
      </c>
      <c r="AC84" s="242">
        <v>2</v>
      </c>
      <c r="AD84" s="242">
        <v>30</v>
      </c>
      <c r="AE84" s="244">
        <v>15</v>
      </c>
    </row>
    <row r="85" spans="1:31" x14ac:dyDescent="0.35">
      <c r="A85">
        <v>2752</v>
      </c>
      <c r="B85" t="s">
        <v>453</v>
      </c>
      <c r="C85" s="242">
        <v>1</v>
      </c>
      <c r="D85" s="242">
        <v>30</v>
      </c>
      <c r="E85" s="242">
        <v>6</v>
      </c>
      <c r="F85" s="243">
        <v>36</v>
      </c>
      <c r="G85" s="242">
        <v>19</v>
      </c>
      <c r="H85" s="242">
        <v>3</v>
      </c>
      <c r="I85" s="243">
        <v>22</v>
      </c>
      <c r="J85" s="242">
        <v>15</v>
      </c>
      <c r="K85" s="242">
        <v>429.18</v>
      </c>
      <c r="L85" s="242">
        <v>90</v>
      </c>
      <c r="M85" s="243">
        <v>519.18000000000006</v>
      </c>
      <c r="N85" s="242">
        <v>194.51999999999998</v>
      </c>
      <c r="O85" s="242">
        <v>29.08</v>
      </c>
      <c r="P85" s="243">
        <v>223.59999999999997</v>
      </c>
      <c r="Q85" s="242">
        <v>2</v>
      </c>
      <c r="R85" s="242">
        <v>30</v>
      </c>
      <c r="S85" s="244">
        <v>14.54</v>
      </c>
      <c r="T85" s="242">
        <v>2</v>
      </c>
      <c r="U85" s="242">
        <v>22.27</v>
      </c>
      <c r="V85" s="244">
        <v>15</v>
      </c>
      <c r="W85" s="242">
        <v>5</v>
      </c>
      <c r="X85" s="242">
        <v>67.27</v>
      </c>
      <c r="Y85" s="244">
        <v>30.990000000000002</v>
      </c>
      <c r="Z85" s="242">
        <v>2</v>
      </c>
      <c r="AA85" s="242">
        <v>30</v>
      </c>
      <c r="AB85" s="244">
        <v>28.619999999999997</v>
      </c>
      <c r="AC85" s="242">
        <v>2</v>
      </c>
      <c r="AD85" s="242">
        <v>30</v>
      </c>
      <c r="AE85" s="244">
        <v>28.619999999999997</v>
      </c>
    </row>
    <row r="86" spans="1:31" x14ac:dyDescent="0.35">
      <c r="A86">
        <v>2755</v>
      </c>
      <c r="B86" t="s">
        <v>454</v>
      </c>
      <c r="C86" s="242">
        <v>35</v>
      </c>
      <c r="D86" s="242">
        <v>33</v>
      </c>
      <c r="E86" s="242">
        <v>17</v>
      </c>
      <c r="F86" s="243">
        <v>50</v>
      </c>
      <c r="G86" s="242">
        <v>8</v>
      </c>
      <c r="H86" s="242">
        <v>6</v>
      </c>
      <c r="I86" s="243">
        <v>14</v>
      </c>
      <c r="J86" s="242">
        <v>525</v>
      </c>
      <c r="K86" s="242">
        <v>495</v>
      </c>
      <c r="L86" s="242">
        <v>255</v>
      </c>
      <c r="M86" s="243">
        <v>750</v>
      </c>
      <c r="N86" s="242">
        <v>120</v>
      </c>
      <c r="O86" s="242">
        <v>90</v>
      </c>
      <c r="P86" s="243">
        <v>210</v>
      </c>
      <c r="Q86" s="242">
        <v>25</v>
      </c>
      <c r="R86" s="242">
        <v>375</v>
      </c>
      <c r="S86" s="244">
        <v>60</v>
      </c>
      <c r="T86" s="242">
        <v>10</v>
      </c>
      <c r="U86" s="242">
        <v>150</v>
      </c>
      <c r="V86" s="244">
        <v>60</v>
      </c>
      <c r="W86" s="242">
        <v>1</v>
      </c>
      <c r="X86" s="242">
        <v>15</v>
      </c>
      <c r="Y86" s="244">
        <v>0</v>
      </c>
      <c r="Z86" s="242">
        <v>5</v>
      </c>
      <c r="AA86" s="242">
        <v>75</v>
      </c>
      <c r="AB86" s="244">
        <v>0</v>
      </c>
      <c r="AC86" s="242">
        <v>5</v>
      </c>
      <c r="AD86" s="242">
        <v>75</v>
      </c>
      <c r="AE86" s="244">
        <v>0</v>
      </c>
    </row>
    <row r="87" spans="1:31" x14ac:dyDescent="0.35">
      <c r="A87">
        <v>2756</v>
      </c>
      <c r="B87" t="s">
        <v>455</v>
      </c>
      <c r="C87" s="242">
        <v>15</v>
      </c>
      <c r="D87" s="242">
        <v>27</v>
      </c>
      <c r="E87" s="242">
        <v>18</v>
      </c>
      <c r="F87" s="243">
        <v>45</v>
      </c>
      <c r="G87" s="242">
        <v>12</v>
      </c>
      <c r="H87" s="242">
        <v>10</v>
      </c>
      <c r="I87" s="243">
        <v>22</v>
      </c>
      <c r="J87" s="242">
        <v>225</v>
      </c>
      <c r="K87" s="242">
        <v>405</v>
      </c>
      <c r="L87" s="242">
        <v>270</v>
      </c>
      <c r="M87" s="243">
        <v>675</v>
      </c>
      <c r="N87" s="242">
        <v>180</v>
      </c>
      <c r="O87" s="242">
        <v>150</v>
      </c>
      <c r="P87" s="243">
        <v>330</v>
      </c>
      <c r="Q87" s="242">
        <v>12</v>
      </c>
      <c r="R87" s="242">
        <v>180</v>
      </c>
      <c r="S87" s="244">
        <v>30</v>
      </c>
      <c r="T87" s="242">
        <v>5</v>
      </c>
      <c r="U87" s="242">
        <v>75</v>
      </c>
      <c r="V87" s="244">
        <v>45</v>
      </c>
      <c r="W87" s="242">
        <v>12</v>
      </c>
      <c r="X87" s="242">
        <v>180</v>
      </c>
      <c r="Y87" s="244">
        <v>90</v>
      </c>
      <c r="Z87" s="242">
        <v>14</v>
      </c>
      <c r="AA87" s="242">
        <v>210</v>
      </c>
      <c r="AB87" s="244">
        <v>0</v>
      </c>
      <c r="AC87" s="242">
        <v>13</v>
      </c>
      <c r="AD87" s="242">
        <v>195</v>
      </c>
      <c r="AE87" s="244">
        <v>0</v>
      </c>
    </row>
    <row r="88" spans="1:31" x14ac:dyDescent="0.35">
      <c r="A88">
        <v>2759</v>
      </c>
      <c r="B88" t="s">
        <v>456</v>
      </c>
      <c r="C88" s="242">
        <v>8</v>
      </c>
      <c r="D88" s="242">
        <v>32</v>
      </c>
      <c r="E88" s="242">
        <v>10</v>
      </c>
      <c r="F88" s="243">
        <v>42</v>
      </c>
      <c r="G88" s="242">
        <v>23</v>
      </c>
      <c r="H88" s="242">
        <v>8</v>
      </c>
      <c r="I88" s="243">
        <v>31</v>
      </c>
      <c r="J88" s="242">
        <v>120</v>
      </c>
      <c r="K88" s="242">
        <v>480</v>
      </c>
      <c r="L88" s="242">
        <v>150</v>
      </c>
      <c r="M88" s="243">
        <v>630</v>
      </c>
      <c r="N88" s="242">
        <v>345</v>
      </c>
      <c r="O88" s="242">
        <v>120</v>
      </c>
      <c r="P88" s="243">
        <v>465</v>
      </c>
      <c r="Q88" s="242">
        <v>4</v>
      </c>
      <c r="R88" s="242">
        <v>60</v>
      </c>
      <c r="S88" s="244">
        <v>45</v>
      </c>
      <c r="T88" s="242">
        <v>2</v>
      </c>
      <c r="U88" s="242">
        <v>30</v>
      </c>
      <c r="V88" s="244">
        <v>15</v>
      </c>
      <c r="W88" s="242">
        <v>0</v>
      </c>
      <c r="X88" s="242">
        <v>0</v>
      </c>
      <c r="Y88" s="244">
        <v>0</v>
      </c>
      <c r="Z88" s="242">
        <v>0</v>
      </c>
      <c r="AA88" s="242">
        <v>0</v>
      </c>
      <c r="AB88" s="244">
        <v>0</v>
      </c>
      <c r="AC88" s="242">
        <v>0</v>
      </c>
      <c r="AD88" s="242">
        <v>0</v>
      </c>
      <c r="AE88" s="244">
        <v>0</v>
      </c>
    </row>
    <row r="89" spans="1:31" x14ac:dyDescent="0.35">
      <c r="A89">
        <v>2760</v>
      </c>
      <c r="B89" t="s">
        <v>457</v>
      </c>
      <c r="C89" s="242">
        <v>10</v>
      </c>
      <c r="D89" s="242">
        <v>20</v>
      </c>
      <c r="E89" s="242">
        <v>7</v>
      </c>
      <c r="F89" s="243">
        <v>27</v>
      </c>
      <c r="G89" s="242">
        <v>11</v>
      </c>
      <c r="H89" s="242">
        <v>6</v>
      </c>
      <c r="I89" s="243">
        <v>17</v>
      </c>
      <c r="J89" s="242">
        <v>150</v>
      </c>
      <c r="K89" s="242">
        <v>285</v>
      </c>
      <c r="L89" s="242">
        <v>105</v>
      </c>
      <c r="M89" s="243">
        <v>390</v>
      </c>
      <c r="N89" s="242">
        <v>165</v>
      </c>
      <c r="O89" s="242">
        <v>90</v>
      </c>
      <c r="P89" s="243">
        <v>255</v>
      </c>
      <c r="Q89" s="242">
        <v>5</v>
      </c>
      <c r="R89" s="242">
        <v>75</v>
      </c>
      <c r="S89" s="244">
        <v>30</v>
      </c>
      <c r="T89" s="242">
        <v>4</v>
      </c>
      <c r="U89" s="242">
        <v>60</v>
      </c>
      <c r="V89" s="244">
        <v>45</v>
      </c>
      <c r="W89" s="242">
        <v>8</v>
      </c>
      <c r="X89" s="242">
        <v>105</v>
      </c>
      <c r="Y89" s="244">
        <v>60</v>
      </c>
      <c r="Z89" s="242">
        <v>0</v>
      </c>
      <c r="AA89" s="242">
        <v>0</v>
      </c>
      <c r="AB89" s="244">
        <v>0</v>
      </c>
      <c r="AC89" s="242">
        <v>0</v>
      </c>
      <c r="AD89" s="242">
        <v>0</v>
      </c>
      <c r="AE89" s="244">
        <v>0</v>
      </c>
    </row>
    <row r="90" spans="1:31" x14ac:dyDescent="0.35">
      <c r="A90">
        <v>2761</v>
      </c>
      <c r="B90" t="s">
        <v>458</v>
      </c>
      <c r="C90" s="242">
        <v>12</v>
      </c>
      <c r="D90" s="242">
        <v>32</v>
      </c>
      <c r="E90" s="242">
        <v>4</v>
      </c>
      <c r="F90" s="243">
        <v>36</v>
      </c>
      <c r="G90" s="242">
        <v>22</v>
      </c>
      <c r="H90" s="242">
        <v>4</v>
      </c>
      <c r="I90" s="243">
        <v>26</v>
      </c>
      <c r="J90" s="242">
        <v>180</v>
      </c>
      <c r="K90" s="242">
        <v>480</v>
      </c>
      <c r="L90" s="242">
        <v>60</v>
      </c>
      <c r="M90" s="243">
        <v>540</v>
      </c>
      <c r="N90" s="242">
        <v>330</v>
      </c>
      <c r="O90" s="242">
        <v>60</v>
      </c>
      <c r="P90" s="243">
        <v>390</v>
      </c>
      <c r="Q90" s="242">
        <v>1</v>
      </c>
      <c r="R90" s="242">
        <v>15</v>
      </c>
      <c r="S90" s="244">
        <v>0</v>
      </c>
      <c r="T90" s="242">
        <v>14</v>
      </c>
      <c r="U90" s="242">
        <v>210</v>
      </c>
      <c r="V90" s="244">
        <v>135</v>
      </c>
      <c r="W90" s="242">
        <v>6</v>
      </c>
      <c r="X90" s="242">
        <v>90</v>
      </c>
      <c r="Y90" s="244">
        <v>60</v>
      </c>
      <c r="Z90" s="242">
        <v>2</v>
      </c>
      <c r="AA90" s="242">
        <v>30</v>
      </c>
      <c r="AB90" s="244">
        <v>15</v>
      </c>
      <c r="AC90" s="242">
        <v>1</v>
      </c>
      <c r="AD90" s="242">
        <v>15</v>
      </c>
      <c r="AE90" s="244">
        <v>0</v>
      </c>
    </row>
    <row r="91" spans="1:31" x14ac:dyDescent="0.35">
      <c r="A91">
        <v>2763</v>
      </c>
      <c r="B91" t="s">
        <v>459</v>
      </c>
      <c r="C91" s="242">
        <v>2</v>
      </c>
      <c r="D91" s="242">
        <v>22</v>
      </c>
      <c r="E91" s="242">
        <v>4</v>
      </c>
      <c r="F91" s="243">
        <v>26</v>
      </c>
      <c r="G91" s="242">
        <v>12</v>
      </c>
      <c r="H91" s="242">
        <v>2</v>
      </c>
      <c r="I91" s="243">
        <v>14</v>
      </c>
      <c r="J91" s="242">
        <v>30</v>
      </c>
      <c r="K91" s="242">
        <v>315</v>
      </c>
      <c r="L91" s="242">
        <v>60</v>
      </c>
      <c r="M91" s="243">
        <v>375</v>
      </c>
      <c r="N91" s="242">
        <v>180</v>
      </c>
      <c r="O91" s="242">
        <v>30</v>
      </c>
      <c r="P91" s="243">
        <v>210</v>
      </c>
      <c r="Q91" s="242">
        <v>1</v>
      </c>
      <c r="R91" s="242">
        <v>15</v>
      </c>
      <c r="S91" s="244">
        <v>0</v>
      </c>
      <c r="T91" s="242">
        <v>5</v>
      </c>
      <c r="U91" s="242">
        <v>75</v>
      </c>
      <c r="V91" s="244">
        <v>45</v>
      </c>
      <c r="W91" s="242">
        <v>4</v>
      </c>
      <c r="X91" s="242">
        <v>60</v>
      </c>
      <c r="Y91" s="244">
        <v>15</v>
      </c>
      <c r="Z91" s="242">
        <v>0</v>
      </c>
      <c r="AA91" s="242">
        <v>0</v>
      </c>
      <c r="AB91" s="244">
        <v>0</v>
      </c>
      <c r="AC91" s="242">
        <v>0</v>
      </c>
      <c r="AD91" s="242">
        <v>0</v>
      </c>
      <c r="AE91" s="244">
        <v>0</v>
      </c>
    </row>
    <row r="92" spans="1:31" x14ac:dyDescent="0.35">
      <c r="A92">
        <v>2769</v>
      </c>
      <c r="B92" t="s">
        <v>460</v>
      </c>
      <c r="C92" s="242">
        <v>13</v>
      </c>
      <c r="D92" s="242">
        <v>58</v>
      </c>
      <c r="E92" s="242">
        <v>16</v>
      </c>
      <c r="F92" s="243">
        <v>74</v>
      </c>
      <c r="G92" s="242">
        <v>35</v>
      </c>
      <c r="H92" s="242">
        <v>9</v>
      </c>
      <c r="I92" s="243">
        <v>44</v>
      </c>
      <c r="J92" s="242">
        <v>195</v>
      </c>
      <c r="K92" s="242">
        <v>855</v>
      </c>
      <c r="L92" s="242">
        <v>240</v>
      </c>
      <c r="M92" s="243">
        <v>1095</v>
      </c>
      <c r="N92" s="242">
        <v>525</v>
      </c>
      <c r="O92" s="242">
        <v>125</v>
      </c>
      <c r="P92" s="243">
        <v>650</v>
      </c>
      <c r="Q92" s="242">
        <v>2</v>
      </c>
      <c r="R92" s="242">
        <v>30</v>
      </c>
      <c r="S92" s="244">
        <v>15</v>
      </c>
      <c r="T92" s="242">
        <v>1</v>
      </c>
      <c r="U92" s="242">
        <v>15</v>
      </c>
      <c r="V92" s="244">
        <v>15</v>
      </c>
      <c r="W92" s="242">
        <v>6</v>
      </c>
      <c r="X92" s="242">
        <v>90</v>
      </c>
      <c r="Y92" s="244">
        <v>30</v>
      </c>
      <c r="Z92" s="242">
        <v>0</v>
      </c>
      <c r="AA92" s="242">
        <v>0</v>
      </c>
      <c r="AB92" s="244">
        <v>0</v>
      </c>
      <c r="AC92" s="242">
        <v>0</v>
      </c>
      <c r="AD92" s="242">
        <v>0</v>
      </c>
      <c r="AE92" s="244">
        <v>0</v>
      </c>
    </row>
    <row r="93" spans="1:31" x14ac:dyDescent="0.35">
      <c r="A93">
        <v>2772</v>
      </c>
      <c r="B93" t="s">
        <v>461</v>
      </c>
      <c r="C93" s="242">
        <v>6</v>
      </c>
      <c r="D93" s="242">
        <v>24</v>
      </c>
      <c r="E93" s="242">
        <v>4</v>
      </c>
      <c r="F93" s="243">
        <v>28</v>
      </c>
      <c r="G93" s="242">
        <v>15</v>
      </c>
      <c r="H93" s="242">
        <v>1</v>
      </c>
      <c r="I93" s="243">
        <v>16</v>
      </c>
      <c r="J93" s="242">
        <v>90</v>
      </c>
      <c r="K93" s="242">
        <v>345</v>
      </c>
      <c r="L93" s="242">
        <v>60</v>
      </c>
      <c r="M93" s="243">
        <v>405</v>
      </c>
      <c r="N93" s="242">
        <v>225</v>
      </c>
      <c r="O93" s="242">
        <v>15</v>
      </c>
      <c r="P93" s="243">
        <v>240</v>
      </c>
      <c r="Q93" s="242">
        <v>7</v>
      </c>
      <c r="R93" s="242">
        <v>90</v>
      </c>
      <c r="S93" s="244">
        <v>60</v>
      </c>
      <c r="T93" s="242">
        <v>3</v>
      </c>
      <c r="U93" s="242">
        <v>45</v>
      </c>
      <c r="V93" s="244">
        <v>30</v>
      </c>
      <c r="W93" s="242">
        <v>2</v>
      </c>
      <c r="X93" s="242">
        <v>30</v>
      </c>
      <c r="Y93" s="244">
        <v>15</v>
      </c>
      <c r="Z93" s="242">
        <v>0</v>
      </c>
      <c r="AA93" s="242">
        <v>0</v>
      </c>
      <c r="AB93" s="244">
        <v>0</v>
      </c>
      <c r="AC93" s="242">
        <v>0</v>
      </c>
      <c r="AD93" s="242">
        <v>0</v>
      </c>
      <c r="AE93" s="244">
        <v>0</v>
      </c>
    </row>
    <row r="94" spans="1:31" x14ac:dyDescent="0.35">
      <c r="A94">
        <v>2785</v>
      </c>
      <c r="B94" t="s">
        <v>462</v>
      </c>
      <c r="C94" s="242">
        <v>35</v>
      </c>
      <c r="D94" s="242">
        <v>58</v>
      </c>
      <c r="E94" s="242">
        <v>17</v>
      </c>
      <c r="F94" s="243">
        <v>75</v>
      </c>
      <c r="G94" s="242">
        <v>25</v>
      </c>
      <c r="H94" s="242">
        <v>6</v>
      </c>
      <c r="I94" s="243">
        <v>31</v>
      </c>
      <c r="J94" s="242">
        <v>525</v>
      </c>
      <c r="K94" s="242">
        <v>855</v>
      </c>
      <c r="L94" s="242">
        <v>255</v>
      </c>
      <c r="M94" s="243">
        <v>1110</v>
      </c>
      <c r="N94" s="242">
        <v>372</v>
      </c>
      <c r="O94" s="242">
        <v>90</v>
      </c>
      <c r="P94" s="243">
        <v>462</v>
      </c>
      <c r="Q94" s="242">
        <v>1</v>
      </c>
      <c r="R94" s="242">
        <v>15</v>
      </c>
      <c r="S94" s="244">
        <v>15</v>
      </c>
      <c r="T94" s="242">
        <v>7</v>
      </c>
      <c r="U94" s="242">
        <v>105</v>
      </c>
      <c r="V94" s="244">
        <v>30</v>
      </c>
      <c r="W94" s="242">
        <v>7</v>
      </c>
      <c r="X94" s="242">
        <v>105</v>
      </c>
      <c r="Y94" s="244">
        <v>15</v>
      </c>
      <c r="Z94" s="242">
        <v>17</v>
      </c>
      <c r="AA94" s="242">
        <v>255</v>
      </c>
      <c r="AB94" s="244">
        <v>30</v>
      </c>
      <c r="AC94" s="242">
        <v>12</v>
      </c>
      <c r="AD94" s="242">
        <v>180</v>
      </c>
      <c r="AE94" s="244">
        <v>30</v>
      </c>
    </row>
    <row r="95" spans="1:31" x14ac:dyDescent="0.35">
      <c r="A95">
        <v>2786</v>
      </c>
      <c r="B95" t="s">
        <v>463</v>
      </c>
      <c r="C95" s="242">
        <v>9</v>
      </c>
      <c r="D95" s="242">
        <v>27</v>
      </c>
      <c r="E95" s="242">
        <v>3</v>
      </c>
      <c r="F95" s="243">
        <v>30</v>
      </c>
      <c r="G95" s="242">
        <v>17</v>
      </c>
      <c r="H95" s="242">
        <v>3</v>
      </c>
      <c r="I95" s="243">
        <v>20</v>
      </c>
      <c r="J95" s="242">
        <v>135</v>
      </c>
      <c r="K95" s="242">
        <v>405</v>
      </c>
      <c r="L95" s="242">
        <v>45</v>
      </c>
      <c r="M95" s="243">
        <v>450</v>
      </c>
      <c r="N95" s="242">
        <v>255</v>
      </c>
      <c r="O95" s="242">
        <v>45</v>
      </c>
      <c r="P95" s="243">
        <v>300</v>
      </c>
      <c r="Q95" s="242">
        <v>0</v>
      </c>
      <c r="R95" s="242">
        <v>0</v>
      </c>
      <c r="S95" s="244">
        <v>0</v>
      </c>
      <c r="T95" s="242">
        <v>3</v>
      </c>
      <c r="U95" s="242">
        <v>45</v>
      </c>
      <c r="V95" s="244">
        <v>30</v>
      </c>
      <c r="W95" s="242">
        <v>2</v>
      </c>
      <c r="X95" s="242">
        <v>30</v>
      </c>
      <c r="Y95" s="244">
        <v>15</v>
      </c>
      <c r="Z95" s="242">
        <v>4</v>
      </c>
      <c r="AA95" s="242">
        <v>60</v>
      </c>
      <c r="AB95" s="244">
        <v>15</v>
      </c>
      <c r="AC95" s="242">
        <v>0</v>
      </c>
      <c r="AD95" s="242">
        <v>0</v>
      </c>
      <c r="AE95" s="244">
        <v>0</v>
      </c>
    </row>
    <row r="96" spans="1:31" x14ac:dyDescent="0.35">
      <c r="A96">
        <v>2804</v>
      </c>
      <c r="B96" t="s">
        <v>464</v>
      </c>
      <c r="C96" s="242">
        <v>15</v>
      </c>
      <c r="D96" s="242">
        <v>22</v>
      </c>
      <c r="E96" s="242">
        <v>6</v>
      </c>
      <c r="F96" s="243">
        <v>28</v>
      </c>
      <c r="G96" s="242">
        <v>7</v>
      </c>
      <c r="H96" s="242">
        <v>0</v>
      </c>
      <c r="I96" s="243">
        <v>7</v>
      </c>
      <c r="J96" s="242">
        <v>222</v>
      </c>
      <c r="K96" s="242">
        <v>330</v>
      </c>
      <c r="L96" s="242">
        <v>90</v>
      </c>
      <c r="M96" s="243">
        <v>420</v>
      </c>
      <c r="N96" s="242">
        <v>105</v>
      </c>
      <c r="O96" s="242">
        <v>0</v>
      </c>
      <c r="P96" s="243">
        <v>105</v>
      </c>
      <c r="Q96" s="242">
        <v>9</v>
      </c>
      <c r="R96" s="242">
        <v>135</v>
      </c>
      <c r="S96" s="244">
        <v>30</v>
      </c>
      <c r="T96" s="242">
        <v>6</v>
      </c>
      <c r="U96" s="242">
        <v>90</v>
      </c>
      <c r="V96" s="244">
        <v>45</v>
      </c>
      <c r="W96" s="242">
        <v>1</v>
      </c>
      <c r="X96" s="242">
        <v>15</v>
      </c>
      <c r="Y96" s="244">
        <v>15</v>
      </c>
      <c r="Z96" s="242">
        <v>11</v>
      </c>
      <c r="AA96" s="242">
        <v>165</v>
      </c>
      <c r="AB96" s="244">
        <v>0</v>
      </c>
      <c r="AC96" s="242">
        <v>11</v>
      </c>
      <c r="AD96" s="242">
        <v>165</v>
      </c>
      <c r="AE96" s="244">
        <v>0</v>
      </c>
    </row>
    <row r="97" spans="1:31" x14ac:dyDescent="0.35">
      <c r="A97">
        <v>2810</v>
      </c>
      <c r="B97" t="s">
        <v>465</v>
      </c>
      <c r="C97" s="242">
        <v>2</v>
      </c>
      <c r="D97" s="242">
        <v>23</v>
      </c>
      <c r="E97" s="242">
        <v>10</v>
      </c>
      <c r="F97" s="243">
        <v>33</v>
      </c>
      <c r="G97" s="242">
        <v>16</v>
      </c>
      <c r="H97" s="242">
        <v>4</v>
      </c>
      <c r="I97" s="243">
        <v>20</v>
      </c>
      <c r="J97" s="242">
        <v>25</v>
      </c>
      <c r="K97" s="242">
        <v>342</v>
      </c>
      <c r="L97" s="242">
        <v>141</v>
      </c>
      <c r="M97" s="243">
        <v>483</v>
      </c>
      <c r="N97" s="242">
        <v>208</v>
      </c>
      <c r="O97" s="242">
        <v>50</v>
      </c>
      <c r="P97" s="243">
        <v>258</v>
      </c>
      <c r="Q97" s="242">
        <v>4</v>
      </c>
      <c r="R97" s="242">
        <v>51</v>
      </c>
      <c r="S97" s="244">
        <v>5</v>
      </c>
      <c r="T97" s="242">
        <v>2</v>
      </c>
      <c r="U97" s="242">
        <v>30</v>
      </c>
      <c r="V97" s="244">
        <v>15</v>
      </c>
      <c r="W97" s="242">
        <v>1</v>
      </c>
      <c r="X97" s="242">
        <v>12</v>
      </c>
      <c r="Y97" s="244">
        <v>0</v>
      </c>
      <c r="Z97" s="242">
        <v>1</v>
      </c>
      <c r="AA97" s="242">
        <v>15</v>
      </c>
      <c r="AB97" s="244">
        <v>0</v>
      </c>
      <c r="AC97" s="242">
        <v>0</v>
      </c>
      <c r="AD97" s="242">
        <v>0</v>
      </c>
      <c r="AE97" s="244">
        <v>0</v>
      </c>
    </row>
    <row r="98" spans="1:31" x14ac:dyDescent="0.35">
      <c r="A98">
        <v>2814</v>
      </c>
      <c r="B98" t="s">
        <v>466</v>
      </c>
      <c r="C98" s="242">
        <v>6</v>
      </c>
      <c r="D98" s="242">
        <v>17</v>
      </c>
      <c r="E98" s="242">
        <v>6</v>
      </c>
      <c r="F98" s="243">
        <v>23</v>
      </c>
      <c r="G98" s="242">
        <v>2</v>
      </c>
      <c r="H98" s="242">
        <v>0</v>
      </c>
      <c r="I98" s="243">
        <v>2</v>
      </c>
      <c r="J98" s="242">
        <v>90</v>
      </c>
      <c r="K98" s="242">
        <v>255</v>
      </c>
      <c r="L98" s="242">
        <v>90</v>
      </c>
      <c r="M98" s="243">
        <v>345</v>
      </c>
      <c r="N98" s="242">
        <v>30</v>
      </c>
      <c r="O98" s="242">
        <v>0</v>
      </c>
      <c r="P98" s="243">
        <v>30</v>
      </c>
      <c r="Q98" s="242">
        <v>0</v>
      </c>
      <c r="R98" s="242">
        <v>0</v>
      </c>
      <c r="S98" s="244">
        <v>0</v>
      </c>
      <c r="T98" s="242">
        <v>10</v>
      </c>
      <c r="U98" s="242">
        <v>150</v>
      </c>
      <c r="V98" s="244">
        <v>15</v>
      </c>
      <c r="W98" s="242">
        <v>12</v>
      </c>
      <c r="X98" s="242">
        <v>180</v>
      </c>
      <c r="Y98" s="244">
        <v>15</v>
      </c>
      <c r="Z98" s="242">
        <v>4</v>
      </c>
      <c r="AA98" s="242">
        <v>60</v>
      </c>
      <c r="AB98" s="244">
        <v>15</v>
      </c>
      <c r="AC98" s="242">
        <v>2</v>
      </c>
      <c r="AD98" s="242">
        <v>30</v>
      </c>
      <c r="AE98" s="244">
        <v>15</v>
      </c>
    </row>
    <row r="99" spans="1:31" x14ac:dyDescent="0.35">
      <c r="A99">
        <v>2816</v>
      </c>
      <c r="B99" t="s">
        <v>467</v>
      </c>
      <c r="C99" s="242">
        <v>10</v>
      </c>
      <c r="D99" s="242">
        <v>25</v>
      </c>
      <c r="E99" s="242">
        <v>9</v>
      </c>
      <c r="F99" s="243">
        <v>34</v>
      </c>
      <c r="G99" s="242">
        <v>15</v>
      </c>
      <c r="H99" s="242">
        <v>7</v>
      </c>
      <c r="I99" s="243">
        <v>22</v>
      </c>
      <c r="J99" s="242">
        <v>150</v>
      </c>
      <c r="K99" s="242">
        <v>375</v>
      </c>
      <c r="L99" s="242">
        <v>135</v>
      </c>
      <c r="M99" s="243">
        <v>510</v>
      </c>
      <c r="N99" s="242">
        <v>225</v>
      </c>
      <c r="O99" s="242">
        <v>105</v>
      </c>
      <c r="P99" s="243">
        <v>330</v>
      </c>
      <c r="Q99" s="242">
        <v>2</v>
      </c>
      <c r="R99" s="242">
        <v>30</v>
      </c>
      <c r="S99" s="244">
        <v>0</v>
      </c>
      <c r="T99" s="242">
        <v>2</v>
      </c>
      <c r="U99" s="242">
        <v>30</v>
      </c>
      <c r="V99" s="244">
        <v>15</v>
      </c>
      <c r="W99" s="242">
        <v>2</v>
      </c>
      <c r="X99" s="242">
        <v>30</v>
      </c>
      <c r="Y99" s="244">
        <v>15</v>
      </c>
      <c r="Z99" s="242">
        <v>3</v>
      </c>
      <c r="AA99" s="242">
        <v>45</v>
      </c>
      <c r="AB99" s="244">
        <v>15</v>
      </c>
      <c r="AC99" s="242">
        <v>0</v>
      </c>
      <c r="AD99" s="242">
        <v>0</v>
      </c>
      <c r="AE99" s="244">
        <v>0</v>
      </c>
    </row>
    <row r="100" spans="1:31" x14ac:dyDescent="0.35">
      <c r="A100">
        <v>2817</v>
      </c>
      <c r="B100" t="s">
        <v>468</v>
      </c>
      <c r="C100" s="242">
        <v>0</v>
      </c>
      <c r="D100" s="242">
        <v>12</v>
      </c>
      <c r="E100" s="242">
        <v>7</v>
      </c>
      <c r="F100" s="243">
        <v>19</v>
      </c>
      <c r="G100" s="242">
        <v>9</v>
      </c>
      <c r="H100" s="242">
        <v>5</v>
      </c>
      <c r="I100" s="243">
        <v>14</v>
      </c>
      <c r="J100" s="242">
        <v>0</v>
      </c>
      <c r="K100" s="242">
        <v>165</v>
      </c>
      <c r="L100" s="242">
        <v>105</v>
      </c>
      <c r="M100" s="243">
        <v>270</v>
      </c>
      <c r="N100" s="242">
        <v>135</v>
      </c>
      <c r="O100" s="242">
        <v>75</v>
      </c>
      <c r="P100" s="243">
        <v>210</v>
      </c>
      <c r="Q100" s="242">
        <v>1</v>
      </c>
      <c r="R100" s="242">
        <v>15</v>
      </c>
      <c r="S100" s="244">
        <v>15</v>
      </c>
      <c r="T100" s="242">
        <v>1</v>
      </c>
      <c r="U100" s="242">
        <v>15</v>
      </c>
      <c r="V100" s="244">
        <v>15</v>
      </c>
      <c r="W100" s="242">
        <v>2</v>
      </c>
      <c r="X100" s="242">
        <v>30</v>
      </c>
      <c r="Y100" s="244">
        <v>30</v>
      </c>
      <c r="Z100" s="242">
        <v>0</v>
      </c>
      <c r="AA100" s="242">
        <v>0</v>
      </c>
      <c r="AB100" s="244">
        <v>0</v>
      </c>
      <c r="AC100" s="242">
        <v>0</v>
      </c>
      <c r="AD100" s="242">
        <v>0</v>
      </c>
      <c r="AE100" s="244">
        <v>0</v>
      </c>
    </row>
    <row r="101" spans="1:31" x14ac:dyDescent="0.35">
      <c r="A101">
        <v>2821</v>
      </c>
      <c r="B101" t="s">
        <v>469</v>
      </c>
      <c r="C101" s="242">
        <v>9</v>
      </c>
      <c r="D101" s="242">
        <v>12</v>
      </c>
      <c r="E101" s="242">
        <v>6</v>
      </c>
      <c r="F101" s="243">
        <v>18</v>
      </c>
      <c r="G101" s="242">
        <v>8</v>
      </c>
      <c r="H101" s="242">
        <v>5</v>
      </c>
      <c r="I101" s="243">
        <v>13</v>
      </c>
      <c r="J101" s="242">
        <v>135</v>
      </c>
      <c r="K101" s="242">
        <v>180</v>
      </c>
      <c r="L101" s="242">
        <v>90</v>
      </c>
      <c r="M101" s="243">
        <v>270</v>
      </c>
      <c r="N101" s="242">
        <v>120</v>
      </c>
      <c r="O101" s="242">
        <v>75</v>
      </c>
      <c r="P101" s="243">
        <v>195</v>
      </c>
      <c r="Q101" s="242">
        <v>5</v>
      </c>
      <c r="R101" s="242">
        <v>75</v>
      </c>
      <c r="S101" s="244">
        <v>30</v>
      </c>
      <c r="T101" s="242">
        <v>3</v>
      </c>
      <c r="U101" s="242">
        <v>45</v>
      </c>
      <c r="V101" s="244">
        <v>45</v>
      </c>
      <c r="W101" s="242">
        <v>5</v>
      </c>
      <c r="X101" s="242">
        <v>75</v>
      </c>
      <c r="Y101" s="244">
        <v>60</v>
      </c>
      <c r="Z101" s="242">
        <v>4</v>
      </c>
      <c r="AA101" s="242">
        <v>60</v>
      </c>
      <c r="AB101" s="244">
        <v>15</v>
      </c>
      <c r="AC101" s="242">
        <v>3</v>
      </c>
      <c r="AD101" s="242">
        <v>45</v>
      </c>
      <c r="AE101" s="244">
        <v>15</v>
      </c>
    </row>
    <row r="102" spans="1:31" x14ac:dyDescent="0.35">
      <c r="A102">
        <v>2822</v>
      </c>
      <c r="B102" t="s">
        <v>470</v>
      </c>
      <c r="C102" s="242">
        <v>9</v>
      </c>
      <c r="D102" s="242">
        <v>18</v>
      </c>
      <c r="E102" s="242">
        <v>8</v>
      </c>
      <c r="F102" s="243">
        <v>26</v>
      </c>
      <c r="G102" s="242">
        <v>4</v>
      </c>
      <c r="H102" s="242">
        <v>3</v>
      </c>
      <c r="I102" s="243">
        <v>7</v>
      </c>
      <c r="J102" s="242">
        <v>135</v>
      </c>
      <c r="K102" s="242">
        <v>270</v>
      </c>
      <c r="L102" s="242">
        <v>105</v>
      </c>
      <c r="M102" s="243">
        <v>375</v>
      </c>
      <c r="N102" s="242">
        <v>60</v>
      </c>
      <c r="O102" s="242">
        <v>45</v>
      </c>
      <c r="P102" s="243">
        <v>105</v>
      </c>
      <c r="Q102" s="242">
        <v>1</v>
      </c>
      <c r="R102" s="242">
        <v>15</v>
      </c>
      <c r="S102" s="244">
        <v>15</v>
      </c>
      <c r="T102" s="242">
        <v>2</v>
      </c>
      <c r="U102" s="242">
        <v>30</v>
      </c>
      <c r="V102" s="244">
        <v>15</v>
      </c>
      <c r="W102" s="242">
        <v>4</v>
      </c>
      <c r="X102" s="242">
        <v>45</v>
      </c>
      <c r="Y102" s="244">
        <v>45</v>
      </c>
      <c r="Z102" s="242">
        <v>10</v>
      </c>
      <c r="AA102" s="242">
        <v>150</v>
      </c>
      <c r="AB102" s="244">
        <v>0</v>
      </c>
      <c r="AC102" s="242">
        <v>0</v>
      </c>
      <c r="AD102" s="242">
        <v>0</v>
      </c>
      <c r="AE102" s="244">
        <v>0</v>
      </c>
    </row>
    <row r="103" spans="1:31" x14ac:dyDescent="0.35">
      <c r="A103">
        <v>2833</v>
      </c>
      <c r="B103" t="s">
        <v>471</v>
      </c>
      <c r="C103" s="242">
        <v>29</v>
      </c>
      <c r="D103" s="242">
        <v>38</v>
      </c>
      <c r="E103" s="242">
        <v>13</v>
      </c>
      <c r="F103" s="243">
        <v>51</v>
      </c>
      <c r="G103" s="242">
        <v>8</v>
      </c>
      <c r="H103" s="242">
        <v>3</v>
      </c>
      <c r="I103" s="243">
        <v>11</v>
      </c>
      <c r="J103" s="242">
        <v>435</v>
      </c>
      <c r="K103" s="242">
        <v>570</v>
      </c>
      <c r="L103" s="242">
        <v>180</v>
      </c>
      <c r="M103" s="243">
        <v>750</v>
      </c>
      <c r="N103" s="242">
        <v>120</v>
      </c>
      <c r="O103" s="242">
        <v>45</v>
      </c>
      <c r="P103" s="243">
        <v>165</v>
      </c>
      <c r="Q103" s="242">
        <v>9</v>
      </c>
      <c r="R103" s="242">
        <v>135</v>
      </c>
      <c r="S103" s="244">
        <v>30</v>
      </c>
      <c r="T103" s="242">
        <v>4</v>
      </c>
      <c r="U103" s="242">
        <v>60</v>
      </c>
      <c r="V103" s="244">
        <v>45</v>
      </c>
      <c r="W103" s="242">
        <v>4</v>
      </c>
      <c r="X103" s="242">
        <v>60</v>
      </c>
      <c r="Y103" s="244">
        <v>15</v>
      </c>
      <c r="Z103" s="242">
        <v>11</v>
      </c>
      <c r="AA103" s="242">
        <v>165</v>
      </c>
      <c r="AB103" s="244">
        <v>15</v>
      </c>
      <c r="AC103" s="242">
        <v>6</v>
      </c>
      <c r="AD103" s="242">
        <v>90</v>
      </c>
      <c r="AE103" s="244">
        <v>15</v>
      </c>
    </row>
    <row r="104" spans="1:31" x14ac:dyDescent="0.35">
      <c r="A104">
        <v>2837</v>
      </c>
      <c r="B104" t="s">
        <v>472</v>
      </c>
      <c r="C104" s="242">
        <v>9</v>
      </c>
      <c r="D104" s="242">
        <v>23</v>
      </c>
      <c r="E104" s="242">
        <v>8</v>
      </c>
      <c r="F104" s="243">
        <v>31</v>
      </c>
      <c r="G104" s="242">
        <v>7</v>
      </c>
      <c r="H104" s="242">
        <v>5</v>
      </c>
      <c r="I104" s="243">
        <v>12</v>
      </c>
      <c r="J104" s="242">
        <v>135</v>
      </c>
      <c r="K104" s="242">
        <v>345</v>
      </c>
      <c r="L104" s="242">
        <v>120</v>
      </c>
      <c r="M104" s="243">
        <v>465</v>
      </c>
      <c r="N104" s="242">
        <v>105</v>
      </c>
      <c r="O104" s="242">
        <v>75</v>
      </c>
      <c r="P104" s="243">
        <v>180</v>
      </c>
      <c r="Q104" s="242">
        <v>9</v>
      </c>
      <c r="R104" s="242">
        <v>135</v>
      </c>
      <c r="S104" s="244">
        <v>60</v>
      </c>
      <c r="T104" s="242">
        <v>1</v>
      </c>
      <c r="U104" s="242">
        <v>15</v>
      </c>
      <c r="V104" s="244">
        <v>0</v>
      </c>
      <c r="W104" s="242">
        <v>2</v>
      </c>
      <c r="X104" s="242">
        <v>30</v>
      </c>
      <c r="Y104" s="244">
        <v>15</v>
      </c>
      <c r="Z104" s="242">
        <v>0</v>
      </c>
      <c r="AA104" s="242">
        <v>0</v>
      </c>
      <c r="AB104" s="244">
        <v>0</v>
      </c>
      <c r="AC104" s="242">
        <v>0</v>
      </c>
      <c r="AD104" s="242">
        <v>0</v>
      </c>
      <c r="AE104" s="244">
        <v>0</v>
      </c>
    </row>
    <row r="105" spans="1:31" x14ac:dyDescent="0.35">
      <c r="A105">
        <v>2839</v>
      </c>
      <c r="B105" t="s">
        <v>473</v>
      </c>
      <c r="C105" s="242">
        <v>9</v>
      </c>
      <c r="D105" s="242">
        <v>24</v>
      </c>
      <c r="E105" s="242">
        <v>4</v>
      </c>
      <c r="F105" s="243">
        <v>28</v>
      </c>
      <c r="G105" s="242">
        <v>13</v>
      </c>
      <c r="H105" s="242">
        <v>1</v>
      </c>
      <c r="I105" s="243">
        <v>14</v>
      </c>
      <c r="J105" s="242">
        <v>135</v>
      </c>
      <c r="K105" s="242">
        <v>360</v>
      </c>
      <c r="L105" s="242">
        <v>60</v>
      </c>
      <c r="M105" s="243">
        <v>420</v>
      </c>
      <c r="N105" s="242">
        <v>195</v>
      </c>
      <c r="O105" s="242">
        <v>15</v>
      </c>
      <c r="P105" s="243">
        <v>210</v>
      </c>
      <c r="Q105" s="242">
        <v>10</v>
      </c>
      <c r="R105" s="242">
        <v>150</v>
      </c>
      <c r="S105" s="244">
        <v>75</v>
      </c>
      <c r="T105" s="242">
        <v>4</v>
      </c>
      <c r="U105" s="242">
        <v>60</v>
      </c>
      <c r="V105" s="244">
        <v>15</v>
      </c>
      <c r="W105" s="242">
        <v>5</v>
      </c>
      <c r="X105" s="242">
        <v>75</v>
      </c>
      <c r="Y105" s="244">
        <v>45</v>
      </c>
      <c r="Z105" s="242">
        <v>5</v>
      </c>
      <c r="AA105" s="242">
        <v>75</v>
      </c>
      <c r="AB105" s="244">
        <v>0</v>
      </c>
      <c r="AC105" s="242">
        <v>0</v>
      </c>
      <c r="AD105" s="242">
        <v>0</v>
      </c>
      <c r="AE105" s="244">
        <v>0</v>
      </c>
    </row>
    <row r="106" spans="1:31" x14ac:dyDescent="0.35">
      <c r="A106">
        <v>2845</v>
      </c>
      <c r="B106" t="s">
        <v>474</v>
      </c>
      <c r="C106" s="242">
        <v>0</v>
      </c>
      <c r="D106" s="242">
        <v>23</v>
      </c>
      <c r="E106" s="242">
        <v>8</v>
      </c>
      <c r="F106" s="243">
        <v>31</v>
      </c>
      <c r="G106" s="242">
        <v>18</v>
      </c>
      <c r="H106" s="242">
        <v>5</v>
      </c>
      <c r="I106" s="243">
        <v>23</v>
      </c>
      <c r="J106" s="242">
        <v>0</v>
      </c>
      <c r="K106" s="242">
        <v>324</v>
      </c>
      <c r="L106" s="242">
        <v>120</v>
      </c>
      <c r="M106" s="243">
        <v>444</v>
      </c>
      <c r="N106" s="242">
        <v>161.14999999999998</v>
      </c>
      <c r="O106" s="242">
        <v>39.35</v>
      </c>
      <c r="P106" s="243">
        <v>200.49999999999997</v>
      </c>
      <c r="Q106" s="242">
        <v>1</v>
      </c>
      <c r="R106" s="242">
        <v>15</v>
      </c>
      <c r="S106" s="244">
        <v>15</v>
      </c>
      <c r="T106" s="242">
        <v>0</v>
      </c>
      <c r="U106" s="242">
        <v>0</v>
      </c>
      <c r="V106" s="244">
        <v>0</v>
      </c>
      <c r="W106" s="242">
        <v>0</v>
      </c>
      <c r="X106" s="242">
        <v>0</v>
      </c>
      <c r="Y106" s="244">
        <v>0</v>
      </c>
      <c r="Z106" s="242">
        <v>1</v>
      </c>
      <c r="AA106" s="242">
        <v>12</v>
      </c>
      <c r="AB106" s="244">
        <v>0</v>
      </c>
      <c r="AC106" s="242">
        <v>0</v>
      </c>
      <c r="AD106" s="242">
        <v>0</v>
      </c>
      <c r="AE106" s="244">
        <v>0</v>
      </c>
    </row>
    <row r="107" spans="1:31" x14ac:dyDescent="0.35">
      <c r="A107">
        <v>2847</v>
      </c>
      <c r="B107" t="s">
        <v>475</v>
      </c>
      <c r="C107" s="242">
        <v>0</v>
      </c>
      <c r="D107" s="242">
        <v>26</v>
      </c>
      <c r="E107" s="242">
        <v>6</v>
      </c>
      <c r="F107" s="243">
        <v>32</v>
      </c>
      <c r="G107" s="242">
        <v>16</v>
      </c>
      <c r="H107" s="242">
        <v>4</v>
      </c>
      <c r="I107" s="243">
        <v>20</v>
      </c>
      <c r="J107" s="242">
        <v>0</v>
      </c>
      <c r="K107" s="242">
        <v>390</v>
      </c>
      <c r="L107" s="242">
        <v>90</v>
      </c>
      <c r="M107" s="243">
        <v>480</v>
      </c>
      <c r="N107" s="242">
        <v>240</v>
      </c>
      <c r="O107" s="242">
        <v>60</v>
      </c>
      <c r="P107" s="243">
        <v>300</v>
      </c>
      <c r="Q107" s="242">
        <v>1</v>
      </c>
      <c r="R107" s="242">
        <v>15</v>
      </c>
      <c r="S107" s="244">
        <v>0</v>
      </c>
      <c r="T107" s="242">
        <v>2</v>
      </c>
      <c r="U107" s="242">
        <v>30</v>
      </c>
      <c r="V107" s="244">
        <v>15</v>
      </c>
      <c r="W107" s="242">
        <v>2</v>
      </c>
      <c r="X107" s="242">
        <v>30</v>
      </c>
      <c r="Y107" s="244">
        <v>15</v>
      </c>
      <c r="Z107" s="242">
        <v>0</v>
      </c>
      <c r="AA107" s="242">
        <v>0</v>
      </c>
      <c r="AB107" s="244">
        <v>0</v>
      </c>
      <c r="AC107" s="242">
        <v>0</v>
      </c>
      <c r="AD107" s="242">
        <v>0</v>
      </c>
      <c r="AE107" s="244">
        <v>0</v>
      </c>
    </row>
    <row r="108" spans="1:31" x14ac:dyDescent="0.35">
      <c r="A108">
        <v>2849</v>
      </c>
      <c r="B108" t="s">
        <v>476</v>
      </c>
      <c r="C108" s="242">
        <v>4</v>
      </c>
      <c r="D108" s="242">
        <v>35</v>
      </c>
      <c r="E108" s="242">
        <v>14</v>
      </c>
      <c r="F108" s="243">
        <v>49</v>
      </c>
      <c r="G108" s="242">
        <v>29</v>
      </c>
      <c r="H108" s="242">
        <v>9</v>
      </c>
      <c r="I108" s="243">
        <v>38</v>
      </c>
      <c r="J108" s="242">
        <v>60</v>
      </c>
      <c r="K108" s="242">
        <v>525</v>
      </c>
      <c r="L108" s="242">
        <v>210</v>
      </c>
      <c r="M108" s="243">
        <v>735</v>
      </c>
      <c r="N108" s="242">
        <v>428.67999999999995</v>
      </c>
      <c r="O108" s="242">
        <v>120</v>
      </c>
      <c r="P108" s="243">
        <v>548.67999999999995</v>
      </c>
      <c r="Q108" s="242">
        <v>8</v>
      </c>
      <c r="R108" s="242">
        <v>120</v>
      </c>
      <c r="S108" s="244">
        <v>105</v>
      </c>
      <c r="T108" s="242">
        <v>5</v>
      </c>
      <c r="U108" s="242">
        <v>75</v>
      </c>
      <c r="V108" s="244">
        <v>60</v>
      </c>
      <c r="W108" s="242">
        <v>4</v>
      </c>
      <c r="X108" s="242">
        <v>60</v>
      </c>
      <c r="Y108" s="244">
        <v>30</v>
      </c>
      <c r="Z108" s="242">
        <v>0</v>
      </c>
      <c r="AA108" s="242">
        <v>0</v>
      </c>
      <c r="AB108" s="244">
        <v>0</v>
      </c>
      <c r="AC108" s="242">
        <v>0</v>
      </c>
      <c r="AD108" s="242">
        <v>0</v>
      </c>
      <c r="AE108" s="244">
        <v>0</v>
      </c>
    </row>
    <row r="109" spans="1:31" x14ac:dyDescent="0.35">
      <c r="A109">
        <v>2855</v>
      </c>
      <c r="B109" t="s">
        <v>477</v>
      </c>
      <c r="C109" s="242">
        <v>19</v>
      </c>
      <c r="D109" s="242">
        <v>30</v>
      </c>
      <c r="E109" s="242">
        <v>6</v>
      </c>
      <c r="F109" s="243">
        <v>36</v>
      </c>
      <c r="G109" s="242">
        <v>4</v>
      </c>
      <c r="H109" s="242">
        <v>1</v>
      </c>
      <c r="I109" s="243">
        <v>5</v>
      </c>
      <c r="J109" s="242">
        <v>285</v>
      </c>
      <c r="K109" s="242">
        <v>450</v>
      </c>
      <c r="L109" s="242">
        <v>90</v>
      </c>
      <c r="M109" s="243">
        <v>540</v>
      </c>
      <c r="N109" s="242">
        <v>60</v>
      </c>
      <c r="O109" s="242">
        <v>15</v>
      </c>
      <c r="P109" s="243">
        <v>75</v>
      </c>
      <c r="Q109" s="242">
        <v>12</v>
      </c>
      <c r="R109" s="242">
        <v>180</v>
      </c>
      <c r="S109" s="244">
        <v>15</v>
      </c>
      <c r="T109" s="242">
        <v>16</v>
      </c>
      <c r="U109" s="242">
        <v>240</v>
      </c>
      <c r="V109" s="244">
        <v>30</v>
      </c>
      <c r="W109" s="242">
        <v>2</v>
      </c>
      <c r="X109" s="242">
        <v>30</v>
      </c>
      <c r="Y109" s="244">
        <v>0</v>
      </c>
      <c r="Z109" s="242">
        <v>16</v>
      </c>
      <c r="AA109" s="242">
        <v>240</v>
      </c>
      <c r="AB109" s="244">
        <v>0</v>
      </c>
      <c r="AC109" s="242">
        <v>15</v>
      </c>
      <c r="AD109" s="242">
        <v>225</v>
      </c>
      <c r="AE109" s="244">
        <v>0</v>
      </c>
    </row>
    <row r="110" spans="1:31" x14ac:dyDescent="0.35">
      <c r="A110">
        <v>2864</v>
      </c>
      <c r="B110" t="s">
        <v>478</v>
      </c>
      <c r="C110" s="242">
        <v>3</v>
      </c>
      <c r="D110" s="242">
        <v>13</v>
      </c>
      <c r="E110" s="242">
        <v>2</v>
      </c>
      <c r="F110" s="243">
        <v>15</v>
      </c>
      <c r="G110" s="242">
        <v>9</v>
      </c>
      <c r="H110" s="242">
        <v>1</v>
      </c>
      <c r="I110" s="243">
        <v>10</v>
      </c>
      <c r="J110" s="242">
        <v>45</v>
      </c>
      <c r="K110" s="242">
        <v>195</v>
      </c>
      <c r="L110" s="242">
        <v>30</v>
      </c>
      <c r="M110" s="243">
        <v>225</v>
      </c>
      <c r="N110" s="242">
        <v>135</v>
      </c>
      <c r="O110" s="242">
        <v>15</v>
      </c>
      <c r="P110" s="243">
        <v>150</v>
      </c>
      <c r="Q110" s="242">
        <v>4</v>
      </c>
      <c r="R110" s="242">
        <v>60</v>
      </c>
      <c r="S110" s="244">
        <v>30</v>
      </c>
      <c r="T110" s="242">
        <v>2</v>
      </c>
      <c r="U110" s="242">
        <v>30</v>
      </c>
      <c r="V110" s="244">
        <v>30</v>
      </c>
      <c r="W110" s="242">
        <v>0</v>
      </c>
      <c r="X110" s="242">
        <v>0</v>
      </c>
      <c r="Y110" s="244">
        <v>0</v>
      </c>
      <c r="Z110" s="242">
        <v>0</v>
      </c>
      <c r="AA110" s="242">
        <v>0</v>
      </c>
      <c r="AB110" s="244">
        <v>0</v>
      </c>
      <c r="AC110" s="242">
        <v>0</v>
      </c>
      <c r="AD110" s="242">
        <v>0</v>
      </c>
      <c r="AE110" s="244">
        <v>0</v>
      </c>
    </row>
    <row r="111" spans="1:31" x14ac:dyDescent="0.35">
      <c r="A111">
        <v>2865</v>
      </c>
      <c r="B111" t="s">
        <v>479</v>
      </c>
      <c r="C111" s="242">
        <v>4</v>
      </c>
      <c r="D111" s="242">
        <v>21</v>
      </c>
      <c r="E111" s="242">
        <v>16</v>
      </c>
      <c r="F111" s="243">
        <v>37</v>
      </c>
      <c r="G111" s="242">
        <v>7</v>
      </c>
      <c r="H111" s="242">
        <v>6</v>
      </c>
      <c r="I111" s="243">
        <v>13</v>
      </c>
      <c r="J111" s="242">
        <v>60</v>
      </c>
      <c r="K111" s="242">
        <v>304</v>
      </c>
      <c r="L111" s="242">
        <v>236</v>
      </c>
      <c r="M111" s="243">
        <v>540</v>
      </c>
      <c r="N111" s="242">
        <v>93</v>
      </c>
      <c r="O111" s="242">
        <v>72</v>
      </c>
      <c r="P111" s="243">
        <v>165</v>
      </c>
      <c r="Q111" s="242">
        <v>5</v>
      </c>
      <c r="R111" s="242">
        <v>70</v>
      </c>
      <c r="S111" s="244">
        <v>15</v>
      </c>
      <c r="T111" s="242">
        <v>2</v>
      </c>
      <c r="U111" s="242">
        <v>30</v>
      </c>
      <c r="V111" s="244">
        <v>9</v>
      </c>
      <c r="W111" s="242">
        <v>1</v>
      </c>
      <c r="X111" s="242">
        <v>15</v>
      </c>
      <c r="Y111" s="244">
        <v>9</v>
      </c>
      <c r="Z111" s="242">
        <v>6</v>
      </c>
      <c r="AA111" s="242">
        <v>89</v>
      </c>
      <c r="AB111" s="244">
        <v>0</v>
      </c>
      <c r="AC111" s="242">
        <v>0</v>
      </c>
      <c r="AD111" s="242">
        <v>0</v>
      </c>
      <c r="AE111" s="244">
        <v>0</v>
      </c>
    </row>
    <row r="112" spans="1:31" x14ac:dyDescent="0.35">
      <c r="A112">
        <v>2866</v>
      </c>
      <c r="B112" t="s">
        <v>480</v>
      </c>
      <c r="C112" s="242">
        <v>8</v>
      </c>
      <c r="D112" s="242">
        <v>20</v>
      </c>
      <c r="E112" s="242">
        <v>7</v>
      </c>
      <c r="F112" s="243">
        <v>27</v>
      </c>
      <c r="G112" s="242">
        <v>8</v>
      </c>
      <c r="H112" s="242">
        <v>2</v>
      </c>
      <c r="I112" s="243">
        <v>10</v>
      </c>
      <c r="J112" s="242">
        <v>120</v>
      </c>
      <c r="K112" s="242">
        <v>300</v>
      </c>
      <c r="L112" s="242">
        <v>105</v>
      </c>
      <c r="M112" s="243">
        <v>405</v>
      </c>
      <c r="N112" s="242">
        <v>120</v>
      </c>
      <c r="O112" s="242">
        <v>30</v>
      </c>
      <c r="P112" s="243">
        <v>150</v>
      </c>
      <c r="Q112" s="242">
        <v>5</v>
      </c>
      <c r="R112" s="242">
        <v>75</v>
      </c>
      <c r="S112" s="244">
        <v>0</v>
      </c>
      <c r="T112" s="242">
        <v>0</v>
      </c>
      <c r="U112" s="242">
        <v>0</v>
      </c>
      <c r="V112" s="244">
        <v>0</v>
      </c>
      <c r="W112" s="242">
        <v>2</v>
      </c>
      <c r="X112" s="242">
        <v>30</v>
      </c>
      <c r="Y112" s="244">
        <v>15</v>
      </c>
      <c r="Z112" s="242">
        <v>7</v>
      </c>
      <c r="AA112" s="242">
        <v>105</v>
      </c>
      <c r="AB112" s="244">
        <v>0</v>
      </c>
      <c r="AC112" s="242">
        <v>6</v>
      </c>
      <c r="AD112" s="242">
        <v>90</v>
      </c>
      <c r="AE112" s="244">
        <v>0</v>
      </c>
    </row>
    <row r="113" spans="1:31" x14ac:dyDescent="0.35">
      <c r="A113">
        <v>2868</v>
      </c>
      <c r="B113" t="s">
        <v>481</v>
      </c>
      <c r="C113" s="242">
        <v>3</v>
      </c>
      <c r="D113" s="242">
        <v>12</v>
      </c>
      <c r="E113" s="242">
        <v>2</v>
      </c>
      <c r="F113" s="243">
        <v>14</v>
      </c>
      <c r="G113" s="242">
        <v>7</v>
      </c>
      <c r="H113" s="242">
        <v>1</v>
      </c>
      <c r="I113" s="243">
        <v>8</v>
      </c>
      <c r="J113" s="242">
        <v>45</v>
      </c>
      <c r="K113" s="242">
        <v>167.5</v>
      </c>
      <c r="L113" s="242">
        <v>30</v>
      </c>
      <c r="M113" s="243">
        <v>197.5</v>
      </c>
      <c r="N113" s="242">
        <v>63</v>
      </c>
      <c r="O113" s="242">
        <v>15</v>
      </c>
      <c r="P113" s="243">
        <v>78</v>
      </c>
      <c r="Q113" s="242">
        <v>0</v>
      </c>
      <c r="R113" s="242">
        <v>0</v>
      </c>
      <c r="S113" s="244">
        <v>0</v>
      </c>
      <c r="T113" s="242">
        <v>1</v>
      </c>
      <c r="U113" s="242">
        <v>11.5</v>
      </c>
      <c r="V113" s="244">
        <v>0</v>
      </c>
      <c r="W113" s="242">
        <v>1</v>
      </c>
      <c r="X113" s="242">
        <v>9</v>
      </c>
      <c r="Y113" s="244">
        <v>0</v>
      </c>
      <c r="Z113" s="242">
        <v>0</v>
      </c>
      <c r="AA113" s="242">
        <v>0</v>
      </c>
      <c r="AB113" s="244">
        <v>0</v>
      </c>
      <c r="AC113" s="242">
        <v>0</v>
      </c>
      <c r="AD113" s="242">
        <v>0</v>
      </c>
      <c r="AE113" s="244">
        <v>0</v>
      </c>
    </row>
    <row r="114" spans="1:31" x14ac:dyDescent="0.35">
      <c r="A114">
        <v>2872</v>
      </c>
      <c r="B114" t="s">
        <v>482</v>
      </c>
      <c r="C114" s="242">
        <v>4</v>
      </c>
      <c r="D114" s="242">
        <v>25</v>
      </c>
      <c r="E114" s="242">
        <v>9</v>
      </c>
      <c r="F114" s="243">
        <v>34</v>
      </c>
      <c r="G114" s="242">
        <v>21</v>
      </c>
      <c r="H114" s="242">
        <v>5</v>
      </c>
      <c r="I114" s="243">
        <v>26</v>
      </c>
      <c r="J114" s="242">
        <v>60</v>
      </c>
      <c r="K114" s="242">
        <v>375</v>
      </c>
      <c r="L114" s="242">
        <v>135</v>
      </c>
      <c r="M114" s="243">
        <v>510</v>
      </c>
      <c r="N114" s="242">
        <v>315</v>
      </c>
      <c r="O114" s="242">
        <v>75</v>
      </c>
      <c r="P114" s="243">
        <v>390</v>
      </c>
      <c r="Q114" s="242">
        <v>2</v>
      </c>
      <c r="R114" s="242">
        <v>30</v>
      </c>
      <c r="S114" s="244">
        <v>15</v>
      </c>
      <c r="T114" s="242">
        <v>0</v>
      </c>
      <c r="U114" s="242">
        <v>0</v>
      </c>
      <c r="V114" s="244">
        <v>0</v>
      </c>
      <c r="W114" s="242">
        <v>2</v>
      </c>
      <c r="X114" s="242">
        <v>30</v>
      </c>
      <c r="Y114" s="244">
        <v>0</v>
      </c>
      <c r="Z114" s="242">
        <v>0</v>
      </c>
      <c r="AA114" s="242">
        <v>0</v>
      </c>
      <c r="AB114" s="244">
        <v>0</v>
      </c>
      <c r="AC114" s="242">
        <v>0</v>
      </c>
      <c r="AD114" s="242">
        <v>0</v>
      </c>
      <c r="AE114" s="244">
        <v>0</v>
      </c>
    </row>
    <row r="115" spans="1:31" x14ac:dyDescent="0.35">
      <c r="A115">
        <v>2876</v>
      </c>
      <c r="B115" t="s">
        <v>483</v>
      </c>
      <c r="C115" s="242">
        <v>11</v>
      </c>
      <c r="D115" s="242">
        <v>21</v>
      </c>
      <c r="E115" s="242">
        <v>8</v>
      </c>
      <c r="F115" s="243">
        <v>29</v>
      </c>
      <c r="G115" s="242">
        <v>7</v>
      </c>
      <c r="H115" s="242">
        <v>6</v>
      </c>
      <c r="I115" s="243">
        <v>13</v>
      </c>
      <c r="J115" s="242">
        <v>165</v>
      </c>
      <c r="K115" s="242">
        <v>315</v>
      </c>
      <c r="L115" s="242">
        <v>120</v>
      </c>
      <c r="M115" s="243">
        <v>435</v>
      </c>
      <c r="N115" s="242">
        <v>105</v>
      </c>
      <c r="O115" s="242">
        <v>90</v>
      </c>
      <c r="P115" s="243">
        <v>195</v>
      </c>
      <c r="Q115" s="242">
        <v>3</v>
      </c>
      <c r="R115" s="242">
        <v>45</v>
      </c>
      <c r="S115" s="244">
        <v>0</v>
      </c>
      <c r="T115" s="242">
        <v>5</v>
      </c>
      <c r="U115" s="242">
        <v>75</v>
      </c>
      <c r="V115" s="244">
        <v>30</v>
      </c>
      <c r="W115" s="242">
        <v>15</v>
      </c>
      <c r="X115" s="242">
        <v>225</v>
      </c>
      <c r="Y115" s="244">
        <v>120</v>
      </c>
      <c r="Z115" s="242">
        <v>0</v>
      </c>
      <c r="AA115" s="242">
        <v>0</v>
      </c>
      <c r="AB115" s="244">
        <v>0</v>
      </c>
      <c r="AC115" s="242">
        <v>0</v>
      </c>
      <c r="AD115" s="242">
        <v>0</v>
      </c>
      <c r="AE115" s="244">
        <v>0</v>
      </c>
    </row>
    <row r="116" spans="1:31" x14ac:dyDescent="0.35">
      <c r="A116">
        <v>2878</v>
      </c>
      <c r="B116" t="s">
        <v>484</v>
      </c>
      <c r="C116" s="242">
        <v>11</v>
      </c>
      <c r="D116" s="242">
        <v>31</v>
      </c>
      <c r="E116" s="242">
        <v>13</v>
      </c>
      <c r="F116" s="243">
        <v>44</v>
      </c>
      <c r="G116" s="242">
        <v>8</v>
      </c>
      <c r="H116" s="242">
        <v>4</v>
      </c>
      <c r="I116" s="243">
        <v>12</v>
      </c>
      <c r="J116" s="242">
        <v>165</v>
      </c>
      <c r="K116" s="242">
        <v>465</v>
      </c>
      <c r="L116" s="242">
        <v>195</v>
      </c>
      <c r="M116" s="243">
        <v>660</v>
      </c>
      <c r="N116" s="242">
        <v>120</v>
      </c>
      <c r="O116" s="242">
        <v>60</v>
      </c>
      <c r="P116" s="243">
        <v>180</v>
      </c>
      <c r="Q116" s="242">
        <v>4</v>
      </c>
      <c r="R116" s="242">
        <v>60</v>
      </c>
      <c r="S116" s="244">
        <v>0</v>
      </c>
      <c r="T116" s="242">
        <v>6</v>
      </c>
      <c r="U116" s="242">
        <v>90</v>
      </c>
      <c r="V116" s="244">
        <v>30</v>
      </c>
      <c r="W116" s="242">
        <v>12</v>
      </c>
      <c r="X116" s="242">
        <v>180</v>
      </c>
      <c r="Y116" s="244">
        <v>60</v>
      </c>
      <c r="Z116" s="242">
        <v>4</v>
      </c>
      <c r="AA116" s="242">
        <v>60</v>
      </c>
      <c r="AB116" s="244">
        <v>0</v>
      </c>
      <c r="AC116" s="242">
        <v>3</v>
      </c>
      <c r="AD116" s="242">
        <v>45</v>
      </c>
      <c r="AE116" s="244">
        <v>0</v>
      </c>
    </row>
    <row r="117" spans="1:31" x14ac:dyDescent="0.35">
      <c r="A117">
        <v>2880</v>
      </c>
      <c r="B117" t="s">
        <v>485</v>
      </c>
      <c r="C117" s="242">
        <v>10</v>
      </c>
      <c r="D117" s="242">
        <v>18</v>
      </c>
      <c r="E117" s="242">
        <v>3</v>
      </c>
      <c r="F117" s="243">
        <v>21</v>
      </c>
      <c r="G117" s="242">
        <v>7</v>
      </c>
      <c r="H117" s="242">
        <v>2</v>
      </c>
      <c r="I117" s="243">
        <v>9</v>
      </c>
      <c r="J117" s="242">
        <v>150</v>
      </c>
      <c r="K117" s="242">
        <v>270</v>
      </c>
      <c r="L117" s="242">
        <v>45</v>
      </c>
      <c r="M117" s="243">
        <v>315</v>
      </c>
      <c r="N117" s="242">
        <v>105</v>
      </c>
      <c r="O117" s="242">
        <v>30</v>
      </c>
      <c r="P117" s="243">
        <v>135</v>
      </c>
      <c r="Q117" s="242">
        <v>1</v>
      </c>
      <c r="R117" s="242">
        <v>15</v>
      </c>
      <c r="S117" s="244">
        <v>15</v>
      </c>
      <c r="T117" s="242">
        <v>1</v>
      </c>
      <c r="U117" s="242">
        <v>15</v>
      </c>
      <c r="V117" s="244">
        <v>0</v>
      </c>
      <c r="W117" s="242">
        <v>3</v>
      </c>
      <c r="X117" s="242">
        <v>45</v>
      </c>
      <c r="Y117" s="244">
        <v>15</v>
      </c>
      <c r="Z117" s="242">
        <v>3</v>
      </c>
      <c r="AA117" s="242">
        <v>45</v>
      </c>
      <c r="AB117" s="244">
        <v>0</v>
      </c>
      <c r="AC117" s="242">
        <v>1</v>
      </c>
      <c r="AD117" s="242">
        <v>15</v>
      </c>
      <c r="AE117" s="244">
        <v>0</v>
      </c>
    </row>
    <row r="118" spans="1:31" x14ac:dyDescent="0.35">
      <c r="A118">
        <v>2881</v>
      </c>
      <c r="B118" t="s">
        <v>486</v>
      </c>
      <c r="C118" s="242">
        <v>24</v>
      </c>
      <c r="D118" s="242">
        <v>33</v>
      </c>
      <c r="E118" s="242">
        <v>7</v>
      </c>
      <c r="F118" s="243">
        <v>40</v>
      </c>
      <c r="G118" s="242">
        <v>18</v>
      </c>
      <c r="H118" s="242">
        <v>3</v>
      </c>
      <c r="I118" s="243">
        <v>21</v>
      </c>
      <c r="J118" s="242">
        <v>360</v>
      </c>
      <c r="K118" s="242">
        <v>495</v>
      </c>
      <c r="L118" s="242">
        <v>105</v>
      </c>
      <c r="M118" s="243">
        <v>600</v>
      </c>
      <c r="N118" s="242">
        <v>270</v>
      </c>
      <c r="O118" s="242">
        <v>45</v>
      </c>
      <c r="P118" s="243">
        <v>315</v>
      </c>
      <c r="Q118" s="242">
        <v>4</v>
      </c>
      <c r="R118" s="242">
        <v>60</v>
      </c>
      <c r="S118" s="244">
        <v>45</v>
      </c>
      <c r="T118" s="242">
        <v>9</v>
      </c>
      <c r="U118" s="242">
        <v>135</v>
      </c>
      <c r="V118" s="244">
        <v>30</v>
      </c>
      <c r="W118" s="242">
        <v>4</v>
      </c>
      <c r="X118" s="242">
        <v>60</v>
      </c>
      <c r="Y118" s="244">
        <v>15</v>
      </c>
      <c r="Z118" s="242">
        <v>0</v>
      </c>
      <c r="AA118" s="242">
        <v>0</v>
      </c>
      <c r="AB118" s="244">
        <v>0</v>
      </c>
      <c r="AC118" s="242">
        <v>0</v>
      </c>
      <c r="AD118" s="242">
        <v>0</v>
      </c>
      <c r="AE118" s="244">
        <v>0</v>
      </c>
    </row>
    <row r="119" spans="1:31" x14ac:dyDescent="0.35">
      <c r="A119">
        <v>2883</v>
      </c>
      <c r="B119" t="s">
        <v>487</v>
      </c>
      <c r="C119" s="242">
        <v>0</v>
      </c>
      <c r="D119" s="242">
        <v>25</v>
      </c>
      <c r="E119" s="242">
        <v>27</v>
      </c>
      <c r="F119" s="243">
        <v>52</v>
      </c>
      <c r="G119" s="242">
        <v>1</v>
      </c>
      <c r="H119" s="242">
        <v>0</v>
      </c>
      <c r="I119" s="243">
        <v>1</v>
      </c>
      <c r="J119" s="242">
        <v>0</v>
      </c>
      <c r="K119" s="242">
        <v>347.5</v>
      </c>
      <c r="L119" s="242">
        <v>390</v>
      </c>
      <c r="M119" s="243">
        <v>737.5</v>
      </c>
      <c r="N119" s="242">
        <v>10</v>
      </c>
      <c r="O119" s="242">
        <v>0</v>
      </c>
      <c r="P119" s="243">
        <v>10</v>
      </c>
      <c r="Q119" s="242">
        <v>1</v>
      </c>
      <c r="R119" s="242">
        <v>15</v>
      </c>
      <c r="S119" s="244">
        <v>0</v>
      </c>
      <c r="T119" s="242">
        <v>3</v>
      </c>
      <c r="U119" s="242">
        <v>30</v>
      </c>
      <c r="V119" s="244">
        <v>0</v>
      </c>
      <c r="W119" s="242">
        <v>3</v>
      </c>
      <c r="X119" s="242">
        <v>40</v>
      </c>
      <c r="Y119" s="244">
        <v>0</v>
      </c>
      <c r="Z119" s="242">
        <v>0</v>
      </c>
      <c r="AA119" s="242">
        <v>0</v>
      </c>
      <c r="AB119" s="244">
        <v>0</v>
      </c>
      <c r="AC119" s="242">
        <v>0</v>
      </c>
      <c r="AD119" s="242">
        <v>0</v>
      </c>
      <c r="AE119" s="244">
        <v>0</v>
      </c>
    </row>
    <row r="120" spans="1:31" x14ac:dyDescent="0.35">
      <c r="A120">
        <v>2900</v>
      </c>
      <c r="B120" t="s">
        <v>488</v>
      </c>
      <c r="C120" s="242">
        <v>15</v>
      </c>
      <c r="D120" s="242">
        <v>24</v>
      </c>
      <c r="E120" s="242">
        <v>9</v>
      </c>
      <c r="F120" s="243">
        <v>33</v>
      </c>
      <c r="G120" s="242">
        <v>14</v>
      </c>
      <c r="H120" s="242">
        <v>8</v>
      </c>
      <c r="I120" s="243">
        <v>22</v>
      </c>
      <c r="J120" s="242">
        <v>225</v>
      </c>
      <c r="K120" s="242">
        <v>360</v>
      </c>
      <c r="L120" s="242">
        <v>135</v>
      </c>
      <c r="M120" s="243">
        <v>495</v>
      </c>
      <c r="N120" s="242">
        <v>210</v>
      </c>
      <c r="O120" s="242">
        <v>120</v>
      </c>
      <c r="P120" s="243">
        <v>330</v>
      </c>
      <c r="Q120" s="242">
        <v>6</v>
      </c>
      <c r="R120" s="242">
        <v>90</v>
      </c>
      <c r="S120" s="244">
        <v>75</v>
      </c>
      <c r="T120" s="242">
        <v>3</v>
      </c>
      <c r="U120" s="242">
        <v>45</v>
      </c>
      <c r="V120" s="244">
        <v>15</v>
      </c>
      <c r="W120" s="242">
        <v>10</v>
      </c>
      <c r="X120" s="242">
        <v>150</v>
      </c>
      <c r="Y120" s="244">
        <v>90</v>
      </c>
      <c r="Z120" s="242">
        <v>6</v>
      </c>
      <c r="AA120" s="242">
        <v>90</v>
      </c>
      <c r="AB120" s="244">
        <v>0</v>
      </c>
      <c r="AC120" s="242">
        <v>6</v>
      </c>
      <c r="AD120" s="242">
        <v>90</v>
      </c>
      <c r="AE120" s="244">
        <v>0</v>
      </c>
    </row>
    <row r="121" spans="1:31" x14ac:dyDescent="0.35">
      <c r="A121">
        <v>2902</v>
      </c>
      <c r="B121" t="s">
        <v>489</v>
      </c>
      <c r="C121" s="242">
        <v>2</v>
      </c>
      <c r="D121" s="242">
        <v>23</v>
      </c>
      <c r="E121" s="242">
        <v>7</v>
      </c>
      <c r="F121" s="243">
        <v>30</v>
      </c>
      <c r="G121" s="242">
        <v>20</v>
      </c>
      <c r="H121" s="242">
        <v>4</v>
      </c>
      <c r="I121" s="243">
        <v>24</v>
      </c>
      <c r="J121" s="242">
        <v>30</v>
      </c>
      <c r="K121" s="242">
        <v>345</v>
      </c>
      <c r="L121" s="242">
        <v>105</v>
      </c>
      <c r="M121" s="243">
        <v>450</v>
      </c>
      <c r="N121" s="242">
        <v>300</v>
      </c>
      <c r="O121" s="242">
        <v>60</v>
      </c>
      <c r="P121" s="243">
        <v>360</v>
      </c>
      <c r="Q121" s="242">
        <v>6</v>
      </c>
      <c r="R121" s="242">
        <v>90</v>
      </c>
      <c r="S121" s="244">
        <v>60</v>
      </c>
      <c r="T121" s="242">
        <v>2</v>
      </c>
      <c r="U121" s="242">
        <v>30</v>
      </c>
      <c r="V121" s="244">
        <v>30</v>
      </c>
      <c r="W121" s="242">
        <v>3</v>
      </c>
      <c r="X121" s="242">
        <v>45</v>
      </c>
      <c r="Y121" s="244">
        <v>30</v>
      </c>
      <c r="Z121" s="242">
        <v>0</v>
      </c>
      <c r="AA121" s="242">
        <v>0</v>
      </c>
      <c r="AB121" s="244">
        <v>0</v>
      </c>
      <c r="AC121" s="242">
        <v>0</v>
      </c>
      <c r="AD121" s="242">
        <v>0</v>
      </c>
      <c r="AE121" s="244">
        <v>0</v>
      </c>
    </row>
    <row r="122" spans="1:31" x14ac:dyDescent="0.35">
      <c r="A122">
        <v>2903</v>
      </c>
      <c r="B122" t="s">
        <v>490</v>
      </c>
      <c r="C122" s="242">
        <v>0</v>
      </c>
      <c r="D122" s="242">
        <v>11</v>
      </c>
      <c r="E122" s="242">
        <v>8</v>
      </c>
      <c r="F122" s="243">
        <v>19</v>
      </c>
      <c r="G122" s="242">
        <v>7</v>
      </c>
      <c r="H122" s="242">
        <v>7</v>
      </c>
      <c r="I122" s="243">
        <v>14</v>
      </c>
      <c r="J122" s="242">
        <v>0</v>
      </c>
      <c r="K122" s="242">
        <v>165</v>
      </c>
      <c r="L122" s="242">
        <v>120</v>
      </c>
      <c r="M122" s="243">
        <v>285</v>
      </c>
      <c r="N122" s="242">
        <v>105</v>
      </c>
      <c r="O122" s="242">
        <v>105</v>
      </c>
      <c r="P122" s="243">
        <v>210</v>
      </c>
      <c r="Q122" s="242">
        <v>4</v>
      </c>
      <c r="R122" s="242">
        <v>60</v>
      </c>
      <c r="S122" s="244">
        <v>30</v>
      </c>
      <c r="T122" s="242">
        <v>2</v>
      </c>
      <c r="U122" s="242">
        <v>30</v>
      </c>
      <c r="V122" s="244">
        <v>30</v>
      </c>
      <c r="W122" s="242">
        <v>4</v>
      </c>
      <c r="X122" s="242">
        <v>60</v>
      </c>
      <c r="Y122" s="244">
        <v>30</v>
      </c>
      <c r="Z122" s="242">
        <v>1</v>
      </c>
      <c r="AA122" s="242">
        <v>15</v>
      </c>
      <c r="AB122" s="244">
        <v>0</v>
      </c>
      <c r="AC122" s="242">
        <v>1</v>
      </c>
      <c r="AD122" s="242">
        <v>15</v>
      </c>
      <c r="AE122" s="244">
        <v>0</v>
      </c>
    </row>
    <row r="123" spans="1:31" x14ac:dyDescent="0.35">
      <c r="A123">
        <v>2904</v>
      </c>
      <c r="B123" t="s">
        <v>491</v>
      </c>
      <c r="C123" s="242">
        <v>9</v>
      </c>
      <c r="D123" s="242">
        <v>19</v>
      </c>
      <c r="E123" s="242">
        <v>5</v>
      </c>
      <c r="F123" s="243">
        <v>24</v>
      </c>
      <c r="G123" s="242">
        <v>8</v>
      </c>
      <c r="H123" s="242">
        <v>3</v>
      </c>
      <c r="I123" s="243">
        <v>11</v>
      </c>
      <c r="J123" s="242">
        <v>135</v>
      </c>
      <c r="K123" s="242">
        <v>285</v>
      </c>
      <c r="L123" s="242">
        <v>75</v>
      </c>
      <c r="M123" s="243">
        <v>360</v>
      </c>
      <c r="N123" s="242">
        <v>120</v>
      </c>
      <c r="O123" s="242">
        <v>45</v>
      </c>
      <c r="P123" s="243">
        <v>165</v>
      </c>
      <c r="Q123" s="242">
        <v>9</v>
      </c>
      <c r="R123" s="242">
        <v>135</v>
      </c>
      <c r="S123" s="244">
        <v>30</v>
      </c>
      <c r="T123" s="242">
        <v>1</v>
      </c>
      <c r="U123" s="242">
        <v>15</v>
      </c>
      <c r="V123" s="244">
        <v>15</v>
      </c>
      <c r="W123" s="242">
        <v>6</v>
      </c>
      <c r="X123" s="242">
        <v>90</v>
      </c>
      <c r="Y123" s="244">
        <v>60</v>
      </c>
      <c r="Z123" s="242">
        <v>11</v>
      </c>
      <c r="AA123" s="242">
        <v>165</v>
      </c>
      <c r="AB123" s="244">
        <v>15</v>
      </c>
      <c r="AC123" s="242">
        <v>8</v>
      </c>
      <c r="AD123" s="242">
        <v>120</v>
      </c>
      <c r="AE123" s="244">
        <v>15</v>
      </c>
    </row>
    <row r="124" spans="1:31" x14ac:dyDescent="0.35">
      <c r="A124">
        <v>2906</v>
      </c>
      <c r="B124" t="s">
        <v>492</v>
      </c>
      <c r="C124" s="242">
        <v>2</v>
      </c>
      <c r="D124" s="242">
        <v>8</v>
      </c>
      <c r="E124" s="242">
        <v>6</v>
      </c>
      <c r="F124" s="243">
        <v>14</v>
      </c>
      <c r="G124" s="242">
        <v>4</v>
      </c>
      <c r="H124" s="242">
        <v>5</v>
      </c>
      <c r="I124" s="243">
        <v>9</v>
      </c>
      <c r="J124" s="242">
        <v>30</v>
      </c>
      <c r="K124" s="242">
        <v>120</v>
      </c>
      <c r="L124" s="242">
        <v>90</v>
      </c>
      <c r="M124" s="243">
        <v>210</v>
      </c>
      <c r="N124" s="242">
        <v>60</v>
      </c>
      <c r="O124" s="242">
        <v>75</v>
      </c>
      <c r="P124" s="243">
        <v>135</v>
      </c>
      <c r="Q124" s="242">
        <v>2</v>
      </c>
      <c r="R124" s="242">
        <v>30</v>
      </c>
      <c r="S124" s="244">
        <v>15</v>
      </c>
      <c r="T124" s="242">
        <v>2</v>
      </c>
      <c r="U124" s="242">
        <v>30</v>
      </c>
      <c r="V124" s="244">
        <v>30</v>
      </c>
      <c r="W124" s="242">
        <v>5</v>
      </c>
      <c r="X124" s="242">
        <v>75</v>
      </c>
      <c r="Y124" s="244">
        <v>45</v>
      </c>
      <c r="Z124" s="242">
        <v>0</v>
      </c>
      <c r="AA124" s="242">
        <v>0</v>
      </c>
      <c r="AB124" s="244">
        <v>0</v>
      </c>
      <c r="AC124" s="242">
        <v>0</v>
      </c>
      <c r="AD124" s="242">
        <v>0</v>
      </c>
      <c r="AE124" s="244">
        <v>0</v>
      </c>
    </row>
    <row r="125" spans="1:31" x14ac:dyDescent="0.35">
      <c r="A125">
        <v>2909</v>
      </c>
      <c r="B125" t="s">
        <v>493</v>
      </c>
      <c r="C125" s="242">
        <v>12</v>
      </c>
      <c r="D125" s="242">
        <v>21</v>
      </c>
      <c r="E125" s="242">
        <v>3</v>
      </c>
      <c r="F125" s="243">
        <v>24</v>
      </c>
      <c r="G125" s="242">
        <v>12</v>
      </c>
      <c r="H125" s="242">
        <v>2</v>
      </c>
      <c r="I125" s="243">
        <v>14</v>
      </c>
      <c r="J125" s="242">
        <v>180</v>
      </c>
      <c r="K125" s="242">
        <v>315</v>
      </c>
      <c r="L125" s="242">
        <v>45</v>
      </c>
      <c r="M125" s="243">
        <v>360</v>
      </c>
      <c r="N125" s="242">
        <v>180</v>
      </c>
      <c r="O125" s="242">
        <v>30</v>
      </c>
      <c r="P125" s="243">
        <v>210</v>
      </c>
      <c r="Q125" s="242">
        <v>9</v>
      </c>
      <c r="R125" s="242">
        <v>135</v>
      </c>
      <c r="S125" s="244">
        <v>60</v>
      </c>
      <c r="T125" s="242">
        <v>4</v>
      </c>
      <c r="U125" s="242">
        <v>60</v>
      </c>
      <c r="V125" s="244">
        <v>45</v>
      </c>
      <c r="W125" s="242">
        <v>3</v>
      </c>
      <c r="X125" s="242">
        <v>45</v>
      </c>
      <c r="Y125" s="244">
        <v>15</v>
      </c>
      <c r="Z125" s="242">
        <v>3</v>
      </c>
      <c r="AA125" s="242">
        <v>45</v>
      </c>
      <c r="AB125" s="244">
        <v>0</v>
      </c>
      <c r="AC125" s="242">
        <v>3</v>
      </c>
      <c r="AD125" s="242">
        <v>45</v>
      </c>
      <c r="AE125" s="244">
        <v>0</v>
      </c>
    </row>
    <row r="126" spans="1:31" x14ac:dyDescent="0.35">
      <c r="A126">
        <v>2910</v>
      </c>
      <c r="B126" t="s">
        <v>494</v>
      </c>
      <c r="C126" s="242">
        <v>20</v>
      </c>
      <c r="D126" s="242">
        <v>29</v>
      </c>
      <c r="E126" s="242">
        <v>7</v>
      </c>
      <c r="F126" s="243">
        <v>36</v>
      </c>
      <c r="G126" s="242">
        <v>9</v>
      </c>
      <c r="H126" s="242">
        <v>0</v>
      </c>
      <c r="I126" s="243">
        <v>9</v>
      </c>
      <c r="J126" s="242">
        <v>300</v>
      </c>
      <c r="K126" s="242">
        <v>435</v>
      </c>
      <c r="L126" s="242">
        <v>105</v>
      </c>
      <c r="M126" s="243">
        <v>540</v>
      </c>
      <c r="N126" s="242">
        <v>135</v>
      </c>
      <c r="O126" s="242">
        <v>0</v>
      </c>
      <c r="P126" s="243">
        <v>135</v>
      </c>
      <c r="Q126" s="242">
        <v>21</v>
      </c>
      <c r="R126" s="242">
        <v>315</v>
      </c>
      <c r="S126" s="244">
        <v>45</v>
      </c>
      <c r="T126" s="242">
        <v>5</v>
      </c>
      <c r="U126" s="242">
        <v>75</v>
      </c>
      <c r="V126" s="244">
        <v>15</v>
      </c>
      <c r="W126" s="242">
        <v>5</v>
      </c>
      <c r="X126" s="242">
        <v>75</v>
      </c>
      <c r="Y126" s="244">
        <v>45</v>
      </c>
      <c r="Z126" s="242">
        <v>16</v>
      </c>
      <c r="AA126" s="242">
        <v>240</v>
      </c>
      <c r="AB126" s="244">
        <v>0</v>
      </c>
      <c r="AC126" s="242">
        <v>16</v>
      </c>
      <c r="AD126" s="242">
        <v>240</v>
      </c>
      <c r="AE126" s="244">
        <v>0</v>
      </c>
    </row>
    <row r="127" spans="1:31" x14ac:dyDescent="0.35">
      <c r="A127">
        <v>2912</v>
      </c>
      <c r="B127" t="s">
        <v>495</v>
      </c>
      <c r="C127" s="242">
        <v>0</v>
      </c>
      <c r="D127" s="242">
        <v>31</v>
      </c>
      <c r="E127" s="242">
        <v>42</v>
      </c>
      <c r="F127" s="243">
        <v>73</v>
      </c>
      <c r="G127" s="242">
        <v>11</v>
      </c>
      <c r="H127" s="242">
        <v>8</v>
      </c>
      <c r="I127" s="243">
        <v>19</v>
      </c>
      <c r="J127" s="242">
        <v>0</v>
      </c>
      <c r="K127" s="242">
        <v>465</v>
      </c>
      <c r="L127" s="242">
        <v>630</v>
      </c>
      <c r="M127" s="243">
        <v>1095</v>
      </c>
      <c r="N127" s="242">
        <v>165</v>
      </c>
      <c r="O127" s="242">
        <v>120</v>
      </c>
      <c r="P127" s="243">
        <v>285</v>
      </c>
      <c r="Q127" s="242">
        <v>1</v>
      </c>
      <c r="R127" s="242">
        <v>15</v>
      </c>
      <c r="S127" s="244">
        <v>0</v>
      </c>
      <c r="T127" s="242">
        <v>2</v>
      </c>
      <c r="U127" s="242">
        <v>30</v>
      </c>
      <c r="V127" s="244">
        <v>15</v>
      </c>
      <c r="W127" s="242">
        <v>5</v>
      </c>
      <c r="X127" s="242">
        <v>75</v>
      </c>
      <c r="Y127" s="244">
        <v>15</v>
      </c>
      <c r="Z127" s="242">
        <v>0</v>
      </c>
      <c r="AA127" s="242">
        <v>0</v>
      </c>
      <c r="AB127" s="244">
        <v>0</v>
      </c>
      <c r="AC127" s="242">
        <v>0</v>
      </c>
      <c r="AD127" s="242">
        <v>0</v>
      </c>
      <c r="AE127" s="244">
        <v>0</v>
      </c>
    </row>
    <row r="128" spans="1:31" x14ac:dyDescent="0.35">
      <c r="A128">
        <v>2924</v>
      </c>
      <c r="B128" t="s">
        <v>496</v>
      </c>
      <c r="C128" s="242">
        <v>12</v>
      </c>
      <c r="D128" s="242">
        <v>17</v>
      </c>
      <c r="E128" s="242">
        <v>6</v>
      </c>
      <c r="F128" s="243">
        <v>23</v>
      </c>
      <c r="G128" s="242">
        <v>7</v>
      </c>
      <c r="H128" s="242">
        <v>0</v>
      </c>
      <c r="I128" s="243">
        <v>7</v>
      </c>
      <c r="J128" s="242">
        <v>180</v>
      </c>
      <c r="K128" s="242">
        <v>255</v>
      </c>
      <c r="L128" s="242">
        <v>90</v>
      </c>
      <c r="M128" s="243">
        <v>345</v>
      </c>
      <c r="N128" s="242">
        <v>105</v>
      </c>
      <c r="O128" s="242">
        <v>0</v>
      </c>
      <c r="P128" s="243">
        <v>105</v>
      </c>
      <c r="Q128" s="242">
        <v>10</v>
      </c>
      <c r="R128" s="242">
        <v>150</v>
      </c>
      <c r="S128" s="244">
        <v>15</v>
      </c>
      <c r="T128" s="242">
        <v>1</v>
      </c>
      <c r="U128" s="242">
        <v>15</v>
      </c>
      <c r="V128" s="244">
        <v>0</v>
      </c>
      <c r="W128" s="242">
        <v>4</v>
      </c>
      <c r="X128" s="242">
        <v>60</v>
      </c>
      <c r="Y128" s="244">
        <v>15</v>
      </c>
      <c r="Z128" s="242">
        <v>10</v>
      </c>
      <c r="AA128" s="242">
        <v>150</v>
      </c>
      <c r="AB128" s="244">
        <v>0</v>
      </c>
      <c r="AC128" s="242">
        <v>10</v>
      </c>
      <c r="AD128" s="242">
        <v>150</v>
      </c>
      <c r="AE128" s="244">
        <v>0</v>
      </c>
    </row>
    <row r="129" spans="1:31" x14ac:dyDescent="0.35">
      <c r="A129">
        <v>2955</v>
      </c>
      <c r="B129" t="s">
        <v>497</v>
      </c>
      <c r="C129" s="242">
        <v>2</v>
      </c>
      <c r="D129" s="242">
        <v>7</v>
      </c>
      <c r="E129" s="242">
        <v>2</v>
      </c>
      <c r="F129" s="243">
        <v>9</v>
      </c>
      <c r="G129" s="242">
        <v>3</v>
      </c>
      <c r="H129" s="242">
        <v>1</v>
      </c>
      <c r="I129" s="243">
        <v>4</v>
      </c>
      <c r="J129" s="242">
        <v>30</v>
      </c>
      <c r="K129" s="242">
        <v>105</v>
      </c>
      <c r="L129" s="242">
        <v>30</v>
      </c>
      <c r="M129" s="243">
        <v>135</v>
      </c>
      <c r="N129" s="242">
        <v>45</v>
      </c>
      <c r="O129" s="242">
        <v>15</v>
      </c>
      <c r="P129" s="243">
        <v>60</v>
      </c>
      <c r="Q129" s="242">
        <v>3</v>
      </c>
      <c r="R129" s="242">
        <v>45</v>
      </c>
      <c r="S129" s="244">
        <v>0</v>
      </c>
      <c r="T129" s="242">
        <v>3</v>
      </c>
      <c r="U129" s="242">
        <v>45</v>
      </c>
      <c r="V129" s="244">
        <v>30</v>
      </c>
      <c r="W129" s="242">
        <v>0</v>
      </c>
      <c r="X129" s="242">
        <v>0</v>
      </c>
      <c r="Y129" s="244">
        <v>0</v>
      </c>
      <c r="Z129" s="242">
        <v>3</v>
      </c>
      <c r="AA129" s="242">
        <v>45</v>
      </c>
      <c r="AB129" s="244">
        <v>30</v>
      </c>
      <c r="AC129" s="242">
        <v>3</v>
      </c>
      <c r="AD129" s="242">
        <v>45</v>
      </c>
      <c r="AE129" s="244">
        <v>30</v>
      </c>
    </row>
    <row r="130" spans="1:31" x14ac:dyDescent="0.35">
      <c r="A130">
        <v>2968</v>
      </c>
      <c r="B130" t="s">
        <v>498</v>
      </c>
      <c r="C130" s="242">
        <v>7</v>
      </c>
      <c r="D130" s="242">
        <v>30</v>
      </c>
      <c r="E130" s="242">
        <v>9</v>
      </c>
      <c r="F130" s="243">
        <v>39</v>
      </c>
      <c r="G130" s="242">
        <v>18</v>
      </c>
      <c r="H130" s="242">
        <v>8</v>
      </c>
      <c r="I130" s="243">
        <v>26</v>
      </c>
      <c r="J130" s="242">
        <v>105</v>
      </c>
      <c r="K130" s="242">
        <v>450</v>
      </c>
      <c r="L130" s="242">
        <v>135</v>
      </c>
      <c r="M130" s="243">
        <v>585</v>
      </c>
      <c r="N130" s="242">
        <v>270</v>
      </c>
      <c r="O130" s="242">
        <v>120</v>
      </c>
      <c r="P130" s="243">
        <v>390</v>
      </c>
      <c r="Q130" s="242">
        <v>8</v>
      </c>
      <c r="R130" s="242">
        <v>120</v>
      </c>
      <c r="S130" s="244">
        <v>60</v>
      </c>
      <c r="T130" s="242">
        <v>3</v>
      </c>
      <c r="U130" s="242">
        <v>45</v>
      </c>
      <c r="V130" s="244">
        <v>30</v>
      </c>
      <c r="W130" s="242">
        <v>2</v>
      </c>
      <c r="X130" s="242">
        <v>30</v>
      </c>
      <c r="Y130" s="244">
        <v>30</v>
      </c>
      <c r="Z130" s="242">
        <v>0</v>
      </c>
      <c r="AA130" s="242">
        <v>0</v>
      </c>
      <c r="AB130" s="244">
        <v>0</v>
      </c>
      <c r="AC130" s="242">
        <v>0</v>
      </c>
      <c r="AD130" s="242">
        <v>0</v>
      </c>
      <c r="AE130" s="244">
        <v>0</v>
      </c>
    </row>
    <row r="131" spans="1:31" x14ac:dyDescent="0.35">
      <c r="A131">
        <v>3004</v>
      </c>
      <c r="B131" t="s">
        <v>499</v>
      </c>
      <c r="C131" s="242">
        <v>11</v>
      </c>
      <c r="D131" s="242">
        <v>7</v>
      </c>
      <c r="E131" s="242">
        <v>5</v>
      </c>
      <c r="F131" s="243">
        <v>12</v>
      </c>
      <c r="G131" s="242">
        <v>3</v>
      </c>
      <c r="H131" s="242">
        <v>1</v>
      </c>
      <c r="I131" s="243">
        <v>4</v>
      </c>
      <c r="J131" s="242">
        <v>165</v>
      </c>
      <c r="K131" s="242">
        <v>105</v>
      </c>
      <c r="L131" s="242">
        <v>75</v>
      </c>
      <c r="M131" s="243">
        <v>180</v>
      </c>
      <c r="N131" s="242">
        <v>45</v>
      </c>
      <c r="O131" s="242">
        <v>15</v>
      </c>
      <c r="P131" s="243">
        <v>60</v>
      </c>
      <c r="Q131" s="242">
        <v>0</v>
      </c>
      <c r="R131" s="242">
        <v>0</v>
      </c>
      <c r="S131" s="244">
        <v>0</v>
      </c>
      <c r="T131" s="242">
        <v>0</v>
      </c>
      <c r="U131" s="242">
        <v>0</v>
      </c>
      <c r="V131" s="244">
        <v>0</v>
      </c>
      <c r="W131" s="242">
        <v>0</v>
      </c>
      <c r="X131" s="242">
        <v>0</v>
      </c>
      <c r="Y131" s="244">
        <v>0</v>
      </c>
      <c r="Z131" s="242">
        <v>2</v>
      </c>
      <c r="AA131" s="242">
        <v>30</v>
      </c>
      <c r="AB131" s="244">
        <v>0</v>
      </c>
      <c r="AC131" s="242">
        <v>2</v>
      </c>
      <c r="AD131" s="242">
        <v>30</v>
      </c>
      <c r="AE131" s="244">
        <v>0</v>
      </c>
    </row>
    <row r="132" spans="1:31" x14ac:dyDescent="0.35">
      <c r="A132">
        <v>3027</v>
      </c>
      <c r="B132" t="s">
        <v>500</v>
      </c>
      <c r="C132" s="242">
        <v>21</v>
      </c>
      <c r="D132" s="242">
        <v>47</v>
      </c>
      <c r="E132" s="242">
        <v>18</v>
      </c>
      <c r="F132" s="243">
        <v>65</v>
      </c>
      <c r="G132" s="242">
        <v>17</v>
      </c>
      <c r="H132" s="242">
        <v>5</v>
      </c>
      <c r="I132" s="243">
        <v>22</v>
      </c>
      <c r="J132" s="242">
        <v>315</v>
      </c>
      <c r="K132" s="242">
        <v>700</v>
      </c>
      <c r="L132" s="242">
        <v>265</v>
      </c>
      <c r="M132" s="243">
        <v>965</v>
      </c>
      <c r="N132" s="242">
        <v>235</v>
      </c>
      <c r="O132" s="242">
        <v>75</v>
      </c>
      <c r="P132" s="243">
        <v>310</v>
      </c>
      <c r="Q132" s="242">
        <v>16</v>
      </c>
      <c r="R132" s="242">
        <v>235</v>
      </c>
      <c r="S132" s="244">
        <v>60</v>
      </c>
      <c r="T132" s="242">
        <v>6</v>
      </c>
      <c r="U132" s="242">
        <v>90</v>
      </c>
      <c r="V132" s="244">
        <v>35</v>
      </c>
      <c r="W132" s="242">
        <v>14</v>
      </c>
      <c r="X132" s="242">
        <v>205</v>
      </c>
      <c r="Y132" s="244">
        <v>75</v>
      </c>
      <c r="Z132" s="242">
        <v>8</v>
      </c>
      <c r="AA132" s="242">
        <v>120</v>
      </c>
      <c r="AB132" s="244">
        <v>0</v>
      </c>
      <c r="AC132" s="242">
        <v>8</v>
      </c>
      <c r="AD132" s="242">
        <v>120</v>
      </c>
      <c r="AE132" s="244">
        <v>0</v>
      </c>
    </row>
    <row r="133" spans="1:31" x14ac:dyDescent="0.35">
      <c r="A133">
        <v>3042</v>
      </c>
      <c r="B133" t="s">
        <v>501</v>
      </c>
      <c r="C133" s="242">
        <v>7</v>
      </c>
      <c r="D133" s="242">
        <v>50</v>
      </c>
      <c r="E133" s="242">
        <v>18</v>
      </c>
      <c r="F133" s="243">
        <v>68</v>
      </c>
      <c r="G133" s="242">
        <v>23</v>
      </c>
      <c r="H133" s="242">
        <v>4</v>
      </c>
      <c r="I133" s="243">
        <v>27</v>
      </c>
      <c r="J133" s="242">
        <v>98.75</v>
      </c>
      <c r="K133" s="242">
        <v>745</v>
      </c>
      <c r="L133" s="242">
        <v>267.5</v>
      </c>
      <c r="M133" s="243">
        <v>1012.5</v>
      </c>
      <c r="N133" s="242">
        <v>290.75</v>
      </c>
      <c r="O133" s="242">
        <v>50</v>
      </c>
      <c r="P133" s="243">
        <v>340.75</v>
      </c>
      <c r="Q133" s="242">
        <v>1</v>
      </c>
      <c r="R133" s="242">
        <v>15</v>
      </c>
      <c r="S133" s="244">
        <v>0</v>
      </c>
      <c r="T133" s="242">
        <v>0</v>
      </c>
      <c r="U133" s="242">
        <v>0</v>
      </c>
      <c r="V133" s="244">
        <v>0</v>
      </c>
      <c r="W133" s="242">
        <v>13</v>
      </c>
      <c r="X133" s="242">
        <v>195</v>
      </c>
      <c r="Y133" s="244">
        <v>46.5</v>
      </c>
      <c r="Z133" s="242">
        <v>19</v>
      </c>
      <c r="AA133" s="242">
        <v>285</v>
      </c>
      <c r="AB133" s="244">
        <v>15</v>
      </c>
      <c r="AC133" s="242">
        <v>17</v>
      </c>
      <c r="AD133" s="242">
        <v>255</v>
      </c>
      <c r="AE133" s="244">
        <v>15</v>
      </c>
    </row>
    <row r="134" spans="1:31" x14ac:dyDescent="0.35">
      <c r="A134">
        <v>3059</v>
      </c>
      <c r="B134" t="s">
        <v>502</v>
      </c>
      <c r="C134" s="242">
        <v>1</v>
      </c>
      <c r="D134" s="242">
        <v>8</v>
      </c>
      <c r="E134" s="242">
        <v>5</v>
      </c>
      <c r="F134" s="243">
        <v>13</v>
      </c>
      <c r="G134" s="242">
        <v>1</v>
      </c>
      <c r="H134" s="242">
        <v>3</v>
      </c>
      <c r="I134" s="243">
        <v>4</v>
      </c>
      <c r="J134" s="242">
        <v>15</v>
      </c>
      <c r="K134" s="242">
        <v>120</v>
      </c>
      <c r="L134" s="242">
        <v>75</v>
      </c>
      <c r="M134" s="243">
        <v>195</v>
      </c>
      <c r="N134" s="242">
        <v>15</v>
      </c>
      <c r="O134" s="242">
        <v>45</v>
      </c>
      <c r="P134" s="243">
        <v>60</v>
      </c>
      <c r="Q134" s="242">
        <v>2</v>
      </c>
      <c r="R134" s="242">
        <v>30</v>
      </c>
      <c r="S134" s="244">
        <v>15</v>
      </c>
      <c r="T134" s="242">
        <v>0</v>
      </c>
      <c r="U134" s="242">
        <v>0</v>
      </c>
      <c r="V134" s="244">
        <v>0</v>
      </c>
      <c r="W134" s="242">
        <v>0</v>
      </c>
      <c r="X134" s="242">
        <v>0</v>
      </c>
      <c r="Y134" s="244">
        <v>0</v>
      </c>
      <c r="Z134" s="242">
        <v>0</v>
      </c>
      <c r="AA134" s="242">
        <v>0</v>
      </c>
      <c r="AB134" s="244">
        <v>0</v>
      </c>
      <c r="AC134" s="242">
        <v>0</v>
      </c>
      <c r="AD134" s="242">
        <v>0</v>
      </c>
      <c r="AE134" s="244">
        <v>0</v>
      </c>
    </row>
    <row r="135" spans="1:31" x14ac:dyDescent="0.35">
      <c r="A135">
        <v>3065</v>
      </c>
      <c r="B135" t="s">
        <v>503</v>
      </c>
      <c r="C135" s="242">
        <v>17</v>
      </c>
      <c r="D135" s="242">
        <v>36</v>
      </c>
      <c r="E135" s="242">
        <v>6</v>
      </c>
      <c r="F135" s="243">
        <v>42</v>
      </c>
      <c r="G135" s="242">
        <v>17</v>
      </c>
      <c r="H135" s="242">
        <v>4</v>
      </c>
      <c r="I135" s="243">
        <v>21</v>
      </c>
      <c r="J135" s="242">
        <v>255</v>
      </c>
      <c r="K135" s="242">
        <v>540</v>
      </c>
      <c r="L135" s="242">
        <v>90</v>
      </c>
      <c r="M135" s="243">
        <v>630</v>
      </c>
      <c r="N135" s="242">
        <v>255</v>
      </c>
      <c r="O135" s="242">
        <v>60</v>
      </c>
      <c r="P135" s="243">
        <v>315</v>
      </c>
      <c r="Q135" s="242">
        <v>26</v>
      </c>
      <c r="R135" s="242">
        <v>390</v>
      </c>
      <c r="S135" s="244">
        <v>105</v>
      </c>
      <c r="T135" s="242">
        <v>3</v>
      </c>
      <c r="U135" s="242">
        <v>45</v>
      </c>
      <c r="V135" s="244">
        <v>30</v>
      </c>
      <c r="W135" s="242">
        <v>3</v>
      </c>
      <c r="X135" s="242">
        <v>45</v>
      </c>
      <c r="Y135" s="244">
        <v>45</v>
      </c>
      <c r="Z135" s="242">
        <v>14</v>
      </c>
      <c r="AA135" s="242">
        <v>210</v>
      </c>
      <c r="AB135" s="244">
        <v>0</v>
      </c>
      <c r="AC135" s="242">
        <v>11</v>
      </c>
      <c r="AD135" s="242">
        <v>165</v>
      </c>
      <c r="AE135" s="244">
        <v>0</v>
      </c>
    </row>
    <row r="136" spans="1:31" x14ac:dyDescent="0.35">
      <c r="A136">
        <v>3086</v>
      </c>
      <c r="B136" t="s">
        <v>504</v>
      </c>
      <c r="C136" s="242">
        <v>9</v>
      </c>
      <c r="D136" s="242">
        <v>17</v>
      </c>
      <c r="E136" s="242">
        <v>3</v>
      </c>
      <c r="F136" s="243">
        <v>20</v>
      </c>
      <c r="G136" s="242">
        <v>2</v>
      </c>
      <c r="H136" s="242">
        <v>1</v>
      </c>
      <c r="I136" s="243">
        <v>3</v>
      </c>
      <c r="J136" s="242">
        <v>125</v>
      </c>
      <c r="K136" s="242">
        <v>252</v>
      </c>
      <c r="L136" s="242">
        <v>45</v>
      </c>
      <c r="M136" s="243">
        <v>297</v>
      </c>
      <c r="N136" s="242">
        <v>30</v>
      </c>
      <c r="O136" s="242">
        <v>15</v>
      </c>
      <c r="P136" s="243">
        <v>45</v>
      </c>
      <c r="Q136" s="242">
        <v>10</v>
      </c>
      <c r="R136" s="242">
        <v>150</v>
      </c>
      <c r="S136" s="244">
        <v>0</v>
      </c>
      <c r="T136" s="242">
        <v>3</v>
      </c>
      <c r="U136" s="242">
        <v>45</v>
      </c>
      <c r="V136" s="244">
        <v>0</v>
      </c>
      <c r="W136" s="242">
        <v>3</v>
      </c>
      <c r="X136" s="242">
        <v>45</v>
      </c>
      <c r="Y136" s="244">
        <v>0</v>
      </c>
      <c r="Z136" s="242">
        <v>4</v>
      </c>
      <c r="AA136" s="242">
        <v>60</v>
      </c>
      <c r="AB136" s="244">
        <v>0</v>
      </c>
      <c r="AC136" s="242">
        <v>0</v>
      </c>
      <c r="AD136" s="242">
        <v>0</v>
      </c>
      <c r="AE136" s="244">
        <v>0</v>
      </c>
    </row>
    <row r="137" spans="1:31" x14ac:dyDescent="0.35">
      <c r="A137">
        <v>3092</v>
      </c>
      <c r="B137" t="s">
        <v>505</v>
      </c>
      <c r="C137" s="242">
        <v>0</v>
      </c>
      <c r="D137" s="242">
        <v>16</v>
      </c>
      <c r="E137" s="242">
        <v>8</v>
      </c>
      <c r="F137" s="243">
        <v>24</v>
      </c>
      <c r="G137" s="242">
        <v>9</v>
      </c>
      <c r="H137" s="242">
        <v>1</v>
      </c>
      <c r="I137" s="243">
        <v>10</v>
      </c>
      <c r="J137" s="242">
        <v>0</v>
      </c>
      <c r="K137" s="242">
        <v>240</v>
      </c>
      <c r="L137" s="242">
        <v>120</v>
      </c>
      <c r="M137" s="243">
        <v>360</v>
      </c>
      <c r="N137" s="242">
        <v>135</v>
      </c>
      <c r="O137" s="242">
        <v>15</v>
      </c>
      <c r="P137" s="243">
        <v>150</v>
      </c>
      <c r="Q137" s="242">
        <v>2</v>
      </c>
      <c r="R137" s="242">
        <v>30</v>
      </c>
      <c r="S137" s="244">
        <v>30</v>
      </c>
      <c r="T137" s="242">
        <v>0</v>
      </c>
      <c r="U137" s="242">
        <v>0</v>
      </c>
      <c r="V137" s="244">
        <v>0</v>
      </c>
      <c r="W137" s="242">
        <v>2</v>
      </c>
      <c r="X137" s="242">
        <v>30</v>
      </c>
      <c r="Y137" s="244">
        <v>0</v>
      </c>
      <c r="Z137" s="242">
        <v>0</v>
      </c>
      <c r="AA137" s="242">
        <v>0</v>
      </c>
      <c r="AB137" s="244">
        <v>0</v>
      </c>
      <c r="AC137" s="242">
        <v>0</v>
      </c>
      <c r="AD137" s="242">
        <v>0</v>
      </c>
      <c r="AE137" s="244">
        <v>0</v>
      </c>
    </row>
    <row r="138" spans="1:31" x14ac:dyDescent="0.35">
      <c r="A138">
        <v>3114</v>
      </c>
      <c r="B138" t="s">
        <v>506</v>
      </c>
      <c r="C138" s="242">
        <v>3</v>
      </c>
      <c r="D138" s="242">
        <v>27</v>
      </c>
      <c r="E138" s="242">
        <v>11</v>
      </c>
      <c r="F138" s="243">
        <v>38</v>
      </c>
      <c r="G138" s="242">
        <v>14</v>
      </c>
      <c r="H138" s="242">
        <v>6</v>
      </c>
      <c r="I138" s="243">
        <v>20</v>
      </c>
      <c r="J138" s="242">
        <v>41</v>
      </c>
      <c r="K138" s="242">
        <v>350</v>
      </c>
      <c r="L138" s="242">
        <v>150</v>
      </c>
      <c r="M138" s="243">
        <v>500</v>
      </c>
      <c r="N138" s="242">
        <v>192</v>
      </c>
      <c r="O138" s="242">
        <v>84</v>
      </c>
      <c r="P138" s="243">
        <v>276</v>
      </c>
      <c r="Q138" s="242">
        <v>0</v>
      </c>
      <c r="R138" s="242">
        <v>0</v>
      </c>
      <c r="S138" s="244">
        <v>0</v>
      </c>
      <c r="T138" s="242">
        <v>0</v>
      </c>
      <c r="U138" s="242">
        <v>0</v>
      </c>
      <c r="V138" s="244">
        <v>0</v>
      </c>
      <c r="W138" s="242">
        <v>0</v>
      </c>
      <c r="X138" s="242">
        <v>0</v>
      </c>
      <c r="Y138" s="244">
        <v>0</v>
      </c>
      <c r="Z138" s="242">
        <v>0</v>
      </c>
      <c r="AA138" s="242">
        <v>0</v>
      </c>
      <c r="AB138" s="244">
        <v>0</v>
      </c>
      <c r="AC138" s="242">
        <v>0</v>
      </c>
      <c r="AD138" s="242">
        <v>0</v>
      </c>
      <c r="AE138" s="244">
        <v>0</v>
      </c>
    </row>
    <row r="139" spans="1:31" x14ac:dyDescent="0.35">
      <c r="A139">
        <v>3149</v>
      </c>
      <c r="B139" t="s">
        <v>507</v>
      </c>
      <c r="C139" s="242">
        <v>0</v>
      </c>
      <c r="D139" s="242">
        <v>24</v>
      </c>
      <c r="E139" s="242">
        <v>22</v>
      </c>
      <c r="F139" s="243">
        <v>46</v>
      </c>
      <c r="G139" s="242">
        <v>0</v>
      </c>
      <c r="H139" s="242">
        <v>0</v>
      </c>
      <c r="I139" s="243">
        <v>0</v>
      </c>
      <c r="J139" s="242">
        <v>0</v>
      </c>
      <c r="K139" s="242">
        <v>335</v>
      </c>
      <c r="L139" s="242">
        <v>317</v>
      </c>
      <c r="M139" s="243">
        <v>652</v>
      </c>
      <c r="N139" s="242">
        <v>0</v>
      </c>
      <c r="O139" s="242">
        <v>0</v>
      </c>
      <c r="P139" s="243">
        <v>0</v>
      </c>
      <c r="Q139" s="242">
        <v>0</v>
      </c>
      <c r="R139" s="242">
        <v>0</v>
      </c>
      <c r="S139" s="244">
        <v>0</v>
      </c>
      <c r="T139" s="242">
        <v>3</v>
      </c>
      <c r="U139" s="242">
        <v>42</v>
      </c>
      <c r="V139" s="244">
        <v>0</v>
      </c>
      <c r="W139" s="242">
        <v>6</v>
      </c>
      <c r="X139" s="242">
        <v>90</v>
      </c>
      <c r="Y139" s="244">
        <v>0</v>
      </c>
      <c r="Z139" s="242">
        <v>0</v>
      </c>
      <c r="AA139" s="242">
        <v>0</v>
      </c>
      <c r="AB139" s="244">
        <v>0</v>
      </c>
      <c r="AC139" s="242">
        <v>0</v>
      </c>
      <c r="AD139" s="242">
        <v>0</v>
      </c>
      <c r="AE139" s="244">
        <v>0</v>
      </c>
    </row>
    <row r="140" spans="1:31" x14ac:dyDescent="0.35">
      <c r="A140">
        <v>3169</v>
      </c>
      <c r="B140" t="s">
        <v>508</v>
      </c>
      <c r="C140" s="242">
        <v>0</v>
      </c>
      <c r="D140" s="242">
        <v>59</v>
      </c>
      <c r="E140" s="242">
        <v>62</v>
      </c>
      <c r="F140" s="243">
        <v>121</v>
      </c>
      <c r="G140" s="242">
        <v>0</v>
      </c>
      <c r="H140" s="242">
        <v>0</v>
      </c>
      <c r="I140" s="243">
        <v>0</v>
      </c>
      <c r="J140" s="242">
        <v>0</v>
      </c>
      <c r="K140" s="242">
        <v>764.7</v>
      </c>
      <c r="L140" s="242">
        <v>905.37</v>
      </c>
      <c r="M140" s="243">
        <v>1670.0700000000002</v>
      </c>
      <c r="N140" s="242">
        <v>0</v>
      </c>
      <c r="O140" s="242">
        <v>0</v>
      </c>
      <c r="P140" s="243">
        <v>0</v>
      </c>
      <c r="Q140" s="242">
        <v>6</v>
      </c>
      <c r="R140" s="242">
        <v>80.37</v>
      </c>
      <c r="S140" s="244">
        <v>0</v>
      </c>
      <c r="T140" s="242">
        <v>3</v>
      </c>
      <c r="U140" s="242">
        <v>35.369999999999997</v>
      </c>
      <c r="V140" s="244">
        <v>0</v>
      </c>
      <c r="W140" s="242">
        <v>10</v>
      </c>
      <c r="X140" s="242">
        <v>138</v>
      </c>
      <c r="Y140" s="244">
        <v>0</v>
      </c>
      <c r="Z140" s="242">
        <v>0</v>
      </c>
      <c r="AA140" s="242">
        <v>0</v>
      </c>
      <c r="AB140" s="244">
        <v>0</v>
      </c>
      <c r="AC140" s="242">
        <v>0</v>
      </c>
      <c r="AD140" s="242">
        <v>0</v>
      </c>
      <c r="AE140" s="244">
        <v>0</v>
      </c>
    </row>
    <row r="141" spans="1:31" x14ac:dyDescent="0.35">
      <c r="A141">
        <v>3226</v>
      </c>
      <c r="B141" t="s">
        <v>509</v>
      </c>
      <c r="C141" s="242">
        <v>2</v>
      </c>
      <c r="D141" s="242">
        <v>22</v>
      </c>
      <c r="E141" s="242">
        <v>11</v>
      </c>
      <c r="F141" s="243">
        <v>33</v>
      </c>
      <c r="G141" s="242">
        <v>10</v>
      </c>
      <c r="H141" s="242">
        <v>2</v>
      </c>
      <c r="I141" s="243">
        <v>12</v>
      </c>
      <c r="J141" s="242">
        <v>25.5</v>
      </c>
      <c r="K141" s="242">
        <v>327</v>
      </c>
      <c r="L141" s="242">
        <v>159</v>
      </c>
      <c r="M141" s="243">
        <v>486</v>
      </c>
      <c r="N141" s="242">
        <v>103.5</v>
      </c>
      <c r="O141" s="242">
        <v>18</v>
      </c>
      <c r="P141" s="243">
        <v>121.5</v>
      </c>
      <c r="Q141" s="242">
        <v>7</v>
      </c>
      <c r="R141" s="242">
        <v>102</v>
      </c>
      <c r="S141" s="244">
        <v>30</v>
      </c>
      <c r="T141" s="242">
        <v>0</v>
      </c>
      <c r="U141" s="242">
        <v>0</v>
      </c>
      <c r="V141" s="244">
        <v>0</v>
      </c>
      <c r="W141" s="242">
        <v>10</v>
      </c>
      <c r="X141" s="242">
        <v>150</v>
      </c>
      <c r="Y141" s="244">
        <v>31.5</v>
      </c>
      <c r="Z141" s="242">
        <v>0</v>
      </c>
      <c r="AA141" s="242">
        <v>0</v>
      </c>
      <c r="AB141" s="244">
        <v>0</v>
      </c>
      <c r="AC141" s="242">
        <v>0</v>
      </c>
      <c r="AD141" s="242">
        <v>0</v>
      </c>
      <c r="AE141" s="244">
        <v>0</v>
      </c>
    </row>
    <row r="142" spans="1:31" x14ac:dyDescent="0.35">
      <c r="A142">
        <v>3258</v>
      </c>
      <c r="B142" t="s">
        <v>510</v>
      </c>
      <c r="C142" s="242">
        <v>6</v>
      </c>
      <c r="D142" s="242">
        <v>19</v>
      </c>
      <c r="E142" s="242">
        <v>7</v>
      </c>
      <c r="F142" s="243">
        <v>26</v>
      </c>
      <c r="G142" s="242">
        <v>10</v>
      </c>
      <c r="H142" s="242">
        <v>1</v>
      </c>
      <c r="I142" s="243">
        <v>11</v>
      </c>
      <c r="J142" s="242">
        <v>90</v>
      </c>
      <c r="K142" s="242">
        <v>285</v>
      </c>
      <c r="L142" s="242">
        <v>105</v>
      </c>
      <c r="M142" s="243">
        <v>390</v>
      </c>
      <c r="N142" s="242">
        <v>150</v>
      </c>
      <c r="O142" s="242">
        <v>15</v>
      </c>
      <c r="P142" s="243">
        <v>165</v>
      </c>
      <c r="Q142" s="242">
        <v>6</v>
      </c>
      <c r="R142" s="242">
        <v>90</v>
      </c>
      <c r="S142" s="244">
        <v>15</v>
      </c>
      <c r="T142" s="242">
        <v>4</v>
      </c>
      <c r="U142" s="242">
        <v>60</v>
      </c>
      <c r="V142" s="244">
        <v>15</v>
      </c>
      <c r="W142" s="242">
        <v>4</v>
      </c>
      <c r="X142" s="242">
        <v>60</v>
      </c>
      <c r="Y142" s="244">
        <v>0</v>
      </c>
      <c r="Z142" s="242">
        <v>0</v>
      </c>
      <c r="AA142" s="242">
        <v>0</v>
      </c>
      <c r="AB142" s="244">
        <v>0</v>
      </c>
      <c r="AC142" s="242">
        <v>0</v>
      </c>
      <c r="AD142" s="242">
        <v>0</v>
      </c>
      <c r="AE142" s="244">
        <v>0</v>
      </c>
    </row>
    <row r="143" spans="1:31" x14ac:dyDescent="0.35">
      <c r="A143">
        <v>3261</v>
      </c>
      <c r="B143" t="s">
        <v>511</v>
      </c>
      <c r="C143" s="242">
        <v>20</v>
      </c>
      <c r="D143" s="242">
        <v>25</v>
      </c>
      <c r="E143" s="242">
        <v>7</v>
      </c>
      <c r="F143" s="243">
        <v>32</v>
      </c>
      <c r="G143" s="242">
        <v>8</v>
      </c>
      <c r="H143" s="242">
        <v>0</v>
      </c>
      <c r="I143" s="243">
        <v>8</v>
      </c>
      <c r="J143" s="242">
        <v>300</v>
      </c>
      <c r="K143" s="242">
        <v>375</v>
      </c>
      <c r="L143" s="242">
        <v>105</v>
      </c>
      <c r="M143" s="243">
        <v>480</v>
      </c>
      <c r="N143" s="242">
        <v>120</v>
      </c>
      <c r="O143" s="242">
        <v>0</v>
      </c>
      <c r="P143" s="243">
        <v>120</v>
      </c>
      <c r="Q143" s="242">
        <v>15</v>
      </c>
      <c r="R143" s="242">
        <v>225</v>
      </c>
      <c r="S143" s="244">
        <v>30</v>
      </c>
      <c r="T143" s="242">
        <v>3</v>
      </c>
      <c r="U143" s="242">
        <v>45</v>
      </c>
      <c r="V143" s="244">
        <v>15</v>
      </c>
      <c r="W143" s="242">
        <v>1</v>
      </c>
      <c r="X143" s="242">
        <v>15</v>
      </c>
      <c r="Y143" s="244">
        <v>0</v>
      </c>
      <c r="Z143" s="242">
        <v>0</v>
      </c>
      <c r="AA143" s="242">
        <v>0</v>
      </c>
      <c r="AB143" s="244">
        <v>0</v>
      </c>
      <c r="AC143" s="242">
        <v>0</v>
      </c>
      <c r="AD143" s="242">
        <v>0</v>
      </c>
      <c r="AE143" s="244">
        <v>0</v>
      </c>
    </row>
    <row r="144" spans="1:31" x14ac:dyDescent="0.35">
      <c r="A144">
        <v>3265</v>
      </c>
      <c r="B144" t="s">
        <v>512</v>
      </c>
      <c r="C144" s="242">
        <v>12</v>
      </c>
      <c r="D144" s="242">
        <v>16</v>
      </c>
      <c r="E144" s="242">
        <v>2</v>
      </c>
      <c r="F144" s="243">
        <v>18</v>
      </c>
      <c r="G144" s="242">
        <v>1</v>
      </c>
      <c r="H144" s="242">
        <v>0</v>
      </c>
      <c r="I144" s="243">
        <v>1</v>
      </c>
      <c r="J144" s="242">
        <v>180</v>
      </c>
      <c r="K144" s="242">
        <v>240</v>
      </c>
      <c r="L144" s="242">
        <v>30</v>
      </c>
      <c r="M144" s="243">
        <v>270</v>
      </c>
      <c r="N144" s="242">
        <v>15</v>
      </c>
      <c r="O144" s="242">
        <v>0</v>
      </c>
      <c r="P144" s="243">
        <v>15</v>
      </c>
      <c r="Q144" s="242">
        <v>0</v>
      </c>
      <c r="R144" s="242">
        <v>0</v>
      </c>
      <c r="S144" s="244">
        <v>0</v>
      </c>
      <c r="T144" s="242">
        <v>0</v>
      </c>
      <c r="U144" s="242">
        <v>0</v>
      </c>
      <c r="V144" s="244">
        <v>0</v>
      </c>
      <c r="W144" s="242">
        <v>13</v>
      </c>
      <c r="X144" s="242">
        <v>195</v>
      </c>
      <c r="Y144" s="244">
        <v>0</v>
      </c>
      <c r="Z144" s="242">
        <v>3</v>
      </c>
      <c r="AA144" s="242">
        <v>45</v>
      </c>
      <c r="AB144" s="244">
        <v>0</v>
      </c>
      <c r="AC144" s="242">
        <v>0</v>
      </c>
      <c r="AD144" s="242">
        <v>0</v>
      </c>
      <c r="AE144" s="244">
        <v>0</v>
      </c>
    </row>
    <row r="145" spans="1:31" x14ac:dyDescent="0.35">
      <c r="A145">
        <v>3270</v>
      </c>
      <c r="B145" t="s">
        <v>513</v>
      </c>
      <c r="C145" s="242">
        <v>0</v>
      </c>
      <c r="D145" s="242">
        <v>20</v>
      </c>
      <c r="E145" s="242">
        <v>18</v>
      </c>
      <c r="F145" s="243">
        <v>38</v>
      </c>
      <c r="G145" s="242">
        <v>0</v>
      </c>
      <c r="H145" s="242">
        <v>0</v>
      </c>
      <c r="I145" s="243">
        <v>0</v>
      </c>
      <c r="J145" s="242">
        <v>0</v>
      </c>
      <c r="K145" s="242">
        <v>300</v>
      </c>
      <c r="L145" s="242">
        <v>270</v>
      </c>
      <c r="M145" s="243">
        <v>570</v>
      </c>
      <c r="N145" s="242">
        <v>0</v>
      </c>
      <c r="O145" s="242">
        <v>0</v>
      </c>
      <c r="P145" s="243">
        <v>0</v>
      </c>
      <c r="Q145" s="242">
        <v>0</v>
      </c>
      <c r="R145" s="242">
        <v>0</v>
      </c>
      <c r="S145" s="244">
        <v>0</v>
      </c>
      <c r="T145" s="242">
        <v>2</v>
      </c>
      <c r="U145" s="242">
        <v>30</v>
      </c>
      <c r="V145" s="244">
        <v>0</v>
      </c>
      <c r="W145" s="242">
        <v>6</v>
      </c>
      <c r="X145" s="242">
        <v>90</v>
      </c>
      <c r="Y145" s="244">
        <v>0</v>
      </c>
      <c r="Z145" s="242">
        <v>0</v>
      </c>
      <c r="AA145" s="242">
        <v>0</v>
      </c>
      <c r="AB145" s="244">
        <v>0</v>
      </c>
      <c r="AC145" s="242">
        <v>0</v>
      </c>
      <c r="AD145" s="242">
        <v>0</v>
      </c>
      <c r="AE145" s="244">
        <v>0</v>
      </c>
    </row>
    <row r="146" spans="1:31" x14ac:dyDescent="0.35">
      <c r="A146">
        <v>3278</v>
      </c>
      <c r="B146" t="s">
        <v>514</v>
      </c>
      <c r="C146" s="242">
        <v>23</v>
      </c>
      <c r="D146" s="242">
        <v>56</v>
      </c>
      <c r="E146" s="242">
        <v>20</v>
      </c>
      <c r="F146" s="243">
        <v>76</v>
      </c>
      <c r="G146" s="242">
        <v>29</v>
      </c>
      <c r="H146" s="242">
        <v>9</v>
      </c>
      <c r="I146" s="243">
        <v>38</v>
      </c>
      <c r="J146" s="242">
        <v>345</v>
      </c>
      <c r="K146" s="242">
        <v>840</v>
      </c>
      <c r="L146" s="242">
        <v>300</v>
      </c>
      <c r="M146" s="243">
        <v>1140</v>
      </c>
      <c r="N146" s="242">
        <v>435</v>
      </c>
      <c r="O146" s="242">
        <v>135</v>
      </c>
      <c r="P146" s="243">
        <v>570</v>
      </c>
      <c r="Q146" s="242">
        <v>10</v>
      </c>
      <c r="R146" s="242">
        <v>150</v>
      </c>
      <c r="S146" s="244">
        <v>105</v>
      </c>
      <c r="T146" s="242">
        <v>6</v>
      </c>
      <c r="U146" s="242">
        <v>90</v>
      </c>
      <c r="V146" s="244">
        <v>30</v>
      </c>
      <c r="W146" s="242">
        <v>28</v>
      </c>
      <c r="X146" s="242">
        <v>420</v>
      </c>
      <c r="Y146" s="244">
        <v>150</v>
      </c>
      <c r="Z146" s="242">
        <v>13</v>
      </c>
      <c r="AA146" s="242">
        <v>195</v>
      </c>
      <c r="AB146" s="244">
        <v>15</v>
      </c>
      <c r="AC146" s="242">
        <v>3</v>
      </c>
      <c r="AD146" s="242">
        <v>45</v>
      </c>
      <c r="AE146" s="244">
        <v>15</v>
      </c>
    </row>
    <row r="147" spans="1:31" x14ac:dyDescent="0.35">
      <c r="A147">
        <v>3321</v>
      </c>
      <c r="B147" t="s">
        <v>515</v>
      </c>
      <c r="C147" s="242">
        <v>17</v>
      </c>
      <c r="D147" s="242">
        <v>33</v>
      </c>
      <c r="E147" s="242">
        <v>10</v>
      </c>
      <c r="F147" s="243">
        <v>43</v>
      </c>
      <c r="G147" s="242">
        <v>4</v>
      </c>
      <c r="H147" s="242">
        <v>3</v>
      </c>
      <c r="I147" s="243">
        <v>7</v>
      </c>
      <c r="J147" s="242">
        <v>255</v>
      </c>
      <c r="K147" s="242">
        <v>495</v>
      </c>
      <c r="L147" s="242">
        <v>150</v>
      </c>
      <c r="M147" s="243">
        <v>645</v>
      </c>
      <c r="N147" s="242">
        <v>60</v>
      </c>
      <c r="O147" s="242">
        <v>45</v>
      </c>
      <c r="P147" s="243">
        <v>105</v>
      </c>
      <c r="Q147" s="242">
        <v>0</v>
      </c>
      <c r="R147" s="242">
        <v>0</v>
      </c>
      <c r="S147" s="244">
        <v>0</v>
      </c>
      <c r="T147" s="242">
        <v>5</v>
      </c>
      <c r="U147" s="242">
        <v>75</v>
      </c>
      <c r="V147" s="244">
        <v>15</v>
      </c>
      <c r="W147" s="242">
        <v>33</v>
      </c>
      <c r="X147" s="242">
        <v>495</v>
      </c>
      <c r="Y147" s="244">
        <v>90</v>
      </c>
      <c r="Z147" s="242">
        <v>21</v>
      </c>
      <c r="AA147" s="242">
        <v>315</v>
      </c>
      <c r="AB147" s="244">
        <v>0</v>
      </c>
      <c r="AC147" s="242">
        <v>21</v>
      </c>
      <c r="AD147" s="242">
        <v>315</v>
      </c>
      <c r="AE147" s="244">
        <v>0</v>
      </c>
    </row>
    <row r="148" spans="1:31" x14ac:dyDescent="0.35">
      <c r="A148">
        <v>3338</v>
      </c>
      <c r="B148" t="s">
        <v>516</v>
      </c>
      <c r="C148" s="242">
        <v>5</v>
      </c>
      <c r="D148" s="242">
        <v>17</v>
      </c>
      <c r="E148" s="242">
        <v>6</v>
      </c>
      <c r="F148" s="243">
        <v>23</v>
      </c>
      <c r="G148" s="242">
        <v>1</v>
      </c>
      <c r="H148" s="242">
        <v>3</v>
      </c>
      <c r="I148" s="243">
        <v>4</v>
      </c>
      <c r="J148" s="242">
        <v>75</v>
      </c>
      <c r="K148" s="242">
        <v>255</v>
      </c>
      <c r="L148" s="242">
        <v>90</v>
      </c>
      <c r="M148" s="243">
        <v>345</v>
      </c>
      <c r="N148" s="242">
        <v>15</v>
      </c>
      <c r="O148" s="242">
        <v>45</v>
      </c>
      <c r="P148" s="243">
        <v>60</v>
      </c>
      <c r="Q148" s="242">
        <v>0</v>
      </c>
      <c r="R148" s="242">
        <v>0</v>
      </c>
      <c r="S148" s="244">
        <v>0</v>
      </c>
      <c r="T148" s="242">
        <v>1</v>
      </c>
      <c r="U148" s="242">
        <v>15</v>
      </c>
      <c r="V148" s="244">
        <v>0</v>
      </c>
      <c r="W148" s="242">
        <v>3</v>
      </c>
      <c r="X148" s="242">
        <v>45</v>
      </c>
      <c r="Y148" s="244">
        <v>15</v>
      </c>
      <c r="Z148" s="242">
        <v>6</v>
      </c>
      <c r="AA148" s="242">
        <v>90</v>
      </c>
      <c r="AB148" s="244">
        <v>15</v>
      </c>
      <c r="AC148" s="242">
        <v>6</v>
      </c>
      <c r="AD148" s="242">
        <v>90</v>
      </c>
      <c r="AE148" s="244">
        <v>15</v>
      </c>
    </row>
    <row r="149" spans="1:31" x14ac:dyDescent="0.35">
      <c r="A149">
        <v>3351</v>
      </c>
      <c r="B149" t="s">
        <v>517</v>
      </c>
      <c r="C149" s="242">
        <v>1</v>
      </c>
      <c r="D149" s="242">
        <v>5</v>
      </c>
      <c r="E149" s="242">
        <v>0</v>
      </c>
      <c r="F149" s="243">
        <v>5</v>
      </c>
      <c r="G149" s="242">
        <v>4</v>
      </c>
      <c r="H149" s="242">
        <v>0</v>
      </c>
      <c r="I149" s="243">
        <v>4</v>
      </c>
      <c r="J149" s="242">
        <v>15</v>
      </c>
      <c r="K149" s="242">
        <v>75</v>
      </c>
      <c r="L149" s="242">
        <v>0</v>
      </c>
      <c r="M149" s="243">
        <v>75</v>
      </c>
      <c r="N149" s="242">
        <v>60</v>
      </c>
      <c r="O149" s="242">
        <v>0</v>
      </c>
      <c r="P149" s="243">
        <v>60</v>
      </c>
      <c r="Q149" s="242">
        <v>0</v>
      </c>
      <c r="R149" s="242">
        <v>0</v>
      </c>
      <c r="S149" s="244">
        <v>0</v>
      </c>
      <c r="T149" s="242">
        <v>0</v>
      </c>
      <c r="U149" s="242">
        <v>0</v>
      </c>
      <c r="V149" s="244">
        <v>0</v>
      </c>
      <c r="W149" s="242">
        <v>0</v>
      </c>
      <c r="X149" s="242">
        <v>0</v>
      </c>
      <c r="Y149" s="244">
        <v>0</v>
      </c>
      <c r="Z149" s="242">
        <v>0</v>
      </c>
      <c r="AA149" s="242">
        <v>0</v>
      </c>
      <c r="AB149" s="244">
        <v>0</v>
      </c>
      <c r="AC149" s="242">
        <v>0</v>
      </c>
      <c r="AD149" s="242">
        <v>0</v>
      </c>
      <c r="AE149" s="244">
        <v>0</v>
      </c>
    </row>
    <row r="150" spans="1:31" x14ac:dyDescent="0.35">
      <c r="A150">
        <v>3379</v>
      </c>
      <c r="B150" t="s">
        <v>518</v>
      </c>
      <c r="C150" s="242">
        <v>1</v>
      </c>
      <c r="D150" s="242">
        <v>17</v>
      </c>
      <c r="E150" s="242">
        <v>4</v>
      </c>
      <c r="F150" s="243">
        <v>21</v>
      </c>
      <c r="G150" s="242">
        <v>1</v>
      </c>
      <c r="H150" s="242">
        <v>1</v>
      </c>
      <c r="I150" s="243">
        <v>2</v>
      </c>
      <c r="J150" s="242">
        <v>15</v>
      </c>
      <c r="K150" s="242">
        <v>246</v>
      </c>
      <c r="L150" s="242">
        <v>55</v>
      </c>
      <c r="M150" s="243">
        <v>301</v>
      </c>
      <c r="N150" s="242">
        <v>9</v>
      </c>
      <c r="O150" s="242">
        <v>15</v>
      </c>
      <c r="P150" s="243">
        <v>24</v>
      </c>
      <c r="Q150" s="242">
        <v>0</v>
      </c>
      <c r="R150" s="242">
        <v>0</v>
      </c>
      <c r="S150" s="244">
        <v>0</v>
      </c>
      <c r="T150" s="242">
        <v>3</v>
      </c>
      <c r="U150" s="242">
        <v>45</v>
      </c>
      <c r="V150" s="244">
        <v>0</v>
      </c>
      <c r="W150" s="242">
        <v>2</v>
      </c>
      <c r="X150" s="242">
        <v>30</v>
      </c>
      <c r="Y150" s="244">
        <v>0</v>
      </c>
      <c r="Z150" s="242">
        <v>0</v>
      </c>
      <c r="AA150" s="242">
        <v>0</v>
      </c>
      <c r="AB150" s="244">
        <v>0</v>
      </c>
      <c r="AC150" s="242">
        <v>0</v>
      </c>
      <c r="AD150" s="242">
        <v>0</v>
      </c>
      <c r="AE150" s="244">
        <v>0</v>
      </c>
    </row>
    <row r="151" spans="1:31" x14ac:dyDescent="0.35">
      <c r="A151">
        <v>3384</v>
      </c>
      <c r="B151" t="s">
        <v>519</v>
      </c>
      <c r="C151" s="242">
        <v>10</v>
      </c>
      <c r="D151" s="242">
        <v>20</v>
      </c>
      <c r="E151" s="242">
        <v>5</v>
      </c>
      <c r="F151" s="243">
        <v>25</v>
      </c>
      <c r="G151" s="242">
        <v>10</v>
      </c>
      <c r="H151" s="242">
        <v>0</v>
      </c>
      <c r="I151" s="243">
        <v>10</v>
      </c>
      <c r="J151" s="242">
        <v>150</v>
      </c>
      <c r="K151" s="242">
        <v>300</v>
      </c>
      <c r="L151" s="242">
        <v>75</v>
      </c>
      <c r="M151" s="243">
        <v>375</v>
      </c>
      <c r="N151" s="242">
        <v>150</v>
      </c>
      <c r="O151" s="242">
        <v>0</v>
      </c>
      <c r="P151" s="243">
        <v>150</v>
      </c>
      <c r="Q151" s="242">
        <v>1</v>
      </c>
      <c r="R151" s="242">
        <v>15</v>
      </c>
      <c r="S151" s="244">
        <v>0</v>
      </c>
      <c r="T151" s="242">
        <v>10</v>
      </c>
      <c r="U151" s="242">
        <v>150</v>
      </c>
      <c r="V151" s="244">
        <v>60</v>
      </c>
      <c r="W151" s="242">
        <v>5</v>
      </c>
      <c r="X151" s="242">
        <v>75</v>
      </c>
      <c r="Y151" s="244">
        <v>30</v>
      </c>
      <c r="Z151" s="242">
        <v>3</v>
      </c>
      <c r="AA151" s="242">
        <v>45</v>
      </c>
      <c r="AB151" s="244">
        <v>0</v>
      </c>
      <c r="AC151" s="242">
        <v>1</v>
      </c>
      <c r="AD151" s="242">
        <v>15</v>
      </c>
      <c r="AE151" s="244">
        <v>0</v>
      </c>
    </row>
    <row r="152" spans="1:31" x14ac:dyDescent="0.35">
      <c r="A152">
        <v>3420</v>
      </c>
      <c r="B152" t="s">
        <v>520</v>
      </c>
      <c r="C152" s="242">
        <v>11</v>
      </c>
      <c r="D152" s="242">
        <v>38</v>
      </c>
      <c r="E152" s="242">
        <v>5</v>
      </c>
      <c r="F152" s="243">
        <v>43</v>
      </c>
      <c r="G152" s="242">
        <v>28</v>
      </c>
      <c r="H152" s="242">
        <v>5</v>
      </c>
      <c r="I152" s="243">
        <v>33</v>
      </c>
      <c r="J152" s="242">
        <v>165</v>
      </c>
      <c r="K152" s="242">
        <v>540</v>
      </c>
      <c r="L152" s="242">
        <v>60</v>
      </c>
      <c r="M152" s="243">
        <v>600</v>
      </c>
      <c r="N152" s="242">
        <v>420</v>
      </c>
      <c r="O152" s="242">
        <v>75</v>
      </c>
      <c r="P152" s="243">
        <v>495</v>
      </c>
      <c r="Q152" s="242">
        <v>0</v>
      </c>
      <c r="R152" s="242">
        <v>0</v>
      </c>
      <c r="S152" s="244">
        <v>0</v>
      </c>
      <c r="T152" s="242">
        <v>6</v>
      </c>
      <c r="U152" s="242">
        <v>90</v>
      </c>
      <c r="V152" s="244">
        <v>45</v>
      </c>
      <c r="W152" s="242">
        <v>2</v>
      </c>
      <c r="X152" s="242">
        <v>30</v>
      </c>
      <c r="Y152" s="244">
        <v>15</v>
      </c>
      <c r="Z152" s="242">
        <v>0</v>
      </c>
      <c r="AA152" s="242">
        <v>0</v>
      </c>
      <c r="AB152" s="244">
        <v>0</v>
      </c>
      <c r="AC152" s="242">
        <v>0</v>
      </c>
      <c r="AD152" s="242">
        <v>0</v>
      </c>
      <c r="AE152" s="244">
        <v>0</v>
      </c>
    </row>
    <row r="153" spans="1:31" x14ac:dyDescent="0.35">
      <c r="A153">
        <v>3426</v>
      </c>
      <c r="B153" t="s">
        <v>521</v>
      </c>
      <c r="C153" s="242">
        <v>6</v>
      </c>
      <c r="D153" s="242">
        <v>36</v>
      </c>
      <c r="E153" s="242">
        <v>8</v>
      </c>
      <c r="F153" s="243">
        <v>44</v>
      </c>
      <c r="G153" s="242">
        <v>20</v>
      </c>
      <c r="H153" s="242">
        <v>6</v>
      </c>
      <c r="I153" s="243">
        <v>26</v>
      </c>
      <c r="J153" s="242">
        <v>90</v>
      </c>
      <c r="K153" s="242">
        <v>540</v>
      </c>
      <c r="L153" s="242">
        <v>120</v>
      </c>
      <c r="M153" s="243">
        <v>660</v>
      </c>
      <c r="N153" s="242">
        <v>300</v>
      </c>
      <c r="O153" s="242">
        <v>90</v>
      </c>
      <c r="P153" s="243">
        <v>390</v>
      </c>
      <c r="Q153" s="242">
        <v>9</v>
      </c>
      <c r="R153" s="242">
        <v>135</v>
      </c>
      <c r="S153" s="244">
        <v>30</v>
      </c>
      <c r="T153" s="242">
        <v>7</v>
      </c>
      <c r="U153" s="242">
        <v>105</v>
      </c>
      <c r="V153" s="244">
        <v>60</v>
      </c>
      <c r="W153" s="242">
        <v>6</v>
      </c>
      <c r="X153" s="242">
        <v>90</v>
      </c>
      <c r="Y153" s="244">
        <v>75</v>
      </c>
      <c r="Z153" s="242">
        <v>0</v>
      </c>
      <c r="AA153" s="242">
        <v>0</v>
      </c>
      <c r="AB153" s="244">
        <v>0</v>
      </c>
      <c r="AC153" s="242">
        <v>0</v>
      </c>
      <c r="AD153" s="242">
        <v>0</v>
      </c>
      <c r="AE153" s="244">
        <v>0</v>
      </c>
    </row>
    <row r="154" spans="1:31" x14ac:dyDescent="0.35">
      <c r="A154">
        <v>3451</v>
      </c>
      <c r="B154" t="s">
        <v>522</v>
      </c>
      <c r="C154" s="242">
        <v>10</v>
      </c>
      <c r="D154" s="242">
        <v>32</v>
      </c>
      <c r="E154" s="242">
        <v>7</v>
      </c>
      <c r="F154" s="243">
        <v>39</v>
      </c>
      <c r="G154" s="242">
        <v>13</v>
      </c>
      <c r="H154" s="242">
        <v>3</v>
      </c>
      <c r="I154" s="243">
        <v>16</v>
      </c>
      <c r="J154" s="242">
        <v>150</v>
      </c>
      <c r="K154" s="242">
        <v>480</v>
      </c>
      <c r="L154" s="242">
        <v>105</v>
      </c>
      <c r="M154" s="243">
        <v>585</v>
      </c>
      <c r="N154" s="242">
        <v>195</v>
      </c>
      <c r="O154" s="242">
        <v>45</v>
      </c>
      <c r="P154" s="243">
        <v>240</v>
      </c>
      <c r="Q154" s="242">
        <v>19</v>
      </c>
      <c r="R154" s="242">
        <v>285</v>
      </c>
      <c r="S154" s="244">
        <v>105</v>
      </c>
      <c r="T154" s="242">
        <v>10</v>
      </c>
      <c r="U154" s="242">
        <v>150</v>
      </c>
      <c r="V154" s="244">
        <v>45</v>
      </c>
      <c r="W154" s="242">
        <v>1</v>
      </c>
      <c r="X154" s="242">
        <v>15</v>
      </c>
      <c r="Y154" s="244">
        <v>0</v>
      </c>
      <c r="Z154" s="242">
        <v>19</v>
      </c>
      <c r="AA154" s="242">
        <v>285</v>
      </c>
      <c r="AB154" s="244">
        <v>15</v>
      </c>
      <c r="AC154" s="242">
        <v>18</v>
      </c>
      <c r="AD154" s="242">
        <v>270</v>
      </c>
      <c r="AE154" s="244">
        <v>15</v>
      </c>
    </row>
    <row r="155" spans="1:31" x14ac:dyDescent="0.35">
      <c r="A155">
        <v>3461</v>
      </c>
      <c r="B155" t="s">
        <v>523</v>
      </c>
      <c r="C155" s="242">
        <v>10</v>
      </c>
      <c r="D155" s="242">
        <v>26</v>
      </c>
      <c r="E155" s="242">
        <v>13</v>
      </c>
      <c r="F155" s="243">
        <v>39</v>
      </c>
      <c r="G155" s="242">
        <v>12</v>
      </c>
      <c r="H155" s="242">
        <v>10</v>
      </c>
      <c r="I155" s="243">
        <v>22</v>
      </c>
      <c r="J155" s="242">
        <v>150</v>
      </c>
      <c r="K155" s="242">
        <v>390</v>
      </c>
      <c r="L155" s="242">
        <v>180</v>
      </c>
      <c r="M155" s="243">
        <v>570</v>
      </c>
      <c r="N155" s="242">
        <v>180</v>
      </c>
      <c r="O155" s="242">
        <v>150</v>
      </c>
      <c r="P155" s="243">
        <v>330</v>
      </c>
      <c r="Q155" s="242">
        <v>5</v>
      </c>
      <c r="R155" s="242">
        <v>75</v>
      </c>
      <c r="S155" s="244">
        <v>30</v>
      </c>
      <c r="T155" s="242">
        <v>6</v>
      </c>
      <c r="U155" s="242">
        <v>90</v>
      </c>
      <c r="V155" s="244">
        <v>30</v>
      </c>
      <c r="W155" s="242">
        <v>10</v>
      </c>
      <c r="X155" s="242">
        <v>150</v>
      </c>
      <c r="Y155" s="244">
        <v>60</v>
      </c>
      <c r="Z155" s="242">
        <v>0</v>
      </c>
      <c r="AA155" s="242">
        <v>0</v>
      </c>
      <c r="AB155" s="244">
        <v>0</v>
      </c>
      <c r="AC155" s="242">
        <v>0</v>
      </c>
      <c r="AD155" s="242">
        <v>0</v>
      </c>
      <c r="AE155" s="244">
        <v>0</v>
      </c>
    </row>
    <row r="156" spans="1:31" x14ac:dyDescent="0.35">
      <c r="A156">
        <v>3465</v>
      </c>
      <c r="B156" t="s">
        <v>524</v>
      </c>
      <c r="C156" s="242">
        <v>2</v>
      </c>
      <c r="D156" s="242">
        <v>4</v>
      </c>
      <c r="E156" s="242">
        <v>6</v>
      </c>
      <c r="F156" s="243">
        <v>10</v>
      </c>
      <c r="G156" s="242">
        <v>2</v>
      </c>
      <c r="H156" s="242">
        <v>0</v>
      </c>
      <c r="I156" s="243">
        <v>2</v>
      </c>
      <c r="J156" s="242">
        <v>30</v>
      </c>
      <c r="K156" s="242">
        <v>54</v>
      </c>
      <c r="L156" s="242">
        <v>69.5</v>
      </c>
      <c r="M156" s="243">
        <v>123.5</v>
      </c>
      <c r="N156" s="242">
        <v>9</v>
      </c>
      <c r="O156" s="242">
        <v>0</v>
      </c>
      <c r="P156" s="243">
        <v>9</v>
      </c>
      <c r="Q156" s="242">
        <v>0</v>
      </c>
      <c r="R156" s="242">
        <v>0</v>
      </c>
      <c r="S156" s="244">
        <v>0</v>
      </c>
      <c r="T156" s="242">
        <v>4</v>
      </c>
      <c r="U156" s="242">
        <v>53</v>
      </c>
      <c r="V156" s="244">
        <v>3</v>
      </c>
      <c r="W156" s="242">
        <v>1</v>
      </c>
      <c r="X156" s="242">
        <v>15</v>
      </c>
      <c r="Y156" s="244">
        <v>6</v>
      </c>
      <c r="Z156" s="242">
        <v>4</v>
      </c>
      <c r="AA156" s="242">
        <v>46.5</v>
      </c>
      <c r="AB156" s="244">
        <v>0</v>
      </c>
      <c r="AC156" s="242">
        <v>0</v>
      </c>
      <c r="AD156" s="242">
        <v>0</v>
      </c>
      <c r="AE156" s="244">
        <v>0</v>
      </c>
    </row>
    <row r="157" spans="1:31" x14ac:dyDescent="0.35">
      <c r="A157">
        <v>3530</v>
      </c>
      <c r="B157" t="s">
        <v>525</v>
      </c>
      <c r="C157" s="242">
        <v>8</v>
      </c>
      <c r="D157" s="242">
        <v>16</v>
      </c>
      <c r="E157" s="242">
        <v>2</v>
      </c>
      <c r="F157" s="243">
        <v>18</v>
      </c>
      <c r="G157" s="242">
        <v>5</v>
      </c>
      <c r="H157" s="242">
        <v>0</v>
      </c>
      <c r="I157" s="243">
        <v>5</v>
      </c>
      <c r="J157" s="242">
        <v>120</v>
      </c>
      <c r="K157" s="242">
        <v>240</v>
      </c>
      <c r="L157" s="242">
        <v>30</v>
      </c>
      <c r="M157" s="243">
        <v>270</v>
      </c>
      <c r="N157" s="242">
        <v>75</v>
      </c>
      <c r="O157" s="242">
        <v>0</v>
      </c>
      <c r="P157" s="243">
        <v>75</v>
      </c>
      <c r="Q157" s="242">
        <v>6</v>
      </c>
      <c r="R157" s="242">
        <v>90</v>
      </c>
      <c r="S157" s="244">
        <v>0</v>
      </c>
      <c r="T157" s="242">
        <v>0</v>
      </c>
      <c r="U157" s="242">
        <v>0</v>
      </c>
      <c r="V157" s="244">
        <v>0</v>
      </c>
      <c r="W157" s="242">
        <v>1</v>
      </c>
      <c r="X157" s="242">
        <v>15</v>
      </c>
      <c r="Y157" s="244">
        <v>0</v>
      </c>
      <c r="Z157" s="242">
        <v>5</v>
      </c>
      <c r="AA157" s="242">
        <v>75</v>
      </c>
      <c r="AB157" s="244">
        <v>0</v>
      </c>
      <c r="AC157" s="242">
        <v>5</v>
      </c>
      <c r="AD157" s="242">
        <v>75</v>
      </c>
      <c r="AE157" s="244">
        <v>0</v>
      </c>
    </row>
    <row r="158" spans="1:31" x14ac:dyDescent="0.35">
      <c r="A158">
        <v>3532</v>
      </c>
      <c r="B158" t="s">
        <v>526</v>
      </c>
      <c r="C158" s="242">
        <v>20</v>
      </c>
      <c r="D158" s="242">
        <v>39</v>
      </c>
      <c r="E158" s="242">
        <v>9</v>
      </c>
      <c r="F158" s="243">
        <v>48</v>
      </c>
      <c r="G158" s="242">
        <v>5</v>
      </c>
      <c r="H158" s="242">
        <v>1</v>
      </c>
      <c r="I158" s="243">
        <v>6</v>
      </c>
      <c r="J158" s="242">
        <v>300</v>
      </c>
      <c r="K158" s="242">
        <v>585</v>
      </c>
      <c r="L158" s="242">
        <v>135</v>
      </c>
      <c r="M158" s="243">
        <v>720</v>
      </c>
      <c r="N158" s="242">
        <v>75</v>
      </c>
      <c r="O158" s="242">
        <v>15</v>
      </c>
      <c r="P158" s="243">
        <v>90</v>
      </c>
      <c r="Q158" s="242">
        <v>22</v>
      </c>
      <c r="R158" s="242">
        <v>330</v>
      </c>
      <c r="S158" s="244">
        <v>30</v>
      </c>
      <c r="T158" s="242">
        <v>18</v>
      </c>
      <c r="U158" s="242">
        <v>270</v>
      </c>
      <c r="V158" s="244">
        <v>15</v>
      </c>
      <c r="W158" s="242">
        <v>2</v>
      </c>
      <c r="X158" s="242">
        <v>30</v>
      </c>
      <c r="Y158" s="244">
        <v>15</v>
      </c>
      <c r="Z158" s="242">
        <v>17</v>
      </c>
      <c r="AA158" s="242">
        <v>255</v>
      </c>
      <c r="AB158" s="244">
        <v>0</v>
      </c>
      <c r="AC158" s="242">
        <v>17</v>
      </c>
      <c r="AD158" s="242">
        <v>255</v>
      </c>
      <c r="AE158" s="244">
        <v>0</v>
      </c>
    </row>
    <row r="159" spans="1:31" x14ac:dyDescent="0.35">
      <c r="A159">
        <v>3538</v>
      </c>
      <c r="B159" t="s">
        <v>527</v>
      </c>
      <c r="C159" s="242">
        <v>13</v>
      </c>
      <c r="D159" s="242">
        <v>41</v>
      </c>
      <c r="E159" s="242">
        <v>8</v>
      </c>
      <c r="F159" s="243">
        <v>49</v>
      </c>
      <c r="G159" s="242">
        <v>30</v>
      </c>
      <c r="H159" s="242">
        <v>5</v>
      </c>
      <c r="I159" s="243">
        <v>35</v>
      </c>
      <c r="J159" s="242">
        <v>195</v>
      </c>
      <c r="K159" s="242">
        <v>615</v>
      </c>
      <c r="L159" s="242">
        <v>120</v>
      </c>
      <c r="M159" s="243">
        <v>735</v>
      </c>
      <c r="N159" s="242">
        <v>450</v>
      </c>
      <c r="O159" s="242">
        <v>75</v>
      </c>
      <c r="P159" s="243">
        <v>525</v>
      </c>
      <c r="Q159" s="242">
        <v>1</v>
      </c>
      <c r="R159" s="242">
        <v>15</v>
      </c>
      <c r="S159" s="244">
        <v>0</v>
      </c>
      <c r="T159" s="242">
        <v>4</v>
      </c>
      <c r="U159" s="242">
        <v>60</v>
      </c>
      <c r="V159" s="244">
        <v>30</v>
      </c>
      <c r="W159" s="242">
        <v>2</v>
      </c>
      <c r="X159" s="242">
        <v>30</v>
      </c>
      <c r="Y159" s="244">
        <v>15</v>
      </c>
      <c r="Z159" s="242">
        <v>0</v>
      </c>
      <c r="AA159" s="242">
        <v>0</v>
      </c>
      <c r="AB159" s="244">
        <v>0</v>
      </c>
      <c r="AC159" s="242">
        <v>0</v>
      </c>
      <c r="AD159" s="242">
        <v>0</v>
      </c>
      <c r="AE159" s="244">
        <v>0</v>
      </c>
    </row>
    <row r="160" spans="1:31" x14ac:dyDescent="0.35">
      <c r="A160">
        <v>3542</v>
      </c>
      <c r="B160" t="s">
        <v>528</v>
      </c>
      <c r="C160" s="242">
        <v>10</v>
      </c>
      <c r="D160" s="242">
        <v>32</v>
      </c>
      <c r="E160" s="242">
        <v>3</v>
      </c>
      <c r="F160" s="243">
        <v>35</v>
      </c>
      <c r="G160" s="242">
        <v>19</v>
      </c>
      <c r="H160" s="242">
        <v>3</v>
      </c>
      <c r="I160" s="243">
        <v>22</v>
      </c>
      <c r="J160" s="242">
        <v>150</v>
      </c>
      <c r="K160" s="242">
        <v>480</v>
      </c>
      <c r="L160" s="242">
        <v>45</v>
      </c>
      <c r="M160" s="243">
        <v>525</v>
      </c>
      <c r="N160" s="242">
        <v>285</v>
      </c>
      <c r="O160" s="242">
        <v>45</v>
      </c>
      <c r="P160" s="243">
        <v>330</v>
      </c>
      <c r="Q160" s="242">
        <v>3</v>
      </c>
      <c r="R160" s="242">
        <v>45</v>
      </c>
      <c r="S160" s="244">
        <v>15</v>
      </c>
      <c r="T160" s="242">
        <v>9</v>
      </c>
      <c r="U160" s="242">
        <v>135</v>
      </c>
      <c r="V160" s="244">
        <v>105</v>
      </c>
      <c r="W160" s="242">
        <v>2</v>
      </c>
      <c r="X160" s="242">
        <v>30</v>
      </c>
      <c r="Y160" s="244">
        <v>15</v>
      </c>
      <c r="Z160" s="242">
        <v>0</v>
      </c>
      <c r="AA160" s="242">
        <v>0</v>
      </c>
      <c r="AB160" s="244">
        <v>0</v>
      </c>
      <c r="AC160" s="242">
        <v>0</v>
      </c>
      <c r="AD160" s="242">
        <v>0</v>
      </c>
      <c r="AE160" s="244">
        <v>0</v>
      </c>
    </row>
    <row r="161" spans="1:31" x14ac:dyDescent="0.35">
      <c r="A161">
        <v>3543</v>
      </c>
      <c r="B161" t="s">
        <v>529</v>
      </c>
      <c r="C161" s="242">
        <v>23</v>
      </c>
      <c r="D161" s="242">
        <v>33</v>
      </c>
      <c r="E161" s="242">
        <v>9</v>
      </c>
      <c r="F161" s="243">
        <v>42</v>
      </c>
      <c r="G161" s="242">
        <v>8</v>
      </c>
      <c r="H161" s="242">
        <v>2</v>
      </c>
      <c r="I161" s="243">
        <v>10</v>
      </c>
      <c r="J161" s="242">
        <v>345</v>
      </c>
      <c r="K161" s="242">
        <v>495</v>
      </c>
      <c r="L161" s="242">
        <v>132</v>
      </c>
      <c r="M161" s="243">
        <v>627</v>
      </c>
      <c r="N161" s="242">
        <v>120</v>
      </c>
      <c r="O161" s="242">
        <v>30</v>
      </c>
      <c r="P161" s="243">
        <v>150</v>
      </c>
      <c r="Q161" s="242">
        <v>16</v>
      </c>
      <c r="R161" s="242">
        <v>237</v>
      </c>
      <c r="S161" s="244">
        <v>30</v>
      </c>
      <c r="T161" s="242">
        <v>4</v>
      </c>
      <c r="U161" s="242">
        <v>60</v>
      </c>
      <c r="V161" s="244">
        <v>0</v>
      </c>
      <c r="W161" s="242">
        <v>0</v>
      </c>
      <c r="X161" s="242">
        <v>0</v>
      </c>
      <c r="Y161" s="244">
        <v>0</v>
      </c>
      <c r="Z161" s="242">
        <v>11</v>
      </c>
      <c r="AA161" s="242">
        <v>165</v>
      </c>
      <c r="AB161" s="244">
        <v>15</v>
      </c>
      <c r="AC161" s="242">
        <v>11</v>
      </c>
      <c r="AD161" s="242">
        <v>165</v>
      </c>
      <c r="AE161" s="244">
        <v>15</v>
      </c>
    </row>
    <row r="162" spans="1:31" x14ac:dyDescent="0.35">
      <c r="A162">
        <v>3588</v>
      </c>
      <c r="B162" t="s">
        <v>530</v>
      </c>
      <c r="C162" s="242">
        <v>0</v>
      </c>
      <c r="D162" s="242">
        <v>10</v>
      </c>
      <c r="E162" s="242">
        <v>9</v>
      </c>
      <c r="F162" s="243">
        <v>19</v>
      </c>
      <c r="G162" s="242">
        <v>5</v>
      </c>
      <c r="H162" s="242">
        <v>2</v>
      </c>
      <c r="I162" s="243">
        <v>7</v>
      </c>
      <c r="J162" s="242">
        <v>0</v>
      </c>
      <c r="K162" s="242">
        <v>150</v>
      </c>
      <c r="L162" s="242">
        <v>135</v>
      </c>
      <c r="M162" s="243">
        <v>285</v>
      </c>
      <c r="N162" s="242">
        <v>75</v>
      </c>
      <c r="O162" s="242">
        <v>30</v>
      </c>
      <c r="P162" s="243">
        <v>105</v>
      </c>
      <c r="Q162" s="242">
        <v>4</v>
      </c>
      <c r="R162" s="242">
        <v>60</v>
      </c>
      <c r="S162" s="244">
        <v>15</v>
      </c>
      <c r="T162" s="242">
        <v>7</v>
      </c>
      <c r="U162" s="242">
        <v>105</v>
      </c>
      <c r="V162" s="244">
        <v>45</v>
      </c>
      <c r="W162" s="242">
        <v>5</v>
      </c>
      <c r="X162" s="242">
        <v>75</v>
      </c>
      <c r="Y162" s="244">
        <v>30</v>
      </c>
      <c r="Z162" s="242">
        <v>0</v>
      </c>
      <c r="AA162" s="242">
        <v>0</v>
      </c>
      <c r="AB162" s="244">
        <v>0</v>
      </c>
      <c r="AC162" s="242">
        <v>0</v>
      </c>
      <c r="AD162" s="242">
        <v>0</v>
      </c>
      <c r="AE162" s="244">
        <v>0</v>
      </c>
    </row>
    <row r="163" spans="1:31" x14ac:dyDescent="0.35">
      <c r="A163">
        <v>3592</v>
      </c>
      <c r="B163" t="s">
        <v>531</v>
      </c>
      <c r="C163" s="242">
        <v>15</v>
      </c>
      <c r="D163" s="242">
        <v>20</v>
      </c>
      <c r="E163" s="242">
        <v>10</v>
      </c>
      <c r="F163" s="243">
        <v>30</v>
      </c>
      <c r="G163" s="242">
        <v>13</v>
      </c>
      <c r="H163" s="242">
        <v>9</v>
      </c>
      <c r="I163" s="243">
        <v>22</v>
      </c>
      <c r="J163" s="242">
        <v>225</v>
      </c>
      <c r="K163" s="242">
        <v>300</v>
      </c>
      <c r="L163" s="242">
        <v>150</v>
      </c>
      <c r="M163" s="243">
        <v>450</v>
      </c>
      <c r="N163" s="242">
        <v>195</v>
      </c>
      <c r="O163" s="242">
        <v>135</v>
      </c>
      <c r="P163" s="243">
        <v>330</v>
      </c>
      <c r="Q163" s="242">
        <v>4</v>
      </c>
      <c r="R163" s="242">
        <v>60</v>
      </c>
      <c r="S163" s="244">
        <v>30</v>
      </c>
      <c r="T163" s="242">
        <v>4</v>
      </c>
      <c r="U163" s="242">
        <v>60</v>
      </c>
      <c r="V163" s="244">
        <v>60</v>
      </c>
      <c r="W163" s="242">
        <v>5</v>
      </c>
      <c r="X163" s="242">
        <v>75</v>
      </c>
      <c r="Y163" s="244">
        <v>60</v>
      </c>
      <c r="Z163" s="242">
        <v>3</v>
      </c>
      <c r="AA163" s="242">
        <v>45</v>
      </c>
      <c r="AB163" s="244">
        <v>0</v>
      </c>
      <c r="AC163" s="242">
        <v>3</v>
      </c>
      <c r="AD163" s="242">
        <v>45</v>
      </c>
      <c r="AE163" s="244">
        <v>0</v>
      </c>
    </row>
    <row r="164" spans="1:31" x14ac:dyDescent="0.35">
      <c r="A164">
        <v>3595</v>
      </c>
      <c r="B164" t="s">
        <v>532</v>
      </c>
      <c r="C164" s="242">
        <v>12</v>
      </c>
      <c r="D164" s="242">
        <v>27</v>
      </c>
      <c r="E164" s="242">
        <v>11</v>
      </c>
      <c r="F164" s="243">
        <v>38</v>
      </c>
      <c r="G164" s="242">
        <v>12</v>
      </c>
      <c r="H164" s="242">
        <v>7</v>
      </c>
      <c r="I164" s="243">
        <v>19</v>
      </c>
      <c r="J164" s="242">
        <v>180</v>
      </c>
      <c r="K164" s="242">
        <v>405</v>
      </c>
      <c r="L164" s="242">
        <v>165</v>
      </c>
      <c r="M164" s="243">
        <v>570</v>
      </c>
      <c r="N164" s="242">
        <v>180</v>
      </c>
      <c r="O164" s="242">
        <v>105</v>
      </c>
      <c r="P164" s="243">
        <v>285</v>
      </c>
      <c r="Q164" s="242">
        <v>1</v>
      </c>
      <c r="R164" s="242">
        <v>15</v>
      </c>
      <c r="S164" s="244">
        <v>0</v>
      </c>
      <c r="T164" s="242">
        <v>2</v>
      </c>
      <c r="U164" s="242">
        <v>30</v>
      </c>
      <c r="V164" s="244">
        <v>0</v>
      </c>
      <c r="W164" s="242">
        <v>4</v>
      </c>
      <c r="X164" s="242">
        <v>60</v>
      </c>
      <c r="Y164" s="244">
        <v>30</v>
      </c>
      <c r="Z164" s="242">
        <v>2</v>
      </c>
      <c r="AA164" s="242">
        <v>30</v>
      </c>
      <c r="AB164" s="244">
        <v>0</v>
      </c>
      <c r="AC164" s="242">
        <v>2</v>
      </c>
      <c r="AD164" s="242">
        <v>30</v>
      </c>
      <c r="AE164" s="244">
        <v>0</v>
      </c>
    </row>
    <row r="165" spans="1:31" x14ac:dyDescent="0.35">
      <c r="A165">
        <v>3603</v>
      </c>
      <c r="B165" t="s">
        <v>533</v>
      </c>
      <c r="C165" s="242">
        <v>15</v>
      </c>
      <c r="D165" s="242">
        <v>23</v>
      </c>
      <c r="E165" s="242">
        <v>8</v>
      </c>
      <c r="F165" s="243">
        <v>31</v>
      </c>
      <c r="G165" s="242">
        <v>2</v>
      </c>
      <c r="H165" s="242">
        <v>2</v>
      </c>
      <c r="I165" s="243">
        <v>4</v>
      </c>
      <c r="J165" s="242">
        <v>225</v>
      </c>
      <c r="K165" s="242">
        <v>345</v>
      </c>
      <c r="L165" s="242">
        <v>120</v>
      </c>
      <c r="M165" s="243">
        <v>465</v>
      </c>
      <c r="N165" s="242">
        <v>30</v>
      </c>
      <c r="O165" s="242">
        <v>30</v>
      </c>
      <c r="P165" s="243">
        <v>60</v>
      </c>
      <c r="Q165" s="242">
        <v>1</v>
      </c>
      <c r="R165" s="242">
        <v>15</v>
      </c>
      <c r="S165" s="244">
        <v>15</v>
      </c>
      <c r="T165" s="242">
        <v>27</v>
      </c>
      <c r="U165" s="242">
        <v>405</v>
      </c>
      <c r="V165" s="244">
        <v>45</v>
      </c>
      <c r="W165" s="242">
        <v>1</v>
      </c>
      <c r="X165" s="242">
        <v>15</v>
      </c>
      <c r="Y165" s="244">
        <v>0</v>
      </c>
      <c r="Z165" s="242">
        <v>18</v>
      </c>
      <c r="AA165" s="242">
        <v>270</v>
      </c>
      <c r="AB165" s="244">
        <v>0</v>
      </c>
      <c r="AC165" s="242">
        <v>17</v>
      </c>
      <c r="AD165" s="242">
        <v>255</v>
      </c>
      <c r="AE165" s="244">
        <v>0</v>
      </c>
    </row>
    <row r="166" spans="1:31" x14ac:dyDescent="0.35">
      <c r="A166">
        <v>3607</v>
      </c>
      <c r="B166" t="s">
        <v>534</v>
      </c>
      <c r="C166" s="242">
        <v>14</v>
      </c>
      <c r="D166" s="242">
        <v>13</v>
      </c>
      <c r="E166" s="242">
        <v>1</v>
      </c>
      <c r="F166" s="243">
        <v>14</v>
      </c>
      <c r="G166" s="242">
        <v>4</v>
      </c>
      <c r="H166" s="242">
        <v>0</v>
      </c>
      <c r="I166" s="243">
        <v>4</v>
      </c>
      <c r="J166" s="242">
        <v>210</v>
      </c>
      <c r="K166" s="242">
        <v>195</v>
      </c>
      <c r="L166" s="242">
        <v>15</v>
      </c>
      <c r="M166" s="243">
        <v>210</v>
      </c>
      <c r="N166" s="242">
        <v>60</v>
      </c>
      <c r="O166" s="242">
        <v>0</v>
      </c>
      <c r="P166" s="243">
        <v>60</v>
      </c>
      <c r="Q166" s="242">
        <v>10</v>
      </c>
      <c r="R166" s="242">
        <v>150</v>
      </c>
      <c r="S166" s="244">
        <v>30</v>
      </c>
      <c r="T166" s="242">
        <v>0</v>
      </c>
      <c r="U166" s="242">
        <v>0</v>
      </c>
      <c r="V166" s="244">
        <v>0</v>
      </c>
      <c r="W166" s="242">
        <v>0</v>
      </c>
      <c r="X166" s="242">
        <v>0</v>
      </c>
      <c r="Y166" s="244">
        <v>0</v>
      </c>
      <c r="Z166" s="242">
        <v>0</v>
      </c>
      <c r="AA166" s="242">
        <v>0</v>
      </c>
      <c r="AB166" s="244">
        <v>0</v>
      </c>
      <c r="AC166" s="242">
        <v>0</v>
      </c>
      <c r="AD166" s="242">
        <v>0</v>
      </c>
      <c r="AE166" s="244">
        <v>0</v>
      </c>
    </row>
    <row r="167" spans="1:31" x14ac:dyDescent="0.35">
      <c r="A167">
        <v>3622</v>
      </c>
      <c r="B167" t="s">
        <v>535</v>
      </c>
      <c r="C167" s="242">
        <v>17</v>
      </c>
      <c r="D167" s="242">
        <v>22</v>
      </c>
      <c r="E167" s="242">
        <v>6</v>
      </c>
      <c r="F167" s="243">
        <v>28</v>
      </c>
      <c r="G167" s="242">
        <v>5</v>
      </c>
      <c r="H167" s="242">
        <v>3</v>
      </c>
      <c r="I167" s="243">
        <v>8</v>
      </c>
      <c r="J167" s="242">
        <v>255</v>
      </c>
      <c r="K167" s="242">
        <v>330</v>
      </c>
      <c r="L167" s="242">
        <v>90</v>
      </c>
      <c r="M167" s="243">
        <v>420</v>
      </c>
      <c r="N167" s="242">
        <v>75</v>
      </c>
      <c r="O167" s="242">
        <v>45</v>
      </c>
      <c r="P167" s="243">
        <v>120</v>
      </c>
      <c r="Q167" s="242">
        <v>1</v>
      </c>
      <c r="R167" s="242">
        <v>15</v>
      </c>
      <c r="S167" s="244">
        <v>0</v>
      </c>
      <c r="T167" s="242">
        <v>4</v>
      </c>
      <c r="U167" s="242">
        <v>60</v>
      </c>
      <c r="V167" s="244">
        <v>30</v>
      </c>
      <c r="W167" s="242">
        <v>8</v>
      </c>
      <c r="X167" s="242">
        <v>120</v>
      </c>
      <c r="Y167" s="244">
        <v>15</v>
      </c>
      <c r="Z167" s="242">
        <v>5</v>
      </c>
      <c r="AA167" s="242">
        <v>75</v>
      </c>
      <c r="AB167" s="244">
        <v>15</v>
      </c>
      <c r="AC167" s="242">
        <v>4</v>
      </c>
      <c r="AD167" s="242">
        <v>60</v>
      </c>
      <c r="AE167" s="244">
        <v>15</v>
      </c>
    </row>
    <row r="168" spans="1:31" x14ac:dyDescent="0.35">
      <c r="A168">
        <v>3636</v>
      </c>
      <c r="B168" t="s">
        <v>536</v>
      </c>
      <c r="C168" s="242">
        <v>10</v>
      </c>
      <c r="D168" s="242">
        <v>18</v>
      </c>
      <c r="E168" s="242">
        <v>1</v>
      </c>
      <c r="F168" s="243">
        <v>19</v>
      </c>
      <c r="G168" s="242">
        <v>6</v>
      </c>
      <c r="H168" s="242">
        <v>1</v>
      </c>
      <c r="I168" s="243">
        <v>7</v>
      </c>
      <c r="J168" s="242">
        <v>150</v>
      </c>
      <c r="K168" s="242">
        <v>240</v>
      </c>
      <c r="L168" s="242">
        <v>0</v>
      </c>
      <c r="M168" s="243">
        <v>240</v>
      </c>
      <c r="N168" s="242">
        <v>90</v>
      </c>
      <c r="O168" s="242">
        <v>15</v>
      </c>
      <c r="P168" s="243">
        <v>105</v>
      </c>
      <c r="Q168" s="242">
        <v>13</v>
      </c>
      <c r="R168" s="242">
        <v>180</v>
      </c>
      <c r="S168" s="244">
        <v>45</v>
      </c>
      <c r="T168" s="242">
        <v>3</v>
      </c>
      <c r="U168" s="242">
        <v>30</v>
      </c>
      <c r="V168" s="244">
        <v>30</v>
      </c>
      <c r="W168" s="242">
        <v>2</v>
      </c>
      <c r="X168" s="242">
        <v>30</v>
      </c>
      <c r="Y168" s="244">
        <v>15</v>
      </c>
      <c r="Z168" s="242">
        <v>11</v>
      </c>
      <c r="AA168" s="242">
        <v>165</v>
      </c>
      <c r="AB168" s="244">
        <v>15</v>
      </c>
      <c r="AC168" s="242">
        <v>11</v>
      </c>
      <c r="AD168" s="242">
        <v>165</v>
      </c>
      <c r="AE168" s="244">
        <v>15</v>
      </c>
    </row>
    <row r="169" spans="1:31" x14ac:dyDescent="0.35">
      <c r="A169">
        <v>3654</v>
      </c>
      <c r="B169" t="s">
        <v>537</v>
      </c>
      <c r="C169" s="242">
        <v>8</v>
      </c>
      <c r="D169" s="242">
        <v>20</v>
      </c>
      <c r="E169" s="242">
        <v>1</v>
      </c>
      <c r="F169" s="243">
        <v>21</v>
      </c>
      <c r="G169" s="242">
        <v>11</v>
      </c>
      <c r="H169" s="242">
        <v>1</v>
      </c>
      <c r="I169" s="243">
        <v>12</v>
      </c>
      <c r="J169" s="242">
        <v>120</v>
      </c>
      <c r="K169" s="242">
        <v>300</v>
      </c>
      <c r="L169" s="242">
        <v>15</v>
      </c>
      <c r="M169" s="243">
        <v>315</v>
      </c>
      <c r="N169" s="242">
        <v>165</v>
      </c>
      <c r="O169" s="242">
        <v>15</v>
      </c>
      <c r="P169" s="243">
        <v>180</v>
      </c>
      <c r="Q169" s="242">
        <v>5</v>
      </c>
      <c r="R169" s="242">
        <v>75</v>
      </c>
      <c r="S169" s="244">
        <v>60</v>
      </c>
      <c r="T169" s="242">
        <v>0</v>
      </c>
      <c r="U169" s="242">
        <v>0</v>
      </c>
      <c r="V169" s="244">
        <v>0</v>
      </c>
      <c r="W169" s="242">
        <v>11</v>
      </c>
      <c r="X169" s="242">
        <v>165</v>
      </c>
      <c r="Y169" s="244">
        <v>45</v>
      </c>
      <c r="Z169" s="242">
        <v>3</v>
      </c>
      <c r="AA169" s="242">
        <v>45</v>
      </c>
      <c r="AB169" s="244">
        <v>0</v>
      </c>
      <c r="AC169" s="242">
        <v>1</v>
      </c>
      <c r="AD169" s="242">
        <v>15</v>
      </c>
      <c r="AE169" s="244">
        <v>0</v>
      </c>
    </row>
    <row r="170" spans="1:31" x14ac:dyDescent="0.35">
      <c r="A170">
        <v>3657</v>
      </c>
      <c r="B170" t="s">
        <v>538</v>
      </c>
      <c r="C170" s="242">
        <v>9</v>
      </c>
      <c r="D170" s="242">
        <v>12</v>
      </c>
      <c r="E170" s="242">
        <v>4</v>
      </c>
      <c r="F170" s="243">
        <v>16</v>
      </c>
      <c r="G170" s="242">
        <v>6</v>
      </c>
      <c r="H170" s="242">
        <v>2</v>
      </c>
      <c r="I170" s="243">
        <v>8</v>
      </c>
      <c r="J170" s="242">
        <v>135</v>
      </c>
      <c r="K170" s="242">
        <v>180</v>
      </c>
      <c r="L170" s="242">
        <v>60</v>
      </c>
      <c r="M170" s="243">
        <v>240</v>
      </c>
      <c r="N170" s="242">
        <v>90</v>
      </c>
      <c r="O170" s="242">
        <v>30</v>
      </c>
      <c r="P170" s="243">
        <v>120</v>
      </c>
      <c r="Q170" s="242">
        <v>2</v>
      </c>
      <c r="R170" s="242">
        <v>30</v>
      </c>
      <c r="S170" s="244">
        <v>15</v>
      </c>
      <c r="T170" s="242">
        <v>0</v>
      </c>
      <c r="U170" s="242">
        <v>0</v>
      </c>
      <c r="V170" s="244">
        <v>0</v>
      </c>
      <c r="W170" s="242">
        <v>1</v>
      </c>
      <c r="X170" s="242">
        <v>15</v>
      </c>
      <c r="Y170" s="244">
        <v>15</v>
      </c>
      <c r="Z170" s="242">
        <v>0</v>
      </c>
      <c r="AA170" s="242">
        <v>0</v>
      </c>
      <c r="AB170" s="244">
        <v>0</v>
      </c>
      <c r="AC170" s="242">
        <v>0</v>
      </c>
      <c r="AD170" s="242">
        <v>0</v>
      </c>
      <c r="AE170" s="244">
        <v>0</v>
      </c>
    </row>
    <row r="171" spans="1:31" x14ac:dyDescent="0.35">
      <c r="A171">
        <v>3661</v>
      </c>
      <c r="B171" t="s">
        <v>539</v>
      </c>
      <c r="C171" s="242">
        <v>6</v>
      </c>
      <c r="D171" s="242">
        <v>21</v>
      </c>
      <c r="E171" s="242">
        <v>11</v>
      </c>
      <c r="F171" s="243">
        <v>32</v>
      </c>
      <c r="G171" s="242">
        <v>13</v>
      </c>
      <c r="H171" s="242">
        <v>7</v>
      </c>
      <c r="I171" s="243">
        <v>20</v>
      </c>
      <c r="J171" s="242">
        <v>90</v>
      </c>
      <c r="K171" s="242">
        <v>315</v>
      </c>
      <c r="L171" s="242">
        <v>165</v>
      </c>
      <c r="M171" s="243">
        <v>480</v>
      </c>
      <c r="N171" s="242">
        <v>189</v>
      </c>
      <c r="O171" s="242">
        <v>102</v>
      </c>
      <c r="P171" s="243">
        <v>291</v>
      </c>
      <c r="Q171" s="242">
        <v>13</v>
      </c>
      <c r="R171" s="242">
        <v>195</v>
      </c>
      <c r="S171" s="244">
        <v>102</v>
      </c>
      <c r="T171" s="242">
        <v>2</v>
      </c>
      <c r="U171" s="242">
        <v>30</v>
      </c>
      <c r="V171" s="244">
        <v>0</v>
      </c>
      <c r="W171" s="242">
        <v>7</v>
      </c>
      <c r="X171" s="242">
        <v>105</v>
      </c>
      <c r="Y171" s="244">
        <v>90</v>
      </c>
      <c r="Z171" s="242">
        <v>7</v>
      </c>
      <c r="AA171" s="242">
        <v>105</v>
      </c>
      <c r="AB171" s="244">
        <v>0</v>
      </c>
      <c r="AC171" s="242">
        <v>7</v>
      </c>
      <c r="AD171" s="242">
        <v>105</v>
      </c>
      <c r="AE171" s="244">
        <v>0</v>
      </c>
    </row>
    <row r="172" spans="1:31" x14ac:dyDescent="0.35">
      <c r="A172">
        <v>3717</v>
      </c>
      <c r="B172" t="s">
        <v>540</v>
      </c>
      <c r="C172" s="242">
        <v>1</v>
      </c>
      <c r="D172" s="242">
        <v>33</v>
      </c>
      <c r="E172" s="242">
        <v>6</v>
      </c>
      <c r="F172" s="243">
        <v>39</v>
      </c>
      <c r="G172" s="242">
        <v>21</v>
      </c>
      <c r="H172" s="242">
        <v>5</v>
      </c>
      <c r="I172" s="243">
        <v>26</v>
      </c>
      <c r="J172" s="242">
        <v>15</v>
      </c>
      <c r="K172" s="242">
        <v>495</v>
      </c>
      <c r="L172" s="242">
        <v>90</v>
      </c>
      <c r="M172" s="243">
        <v>585</v>
      </c>
      <c r="N172" s="242">
        <v>315</v>
      </c>
      <c r="O172" s="242">
        <v>75</v>
      </c>
      <c r="P172" s="243">
        <v>390</v>
      </c>
      <c r="Q172" s="242">
        <v>1</v>
      </c>
      <c r="R172" s="242">
        <v>15</v>
      </c>
      <c r="S172" s="244">
        <v>15</v>
      </c>
      <c r="T172" s="242">
        <v>0</v>
      </c>
      <c r="U172" s="242">
        <v>0</v>
      </c>
      <c r="V172" s="244">
        <v>0</v>
      </c>
      <c r="W172" s="242">
        <v>0</v>
      </c>
      <c r="X172" s="242">
        <v>0</v>
      </c>
      <c r="Y172" s="244">
        <v>0</v>
      </c>
      <c r="Z172" s="242">
        <v>0</v>
      </c>
      <c r="AA172" s="242">
        <v>0</v>
      </c>
      <c r="AB172" s="244">
        <v>0</v>
      </c>
      <c r="AC172" s="242">
        <v>0</v>
      </c>
      <c r="AD172" s="242">
        <v>0</v>
      </c>
      <c r="AE172" s="244">
        <v>0</v>
      </c>
    </row>
    <row r="173" spans="1:31" x14ac:dyDescent="0.35">
      <c r="A173">
        <v>3725</v>
      </c>
      <c r="B173" t="s">
        <v>541</v>
      </c>
      <c r="C173" s="242">
        <v>17</v>
      </c>
      <c r="D173" s="242">
        <v>13</v>
      </c>
      <c r="E173" s="242">
        <v>5</v>
      </c>
      <c r="F173" s="243">
        <v>18</v>
      </c>
      <c r="G173" s="242">
        <v>3</v>
      </c>
      <c r="H173" s="242">
        <v>0</v>
      </c>
      <c r="I173" s="243">
        <v>3</v>
      </c>
      <c r="J173" s="242">
        <v>255</v>
      </c>
      <c r="K173" s="242">
        <v>195</v>
      </c>
      <c r="L173" s="242">
        <v>75</v>
      </c>
      <c r="M173" s="243">
        <v>270</v>
      </c>
      <c r="N173" s="242">
        <v>45</v>
      </c>
      <c r="O173" s="242">
        <v>0</v>
      </c>
      <c r="P173" s="243">
        <v>45</v>
      </c>
      <c r="Q173" s="242">
        <v>12</v>
      </c>
      <c r="R173" s="242">
        <v>180</v>
      </c>
      <c r="S173" s="244">
        <v>15</v>
      </c>
      <c r="T173" s="242">
        <v>2</v>
      </c>
      <c r="U173" s="242">
        <v>30</v>
      </c>
      <c r="V173" s="244">
        <v>15</v>
      </c>
      <c r="W173" s="242">
        <v>3</v>
      </c>
      <c r="X173" s="242">
        <v>45</v>
      </c>
      <c r="Y173" s="244">
        <v>0</v>
      </c>
      <c r="Z173" s="242">
        <v>10</v>
      </c>
      <c r="AA173" s="242">
        <v>150</v>
      </c>
      <c r="AB173" s="244">
        <v>0</v>
      </c>
      <c r="AC173" s="242">
        <v>10</v>
      </c>
      <c r="AD173" s="242">
        <v>150</v>
      </c>
      <c r="AE173" s="244">
        <v>0</v>
      </c>
    </row>
    <row r="174" spans="1:31" x14ac:dyDescent="0.35">
      <c r="A174">
        <v>3944</v>
      </c>
      <c r="B174" t="s">
        <v>542</v>
      </c>
      <c r="C174" s="242">
        <v>0</v>
      </c>
      <c r="D174" s="242">
        <v>8</v>
      </c>
      <c r="E174" s="242">
        <v>1</v>
      </c>
      <c r="F174" s="243">
        <v>9</v>
      </c>
      <c r="G174" s="242">
        <v>4</v>
      </c>
      <c r="H174" s="242">
        <v>1</v>
      </c>
      <c r="I174" s="243">
        <v>5</v>
      </c>
      <c r="J174" s="242">
        <v>0</v>
      </c>
      <c r="K174" s="242">
        <v>120</v>
      </c>
      <c r="L174" s="242">
        <v>15</v>
      </c>
      <c r="M174" s="243">
        <v>135</v>
      </c>
      <c r="N174" s="242">
        <v>60</v>
      </c>
      <c r="O174" s="242">
        <v>15</v>
      </c>
      <c r="P174" s="243">
        <v>75</v>
      </c>
      <c r="Q174" s="242">
        <v>1</v>
      </c>
      <c r="R174" s="242">
        <v>15</v>
      </c>
      <c r="S174" s="244">
        <v>15</v>
      </c>
      <c r="T174" s="242">
        <v>0</v>
      </c>
      <c r="U174" s="242">
        <v>0</v>
      </c>
      <c r="V174" s="244">
        <v>0</v>
      </c>
      <c r="W174" s="242">
        <v>0</v>
      </c>
      <c r="X174" s="242">
        <v>0</v>
      </c>
      <c r="Y174" s="244">
        <v>0</v>
      </c>
      <c r="Z174" s="242">
        <v>0</v>
      </c>
      <c r="AA174" s="242">
        <v>0</v>
      </c>
      <c r="AB174" s="244">
        <v>0</v>
      </c>
      <c r="AC174" s="242">
        <v>0</v>
      </c>
      <c r="AD174" s="242">
        <v>0</v>
      </c>
      <c r="AE174" s="244">
        <v>0</v>
      </c>
    </row>
    <row r="175" spans="1:31" x14ac:dyDescent="0.35">
      <c r="A175">
        <v>4073</v>
      </c>
      <c r="B175" t="s">
        <v>543</v>
      </c>
      <c r="C175" s="242">
        <v>0</v>
      </c>
      <c r="D175" s="242">
        <v>38</v>
      </c>
      <c r="E175" s="242">
        <v>63</v>
      </c>
      <c r="F175" s="243">
        <v>101</v>
      </c>
      <c r="G175" s="242">
        <v>0</v>
      </c>
      <c r="H175" s="242">
        <v>0</v>
      </c>
      <c r="I175" s="243">
        <v>0</v>
      </c>
      <c r="J175" s="242">
        <v>0</v>
      </c>
      <c r="K175" s="242">
        <v>570</v>
      </c>
      <c r="L175" s="242">
        <v>945</v>
      </c>
      <c r="M175" s="243">
        <v>1515</v>
      </c>
      <c r="N175" s="242">
        <v>0</v>
      </c>
      <c r="O175" s="242">
        <v>0</v>
      </c>
      <c r="P175" s="243">
        <v>0</v>
      </c>
      <c r="Q175" s="242">
        <v>1</v>
      </c>
      <c r="R175" s="242">
        <v>15</v>
      </c>
      <c r="S175" s="244">
        <v>0</v>
      </c>
      <c r="T175" s="242">
        <v>2</v>
      </c>
      <c r="U175" s="242">
        <v>30</v>
      </c>
      <c r="V175" s="244">
        <v>0</v>
      </c>
      <c r="W175" s="242">
        <v>5</v>
      </c>
      <c r="X175" s="242">
        <v>75</v>
      </c>
      <c r="Y175" s="244">
        <v>0</v>
      </c>
      <c r="Z175" s="242">
        <v>0</v>
      </c>
      <c r="AA175" s="242">
        <v>0</v>
      </c>
      <c r="AB175" s="244">
        <v>0</v>
      </c>
      <c r="AC175" s="242">
        <v>0</v>
      </c>
      <c r="AD175" s="242">
        <v>0</v>
      </c>
      <c r="AE175" s="244">
        <v>0</v>
      </c>
    </row>
    <row r="176" spans="1:31" x14ac:dyDescent="0.35">
      <c r="A176">
        <v>4152</v>
      </c>
      <c r="B176" t="s">
        <v>544</v>
      </c>
      <c r="C176" s="242">
        <v>12</v>
      </c>
      <c r="D176" s="242">
        <v>29</v>
      </c>
      <c r="E176" s="242">
        <v>16</v>
      </c>
      <c r="F176" s="243">
        <v>45</v>
      </c>
      <c r="G176" s="242">
        <v>9</v>
      </c>
      <c r="H176" s="242">
        <v>7</v>
      </c>
      <c r="I176" s="243">
        <v>16</v>
      </c>
      <c r="J176" s="242">
        <v>180</v>
      </c>
      <c r="K176" s="242">
        <v>435</v>
      </c>
      <c r="L176" s="242">
        <v>212</v>
      </c>
      <c r="M176" s="243">
        <v>647</v>
      </c>
      <c r="N176" s="242">
        <v>135</v>
      </c>
      <c r="O176" s="242">
        <v>105</v>
      </c>
      <c r="P176" s="243">
        <v>240</v>
      </c>
      <c r="Q176" s="242">
        <v>16</v>
      </c>
      <c r="R176" s="242">
        <v>240</v>
      </c>
      <c r="S176" s="244">
        <v>30</v>
      </c>
      <c r="T176" s="242">
        <v>2</v>
      </c>
      <c r="U176" s="242">
        <v>30</v>
      </c>
      <c r="V176" s="244">
        <v>0</v>
      </c>
      <c r="W176" s="242">
        <v>2</v>
      </c>
      <c r="X176" s="242">
        <v>30</v>
      </c>
      <c r="Y176" s="244">
        <v>15</v>
      </c>
      <c r="Z176" s="242">
        <v>16</v>
      </c>
      <c r="AA176" s="242">
        <v>230</v>
      </c>
      <c r="AB176" s="244">
        <v>45</v>
      </c>
      <c r="AC176" s="242">
        <v>9</v>
      </c>
      <c r="AD176" s="242">
        <v>135</v>
      </c>
      <c r="AE176" s="244">
        <v>15</v>
      </c>
    </row>
    <row r="177" spans="1:31" x14ac:dyDescent="0.35">
      <c r="A177">
        <v>4286</v>
      </c>
      <c r="B177" t="s">
        <v>545</v>
      </c>
      <c r="C177" s="242">
        <v>3</v>
      </c>
      <c r="D177" s="242">
        <v>2</v>
      </c>
      <c r="E177" s="242">
        <v>1</v>
      </c>
      <c r="F177" s="243">
        <v>3</v>
      </c>
      <c r="G177" s="242">
        <v>0</v>
      </c>
      <c r="H177" s="242">
        <v>0</v>
      </c>
      <c r="I177" s="243">
        <v>0</v>
      </c>
      <c r="J177" s="242">
        <v>45</v>
      </c>
      <c r="K177" s="242">
        <v>30</v>
      </c>
      <c r="L177" s="242">
        <v>15</v>
      </c>
      <c r="M177" s="243">
        <v>45</v>
      </c>
      <c r="N177" s="242">
        <v>0</v>
      </c>
      <c r="O177" s="242">
        <v>0</v>
      </c>
      <c r="P177" s="243">
        <v>0</v>
      </c>
      <c r="Q177" s="242">
        <v>3</v>
      </c>
      <c r="R177" s="242">
        <v>45</v>
      </c>
      <c r="S177" s="244">
        <v>0</v>
      </c>
      <c r="T177" s="242">
        <v>0</v>
      </c>
      <c r="U177" s="242">
        <v>0</v>
      </c>
      <c r="V177" s="244">
        <v>0</v>
      </c>
      <c r="W177" s="242">
        <v>0</v>
      </c>
      <c r="X177" s="242">
        <v>0</v>
      </c>
      <c r="Y177" s="244">
        <v>0</v>
      </c>
      <c r="Z177" s="242">
        <v>2</v>
      </c>
      <c r="AA177" s="242">
        <v>30</v>
      </c>
      <c r="AB177" s="244">
        <v>0</v>
      </c>
      <c r="AC177" s="242">
        <v>1</v>
      </c>
      <c r="AD177" s="242">
        <v>15</v>
      </c>
      <c r="AE177" s="244">
        <v>0</v>
      </c>
    </row>
    <row r="178" spans="1:31" x14ac:dyDescent="0.35">
      <c r="A178">
        <v>4322</v>
      </c>
      <c r="B178" t="s">
        <v>546</v>
      </c>
      <c r="C178" s="242">
        <v>0</v>
      </c>
      <c r="D178" s="242">
        <v>13</v>
      </c>
      <c r="E178" s="242">
        <v>13</v>
      </c>
      <c r="F178" s="243">
        <v>26</v>
      </c>
      <c r="G178" s="242">
        <v>3</v>
      </c>
      <c r="H178" s="242">
        <v>3</v>
      </c>
      <c r="I178" s="243">
        <v>6</v>
      </c>
      <c r="J178" s="242">
        <v>0</v>
      </c>
      <c r="K178" s="242">
        <v>180</v>
      </c>
      <c r="L178" s="242">
        <v>192</v>
      </c>
      <c r="M178" s="243">
        <v>372</v>
      </c>
      <c r="N178" s="242">
        <v>36</v>
      </c>
      <c r="O178" s="242">
        <v>45</v>
      </c>
      <c r="P178" s="243">
        <v>81</v>
      </c>
      <c r="Q178" s="242">
        <v>3</v>
      </c>
      <c r="R178" s="242">
        <v>45</v>
      </c>
      <c r="S178" s="244">
        <v>0</v>
      </c>
      <c r="T178" s="242">
        <v>2</v>
      </c>
      <c r="U178" s="242">
        <v>30</v>
      </c>
      <c r="V178" s="244">
        <v>15</v>
      </c>
      <c r="W178" s="242">
        <v>8</v>
      </c>
      <c r="X178" s="242">
        <v>120</v>
      </c>
      <c r="Y178" s="244">
        <v>45</v>
      </c>
      <c r="Z178" s="242">
        <v>6</v>
      </c>
      <c r="AA178" s="242">
        <v>87</v>
      </c>
      <c r="AB178" s="244">
        <v>0</v>
      </c>
      <c r="AC178" s="242">
        <v>0</v>
      </c>
      <c r="AD178" s="242">
        <v>0</v>
      </c>
      <c r="AE178" s="244">
        <v>0</v>
      </c>
    </row>
    <row r="179" spans="1:31" x14ac:dyDescent="0.35">
      <c r="A179">
        <v>4524</v>
      </c>
      <c r="B179" t="s">
        <v>547</v>
      </c>
      <c r="C179" s="242">
        <v>1</v>
      </c>
      <c r="D179" s="242">
        <v>1</v>
      </c>
      <c r="E179" s="242">
        <v>0</v>
      </c>
      <c r="F179" s="243">
        <v>1</v>
      </c>
      <c r="G179" s="242">
        <v>1</v>
      </c>
      <c r="H179" s="242">
        <v>0</v>
      </c>
      <c r="I179" s="243">
        <v>1</v>
      </c>
      <c r="J179" s="242">
        <v>15</v>
      </c>
      <c r="K179" s="242">
        <v>15</v>
      </c>
      <c r="L179" s="242">
        <v>0</v>
      </c>
      <c r="M179" s="243">
        <v>15</v>
      </c>
      <c r="N179" s="242">
        <v>15</v>
      </c>
      <c r="O179" s="242">
        <v>0</v>
      </c>
      <c r="P179" s="243">
        <v>15</v>
      </c>
      <c r="Q179" s="242">
        <v>0</v>
      </c>
      <c r="R179" s="242">
        <v>0</v>
      </c>
      <c r="S179" s="244">
        <v>0</v>
      </c>
      <c r="T179" s="242">
        <v>0</v>
      </c>
      <c r="U179" s="242">
        <v>0</v>
      </c>
      <c r="V179" s="244">
        <v>0</v>
      </c>
      <c r="W179" s="242">
        <v>1</v>
      </c>
      <c r="X179" s="242">
        <v>15</v>
      </c>
      <c r="Y179" s="244">
        <v>15</v>
      </c>
      <c r="Z179" s="242">
        <v>0</v>
      </c>
      <c r="AA179" s="242">
        <v>0</v>
      </c>
      <c r="AB179" s="244">
        <v>0</v>
      </c>
      <c r="AC179" s="242">
        <v>0</v>
      </c>
      <c r="AD179" s="242">
        <v>0</v>
      </c>
      <c r="AE179" s="244">
        <v>0</v>
      </c>
    </row>
    <row r="180" spans="1:31" x14ac:dyDescent="0.35">
      <c r="A180">
        <v>4530</v>
      </c>
      <c r="B180" t="s">
        <v>548</v>
      </c>
      <c r="C180" s="242">
        <v>0</v>
      </c>
      <c r="D180" s="242">
        <v>1</v>
      </c>
      <c r="E180" s="242">
        <v>0</v>
      </c>
      <c r="F180" s="243">
        <v>1</v>
      </c>
      <c r="G180" s="242">
        <v>1</v>
      </c>
      <c r="H180" s="242">
        <v>0</v>
      </c>
      <c r="I180" s="243">
        <v>1</v>
      </c>
      <c r="J180" s="242">
        <v>0</v>
      </c>
      <c r="K180" s="242">
        <v>15</v>
      </c>
      <c r="L180" s="242">
        <v>0</v>
      </c>
      <c r="M180" s="243">
        <v>15</v>
      </c>
      <c r="N180" s="242">
        <v>15</v>
      </c>
      <c r="O180" s="242">
        <v>0</v>
      </c>
      <c r="P180" s="243">
        <v>15</v>
      </c>
      <c r="Q180" s="242">
        <v>1</v>
      </c>
      <c r="R180" s="242">
        <v>15</v>
      </c>
      <c r="S180" s="244">
        <v>15</v>
      </c>
      <c r="T180" s="242">
        <v>0</v>
      </c>
      <c r="U180" s="242">
        <v>0</v>
      </c>
      <c r="V180" s="244">
        <v>0</v>
      </c>
      <c r="W180" s="242">
        <v>0</v>
      </c>
      <c r="X180" s="242">
        <v>0</v>
      </c>
      <c r="Y180" s="244">
        <v>0</v>
      </c>
      <c r="Z180" s="242">
        <v>0</v>
      </c>
      <c r="AA180" s="242">
        <v>0</v>
      </c>
      <c r="AB180" s="244">
        <v>0</v>
      </c>
      <c r="AC180" s="242">
        <v>0</v>
      </c>
      <c r="AD180" s="242">
        <v>0</v>
      </c>
      <c r="AE180" s="244">
        <v>0</v>
      </c>
    </row>
    <row r="181" spans="1:31" x14ac:dyDescent="0.35">
      <c r="A181">
        <v>4539</v>
      </c>
      <c r="B181" t="s">
        <v>549</v>
      </c>
      <c r="C181" s="242">
        <v>0</v>
      </c>
      <c r="D181" s="242">
        <v>3</v>
      </c>
      <c r="E181" s="242">
        <v>0</v>
      </c>
      <c r="F181" s="243">
        <v>3</v>
      </c>
      <c r="G181" s="242">
        <v>1</v>
      </c>
      <c r="H181" s="242">
        <v>0</v>
      </c>
      <c r="I181" s="243">
        <v>1</v>
      </c>
      <c r="J181" s="242">
        <v>0</v>
      </c>
      <c r="K181" s="242">
        <v>45</v>
      </c>
      <c r="L181" s="242">
        <v>0</v>
      </c>
      <c r="M181" s="243">
        <v>45</v>
      </c>
      <c r="N181" s="242">
        <v>15</v>
      </c>
      <c r="O181" s="242">
        <v>0</v>
      </c>
      <c r="P181" s="243">
        <v>15</v>
      </c>
      <c r="Q181" s="242">
        <v>1</v>
      </c>
      <c r="R181" s="242">
        <v>15</v>
      </c>
      <c r="S181" s="244">
        <v>0</v>
      </c>
      <c r="T181" s="242">
        <v>0</v>
      </c>
      <c r="U181" s="242">
        <v>0</v>
      </c>
      <c r="V181" s="244">
        <v>0</v>
      </c>
      <c r="W181" s="242">
        <v>0</v>
      </c>
      <c r="X181" s="242">
        <v>0</v>
      </c>
      <c r="Y181" s="244">
        <v>0</v>
      </c>
      <c r="Z181" s="242">
        <v>0</v>
      </c>
      <c r="AA181" s="242">
        <v>0</v>
      </c>
      <c r="AB181" s="244">
        <v>0</v>
      </c>
      <c r="AC181" s="242">
        <v>0</v>
      </c>
      <c r="AD181" s="242">
        <v>0</v>
      </c>
      <c r="AE181" s="244">
        <v>0</v>
      </c>
    </row>
    <row r="182" spans="1:31" x14ac:dyDescent="0.35">
      <c r="A182">
        <v>4550</v>
      </c>
      <c r="B182" t="s">
        <v>550</v>
      </c>
      <c r="C182" s="242">
        <v>1</v>
      </c>
      <c r="D182" s="242">
        <v>3</v>
      </c>
      <c r="E182" s="242">
        <v>0</v>
      </c>
      <c r="F182" s="243">
        <v>3</v>
      </c>
      <c r="G182" s="242">
        <v>2</v>
      </c>
      <c r="H182" s="242">
        <v>0</v>
      </c>
      <c r="I182" s="243">
        <v>2</v>
      </c>
      <c r="J182" s="242">
        <v>15</v>
      </c>
      <c r="K182" s="242">
        <v>45</v>
      </c>
      <c r="L182" s="242">
        <v>0</v>
      </c>
      <c r="M182" s="243">
        <v>45</v>
      </c>
      <c r="N182" s="242">
        <v>30</v>
      </c>
      <c r="O182" s="242">
        <v>0</v>
      </c>
      <c r="P182" s="243">
        <v>30</v>
      </c>
      <c r="Q182" s="242">
        <v>1</v>
      </c>
      <c r="R182" s="242">
        <v>15</v>
      </c>
      <c r="S182" s="244">
        <v>15</v>
      </c>
      <c r="T182" s="242">
        <v>0</v>
      </c>
      <c r="U182" s="242">
        <v>0</v>
      </c>
      <c r="V182" s="244">
        <v>0</v>
      </c>
      <c r="W182" s="242">
        <v>0</v>
      </c>
      <c r="X182" s="242">
        <v>0</v>
      </c>
      <c r="Y182" s="244">
        <v>0</v>
      </c>
      <c r="Z182" s="242">
        <v>0</v>
      </c>
      <c r="AA182" s="242">
        <v>0</v>
      </c>
      <c r="AB182" s="244">
        <v>0</v>
      </c>
      <c r="AC182" s="242">
        <v>0</v>
      </c>
      <c r="AD182" s="242">
        <v>0</v>
      </c>
      <c r="AE182" s="244">
        <v>0</v>
      </c>
    </row>
    <row r="183" spans="1:31" x14ac:dyDescent="0.35">
      <c r="A183">
        <v>4585</v>
      </c>
      <c r="B183" t="s">
        <v>551</v>
      </c>
      <c r="C183" s="242">
        <v>9</v>
      </c>
      <c r="D183" s="242">
        <v>26</v>
      </c>
      <c r="E183" s="242">
        <v>21</v>
      </c>
      <c r="F183" s="243">
        <v>47</v>
      </c>
      <c r="G183" s="242">
        <v>6</v>
      </c>
      <c r="H183" s="242">
        <v>4</v>
      </c>
      <c r="I183" s="243">
        <v>10</v>
      </c>
      <c r="J183" s="242">
        <v>135</v>
      </c>
      <c r="K183" s="242">
        <v>390</v>
      </c>
      <c r="L183" s="242">
        <v>315</v>
      </c>
      <c r="M183" s="243">
        <v>705</v>
      </c>
      <c r="N183" s="242">
        <v>90</v>
      </c>
      <c r="O183" s="242">
        <v>60</v>
      </c>
      <c r="P183" s="243">
        <v>150</v>
      </c>
      <c r="Q183" s="242">
        <v>0</v>
      </c>
      <c r="R183" s="242">
        <v>0</v>
      </c>
      <c r="S183" s="244">
        <v>0</v>
      </c>
      <c r="T183" s="242">
        <v>2</v>
      </c>
      <c r="U183" s="242">
        <v>30</v>
      </c>
      <c r="V183" s="244">
        <v>15</v>
      </c>
      <c r="W183" s="242">
        <v>8</v>
      </c>
      <c r="X183" s="242">
        <v>120</v>
      </c>
      <c r="Y183" s="244">
        <v>30</v>
      </c>
      <c r="Z183" s="242">
        <v>1</v>
      </c>
      <c r="AA183" s="242">
        <v>15</v>
      </c>
      <c r="AB183" s="244">
        <v>0</v>
      </c>
      <c r="AC183" s="242">
        <v>1</v>
      </c>
      <c r="AD183" s="242">
        <v>15</v>
      </c>
      <c r="AE183" s="244">
        <v>0</v>
      </c>
    </row>
    <row r="184" spans="1:31" x14ac:dyDescent="0.35">
      <c r="A184">
        <v>4617</v>
      </c>
      <c r="B184" t="s">
        <v>552</v>
      </c>
      <c r="C184" s="242">
        <v>5</v>
      </c>
      <c r="D184" s="242">
        <v>6</v>
      </c>
      <c r="E184" s="242">
        <v>1</v>
      </c>
      <c r="F184" s="243">
        <v>7</v>
      </c>
      <c r="G184" s="242">
        <v>0</v>
      </c>
      <c r="H184" s="242">
        <v>0</v>
      </c>
      <c r="I184" s="243">
        <v>0</v>
      </c>
      <c r="J184" s="242">
        <v>75</v>
      </c>
      <c r="K184" s="242">
        <v>90</v>
      </c>
      <c r="L184" s="242">
        <v>15</v>
      </c>
      <c r="M184" s="243">
        <v>105</v>
      </c>
      <c r="N184" s="242">
        <v>0</v>
      </c>
      <c r="O184" s="242">
        <v>0</v>
      </c>
      <c r="P184" s="243">
        <v>0</v>
      </c>
      <c r="Q184" s="242">
        <v>1</v>
      </c>
      <c r="R184" s="242">
        <v>15</v>
      </c>
      <c r="S184" s="244">
        <v>0</v>
      </c>
      <c r="T184" s="242">
        <v>6</v>
      </c>
      <c r="U184" s="242">
        <v>90</v>
      </c>
      <c r="V184" s="244">
        <v>0</v>
      </c>
      <c r="W184" s="242">
        <v>0</v>
      </c>
      <c r="X184" s="242">
        <v>0</v>
      </c>
      <c r="Y184" s="244">
        <v>0</v>
      </c>
      <c r="Z184" s="242">
        <v>2</v>
      </c>
      <c r="AA184" s="242">
        <v>30</v>
      </c>
      <c r="AB184" s="244">
        <v>0</v>
      </c>
      <c r="AC184" s="242">
        <v>0</v>
      </c>
      <c r="AD184" s="242">
        <v>0</v>
      </c>
      <c r="AE184" s="244">
        <v>0</v>
      </c>
    </row>
    <row r="185" spans="1:31" x14ac:dyDescent="0.35">
      <c r="A185">
        <v>4624</v>
      </c>
      <c r="B185" t="s">
        <v>553</v>
      </c>
      <c r="C185" s="242">
        <v>11</v>
      </c>
      <c r="D185" s="242">
        <v>4</v>
      </c>
      <c r="E185" s="242">
        <v>3</v>
      </c>
      <c r="F185" s="243">
        <v>7</v>
      </c>
      <c r="G185" s="242">
        <v>2</v>
      </c>
      <c r="H185" s="242">
        <v>0</v>
      </c>
      <c r="I185" s="243">
        <v>2</v>
      </c>
      <c r="J185" s="242">
        <v>165</v>
      </c>
      <c r="K185" s="242">
        <v>60</v>
      </c>
      <c r="L185" s="242">
        <v>45</v>
      </c>
      <c r="M185" s="243">
        <v>105</v>
      </c>
      <c r="N185" s="242">
        <v>30</v>
      </c>
      <c r="O185" s="242">
        <v>0</v>
      </c>
      <c r="P185" s="243">
        <v>30</v>
      </c>
      <c r="Q185" s="242">
        <v>2</v>
      </c>
      <c r="R185" s="242">
        <v>30</v>
      </c>
      <c r="S185" s="244">
        <v>15</v>
      </c>
      <c r="T185" s="242">
        <v>1</v>
      </c>
      <c r="U185" s="242">
        <v>15</v>
      </c>
      <c r="V185" s="244">
        <v>0</v>
      </c>
      <c r="W185" s="242">
        <v>2</v>
      </c>
      <c r="X185" s="242">
        <v>30</v>
      </c>
      <c r="Y185" s="244">
        <v>15</v>
      </c>
      <c r="Z185" s="242">
        <v>2</v>
      </c>
      <c r="AA185" s="242">
        <v>30</v>
      </c>
      <c r="AB185" s="244">
        <v>0</v>
      </c>
      <c r="AC185" s="242">
        <v>2</v>
      </c>
      <c r="AD185" s="242">
        <v>30</v>
      </c>
      <c r="AE185" s="244">
        <v>0</v>
      </c>
    </row>
    <row r="186" spans="1:31" x14ac:dyDescent="0.35">
      <c r="A186">
        <v>4656</v>
      </c>
      <c r="B186" t="s">
        <v>554</v>
      </c>
      <c r="C186" s="242">
        <v>1</v>
      </c>
      <c r="D186" s="242">
        <v>2</v>
      </c>
      <c r="E186" s="242">
        <v>0</v>
      </c>
      <c r="F186" s="243">
        <v>2</v>
      </c>
      <c r="G186" s="242">
        <v>0</v>
      </c>
      <c r="H186" s="242">
        <v>0</v>
      </c>
      <c r="I186" s="243">
        <v>0</v>
      </c>
      <c r="J186" s="242">
        <v>15</v>
      </c>
      <c r="K186" s="242">
        <v>30</v>
      </c>
      <c r="L186" s="242">
        <v>0</v>
      </c>
      <c r="M186" s="243">
        <v>30</v>
      </c>
      <c r="N186" s="242">
        <v>0</v>
      </c>
      <c r="O186" s="242">
        <v>0</v>
      </c>
      <c r="P186" s="243">
        <v>0</v>
      </c>
      <c r="Q186" s="242">
        <v>0</v>
      </c>
      <c r="R186" s="242">
        <v>0</v>
      </c>
      <c r="S186" s="244">
        <v>0</v>
      </c>
      <c r="T186" s="242">
        <v>1</v>
      </c>
      <c r="U186" s="242">
        <v>15</v>
      </c>
      <c r="V186" s="244">
        <v>0</v>
      </c>
      <c r="W186" s="242">
        <v>0</v>
      </c>
      <c r="X186" s="242">
        <v>0</v>
      </c>
      <c r="Y186" s="244">
        <v>0</v>
      </c>
      <c r="Z186" s="242">
        <v>0</v>
      </c>
      <c r="AA186" s="242">
        <v>0</v>
      </c>
      <c r="AB186" s="244">
        <v>0</v>
      </c>
      <c r="AC186" s="242">
        <v>0</v>
      </c>
      <c r="AD186" s="242">
        <v>0</v>
      </c>
      <c r="AE186" s="244">
        <v>0</v>
      </c>
    </row>
    <row r="187" spans="1:31" x14ac:dyDescent="0.35">
      <c r="A187">
        <v>4664</v>
      </c>
      <c r="B187" t="s">
        <v>555</v>
      </c>
      <c r="C187" s="242">
        <v>2</v>
      </c>
      <c r="D187" s="242">
        <v>0</v>
      </c>
      <c r="E187" s="242">
        <v>0</v>
      </c>
      <c r="F187" s="243">
        <v>0</v>
      </c>
      <c r="G187" s="242">
        <v>0</v>
      </c>
      <c r="H187" s="242">
        <v>0</v>
      </c>
      <c r="I187" s="243">
        <v>0</v>
      </c>
      <c r="J187" s="242">
        <v>30</v>
      </c>
      <c r="K187" s="242">
        <v>0</v>
      </c>
      <c r="L187" s="242">
        <v>0</v>
      </c>
      <c r="M187" s="243">
        <v>0</v>
      </c>
      <c r="N187" s="242">
        <v>0</v>
      </c>
      <c r="O187" s="242">
        <v>0</v>
      </c>
      <c r="P187" s="243">
        <v>0</v>
      </c>
      <c r="Q187" s="242">
        <v>0</v>
      </c>
      <c r="R187" s="242">
        <v>0</v>
      </c>
      <c r="S187" s="244">
        <v>0</v>
      </c>
      <c r="T187" s="242">
        <v>0</v>
      </c>
      <c r="U187" s="242">
        <v>0</v>
      </c>
      <c r="V187" s="244">
        <v>0</v>
      </c>
      <c r="W187" s="242">
        <v>0</v>
      </c>
      <c r="X187" s="242">
        <v>0</v>
      </c>
      <c r="Y187" s="244">
        <v>0</v>
      </c>
      <c r="Z187" s="242">
        <v>0</v>
      </c>
      <c r="AA187" s="242">
        <v>0</v>
      </c>
      <c r="AB187" s="244">
        <v>0</v>
      </c>
      <c r="AC187" s="242">
        <v>0</v>
      </c>
      <c r="AD187" s="242">
        <v>0</v>
      </c>
      <c r="AE187" s="244">
        <v>0</v>
      </c>
    </row>
    <row r="188" spans="1:31" x14ac:dyDescent="0.35">
      <c r="A188">
        <v>4668</v>
      </c>
      <c r="B188" t="s">
        <v>556</v>
      </c>
      <c r="C188" s="242">
        <v>1</v>
      </c>
      <c r="D188" s="242">
        <v>24</v>
      </c>
      <c r="E188" s="242">
        <v>4</v>
      </c>
      <c r="F188" s="243">
        <v>28</v>
      </c>
      <c r="G188" s="242">
        <v>17</v>
      </c>
      <c r="H188" s="242">
        <v>3</v>
      </c>
      <c r="I188" s="243">
        <v>20</v>
      </c>
      <c r="J188" s="242">
        <v>15</v>
      </c>
      <c r="K188" s="242">
        <v>360</v>
      </c>
      <c r="L188" s="242">
        <v>60</v>
      </c>
      <c r="M188" s="243">
        <v>420</v>
      </c>
      <c r="N188" s="242">
        <v>207</v>
      </c>
      <c r="O188" s="242">
        <v>45</v>
      </c>
      <c r="P188" s="243">
        <v>252</v>
      </c>
      <c r="Q188" s="242">
        <v>0</v>
      </c>
      <c r="R188" s="242">
        <v>0</v>
      </c>
      <c r="S188" s="244">
        <v>0</v>
      </c>
      <c r="T188" s="242">
        <v>0</v>
      </c>
      <c r="U188" s="242">
        <v>0</v>
      </c>
      <c r="V188" s="244">
        <v>0</v>
      </c>
      <c r="W188" s="242">
        <v>4</v>
      </c>
      <c r="X188" s="242">
        <v>60</v>
      </c>
      <c r="Y188" s="244">
        <v>45</v>
      </c>
      <c r="Z188" s="242">
        <v>0</v>
      </c>
      <c r="AA188" s="242">
        <v>0</v>
      </c>
      <c r="AB188" s="244">
        <v>0</v>
      </c>
      <c r="AC188" s="242">
        <v>0</v>
      </c>
      <c r="AD188" s="242">
        <v>0</v>
      </c>
      <c r="AE188" s="244">
        <v>0</v>
      </c>
    </row>
    <row r="189" spans="1:31" x14ac:dyDescent="0.35">
      <c r="A189">
        <v>4669</v>
      </c>
      <c r="B189" t="s">
        <v>557</v>
      </c>
      <c r="C189" s="242">
        <v>0</v>
      </c>
      <c r="D189" s="242">
        <v>1</v>
      </c>
      <c r="E189" s="242">
        <v>2</v>
      </c>
      <c r="F189" s="243">
        <v>3</v>
      </c>
      <c r="G189" s="242">
        <v>1</v>
      </c>
      <c r="H189" s="242">
        <v>2</v>
      </c>
      <c r="I189" s="243">
        <v>3</v>
      </c>
      <c r="J189" s="242">
        <v>0</v>
      </c>
      <c r="K189" s="242">
        <v>15</v>
      </c>
      <c r="L189" s="242">
        <v>0</v>
      </c>
      <c r="M189" s="243">
        <v>15</v>
      </c>
      <c r="N189" s="242">
        <v>15</v>
      </c>
      <c r="O189" s="242">
        <v>30</v>
      </c>
      <c r="P189" s="243">
        <v>45</v>
      </c>
      <c r="Q189" s="242">
        <v>0</v>
      </c>
      <c r="R189" s="242">
        <v>0</v>
      </c>
      <c r="S189" s="244">
        <v>0</v>
      </c>
      <c r="T189" s="242">
        <v>1</v>
      </c>
      <c r="U189" s="242">
        <v>0</v>
      </c>
      <c r="V189" s="244">
        <v>15</v>
      </c>
      <c r="W189" s="242">
        <v>0</v>
      </c>
      <c r="X189" s="242">
        <v>0</v>
      </c>
      <c r="Y189" s="244">
        <v>0</v>
      </c>
      <c r="Z189" s="242">
        <v>0</v>
      </c>
      <c r="AA189" s="242">
        <v>0</v>
      </c>
      <c r="AB189" s="244">
        <v>0</v>
      </c>
      <c r="AC189" s="242">
        <v>0</v>
      </c>
      <c r="AD189" s="242">
        <v>0</v>
      </c>
      <c r="AE189" s="244">
        <v>0</v>
      </c>
    </row>
    <row r="190" spans="1:31" x14ac:dyDescent="0.35">
      <c r="A190">
        <v>4710</v>
      </c>
      <c r="B190" t="s">
        <v>558</v>
      </c>
      <c r="C190" s="242">
        <v>1</v>
      </c>
      <c r="D190" s="242">
        <v>52</v>
      </c>
      <c r="E190" s="242">
        <v>15</v>
      </c>
      <c r="F190" s="243">
        <v>67</v>
      </c>
      <c r="G190" s="242">
        <v>36</v>
      </c>
      <c r="H190" s="242">
        <v>10</v>
      </c>
      <c r="I190" s="243">
        <v>46</v>
      </c>
      <c r="J190" s="242">
        <v>15</v>
      </c>
      <c r="K190" s="242">
        <v>765</v>
      </c>
      <c r="L190" s="242">
        <v>225</v>
      </c>
      <c r="M190" s="243">
        <v>990</v>
      </c>
      <c r="N190" s="242">
        <v>540</v>
      </c>
      <c r="O190" s="242">
        <v>150</v>
      </c>
      <c r="P190" s="243">
        <v>690</v>
      </c>
      <c r="Q190" s="242">
        <v>6</v>
      </c>
      <c r="R190" s="242">
        <v>90</v>
      </c>
      <c r="S190" s="244">
        <v>45</v>
      </c>
      <c r="T190" s="242">
        <v>7</v>
      </c>
      <c r="U190" s="242">
        <v>105</v>
      </c>
      <c r="V190" s="244">
        <v>75</v>
      </c>
      <c r="W190" s="242">
        <v>9</v>
      </c>
      <c r="X190" s="242">
        <v>135</v>
      </c>
      <c r="Y190" s="244">
        <v>90</v>
      </c>
      <c r="Z190" s="242">
        <v>0</v>
      </c>
      <c r="AA190" s="242">
        <v>0</v>
      </c>
      <c r="AB190" s="244">
        <v>0</v>
      </c>
      <c r="AC190" s="242">
        <v>0</v>
      </c>
      <c r="AD190" s="242">
        <v>0</v>
      </c>
      <c r="AE190" s="244">
        <v>0</v>
      </c>
    </row>
    <row r="191" spans="1:31" x14ac:dyDescent="0.35">
      <c r="A191">
        <v>4712</v>
      </c>
      <c r="B191" t="s">
        <v>559</v>
      </c>
      <c r="C191" s="242">
        <v>0</v>
      </c>
      <c r="D191" s="242">
        <v>17</v>
      </c>
      <c r="E191" s="242">
        <v>29</v>
      </c>
      <c r="F191" s="243">
        <v>46</v>
      </c>
      <c r="G191" s="242">
        <v>3</v>
      </c>
      <c r="H191" s="242">
        <v>8</v>
      </c>
      <c r="I191" s="243">
        <v>11</v>
      </c>
      <c r="J191" s="242">
        <v>0</v>
      </c>
      <c r="K191" s="242">
        <v>249</v>
      </c>
      <c r="L191" s="242">
        <v>431</v>
      </c>
      <c r="M191" s="243">
        <v>680</v>
      </c>
      <c r="N191" s="242">
        <v>45</v>
      </c>
      <c r="O191" s="242">
        <v>120</v>
      </c>
      <c r="P191" s="243">
        <v>165</v>
      </c>
      <c r="Q191" s="242">
        <v>5</v>
      </c>
      <c r="R191" s="242">
        <v>74</v>
      </c>
      <c r="S191" s="244">
        <v>15</v>
      </c>
      <c r="T191" s="242">
        <v>7</v>
      </c>
      <c r="U191" s="242">
        <v>99</v>
      </c>
      <c r="V191" s="244">
        <v>30</v>
      </c>
      <c r="W191" s="242">
        <v>17</v>
      </c>
      <c r="X191" s="242">
        <v>254</v>
      </c>
      <c r="Y191" s="244">
        <v>30</v>
      </c>
      <c r="Z191" s="242">
        <v>0</v>
      </c>
      <c r="AA191" s="242">
        <v>0</v>
      </c>
      <c r="AB191" s="244">
        <v>0</v>
      </c>
      <c r="AC191" s="242">
        <v>0</v>
      </c>
      <c r="AD191" s="242">
        <v>0</v>
      </c>
      <c r="AE191" s="244">
        <v>0</v>
      </c>
    </row>
    <row r="192" spans="1:31" x14ac:dyDescent="0.35">
      <c r="A192">
        <v>4716</v>
      </c>
      <c r="B192" t="s">
        <v>560</v>
      </c>
      <c r="C192" s="242">
        <v>6</v>
      </c>
      <c r="D192" s="242">
        <v>34</v>
      </c>
      <c r="E192" s="242">
        <v>5</v>
      </c>
      <c r="F192" s="243">
        <v>39</v>
      </c>
      <c r="G192" s="242">
        <v>18</v>
      </c>
      <c r="H192" s="242">
        <v>4</v>
      </c>
      <c r="I192" s="243">
        <v>22</v>
      </c>
      <c r="J192" s="242">
        <v>90</v>
      </c>
      <c r="K192" s="242">
        <v>510</v>
      </c>
      <c r="L192" s="242">
        <v>75</v>
      </c>
      <c r="M192" s="243">
        <v>585</v>
      </c>
      <c r="N192" s="242">
        <v>270</v>
      </c>
      <c r="O192" s="242">
        <v>60</v>
      </c>
      <c r="P192" s="243">
        <v>330</v>
      </c>
      <c r="Q192" s="242">
        <v>4</v>
      </c>
      <c r="R192" s="242">
        <v>60</v>
      </c>
      <c r="S192" s="244">
        <v>60</v>
      </c>
      <c r="T192" s="242">
        <v>2</v>
      </c>
      <c r="U192" s="242">
        <v>30</v>
      </c>
      <c r="V192" s="244">
        <v>15</v>
      </c>
      <c r="W192" s="242">
        <v>14</v>
      </c>
      <c r="X192" s="242">
        <v>210</v>
      </c>
      <c r="Y192" s="244">
        <v>120</v>
      </c>
      <c r="Z192" s="242">
        <v>0</v>
      </c>
      <c r="AA192" s="242">
        <v>0</v>
      </c>
      <c r="AB192" s="244">
        <v>0</v>
      </c>
      <c r="AC192" s="242">
        <v>0</v>
      </c>
      <c r="AD192" s="242">
        <v>0</v>
      </c>
      <c r="AE192" s="244">
        <v>0</v>
      </c>
    </row>
    <row r="193" spans="1:31" x14ac:dyDescent="0.35">
      <c r="A193">
        <v>4721</v>
      </c>
      <c r="B193" t="s">
        <v>561</v>
      </c>
      <c r="C193" s="242">
        <v>0</v>
      </c>
      <c r="D193" s="242">
        <v>7</v>
      </c>
      <c r="E193" s="242">
        <v>3</v>
      </c>
      <c r="F193" s="243">
        <v>10</v>
      </c>
      <c r="G193" s="242">
        <v>2</v>
      </c>
      <c r="H193" s="242">
        <v>3</v>
      </c>
      <c r="I193" s="243">
        <v>5</v>
      </c>
      <c r="J193" s="242">
        <v>0</v>
      </c>
      <c r="K193" s="242">
        <v>105</v>
      </c>
      <c r="L193" s="242">
        <v>45</v>
      </c>
      <c r="M193" s="243">
        <v>150</v>
      </c>
      <c r="N193" s="242">
        <v>30</v>
      </c>
      <c r="O193" s="242">
        <v>45</v>
      </c>
      <c r="P193" s="243">
        <v>75</v>
      </c>
      <c r="Q193" s="242">
        <v>0</v>
      </c>
      <c r="R193" s="242">
        <v>0</v>
      </c>
      <c r="S193" s="244">
        <v>0</v>
      </c>
      <c r="T193" s="242">
        <v>5</v>
      </c>
      <c r="U193" s="242">
        <v>75</v>
      </c>
      <c r="V193" s="244">
        <v>15</v>
      </c>
      <c r="W193" s="242">
        <v>0</v>
      </c>
      <c r="X193" s="242">
        <v>0</v>
      </c>
      <c r="Y193" s="244">
        <v>0</v>
      </c>
      <c r="Z193" s="242">
        <v>0</v>
      </c>
      <c r="AA193" s="242">
        <v>0</v>
      </c>
      <c r="AB193" s="244">
        <v>0</v>
      </c>
      <c r="AC193" s="242">
        <v>0</v>
      </c>
      <c r="AD193" s="242">
        <v>0</v>
      </c>
      <c r="AE193" s="244">
        <v>0</v>
      </c>
    </row>
    <row r="194" spans="1:31" x14ac:dyDescent="0.35">
      <c r="A194">
        <v>4778</v>
      </c>
      <c r="B194" t="s">
        <v>562</v>
      </c>
      <c r="C194" s="242">
        <v>0</v>
      </c>
      <c r="D194" s="242">
        <v>15</v>
      </c>
      <c r="E194" s="242">
        <v>4</v>
      </c>
      <c r="F194" s="243">
        <v>19</v>
      </c>
      <c r="G194" s="242">
        <v>1</v>
      </c>
      <c r="H194" s="242">
        <v>3</v>
      </c>
      <c r="I194" s="243">
        <v>4</v>
      </c>
      <c r="J194" s="242">
        <v>0</v>
      </c>
      <c r="K194" s="242">
        <v>219</v>
      </c>
      <c r="L194" s="242">
        <v>60</v>
      </c>
      <c r="M194" s="243">
        <v>279</v>
      </c>
      <c r="N194" s="242">
        <v>15</v>
      </c>
      <c r="O194" s="242">
        <v>45</v>
      </c>
      <c r="P194" s="243">
        <v>60</v>
      </c>
      <c r="Q194" s="242">
        <v>0</v>
      </c>
      <c r="R194" s="242">
        <v>0</v>
      </c>
      <c r="S194" s="244">
        <v>0</v>
      </c>
      <c r="T194" s="242">
        <v>0</v>
      </c>
      <c r="U194" s="242">
        <v>0</v>
      </c>
      <c r="V194" s="244">
        <v>0</v>
      </c>
      <c r="W194" s="242">
        <v>15</v>
      </c>
      <c r="X194" s="242">
        <v>225</v>
      </c>
      <c r="Y194" s="244">
        <v>30</v>
      </c>
      <c r="Z194" s="242">
        <v>11</v>
      </c>
      <c r="AA194" s="242">
        <v>165</v>
      </c>
      <c r="AB194" s="244">
        <v>15</v>
      </c>
      <c r="AC194" s="242">
        <v>5</v>
      </c>
      <c r="AD194" s="242">
        <v>75</v>
      </c>
      <c r="AE194" s="244">
        <v>15</v>
      </c>
    </row>
    <row r="195" spans="1:31" x14ac:dyDescent="0.35">
      <c r="A195">
        <v>4786</v>
      </c>
      <c r="B195" t="s">
        <v>563</v>
      </c>
      <c r="C195" s="242">
        <v>0</v>
      </c>
      <c r="D195" s="242">
        <v>0</v>
      </c>
      <c r="E195" s="242">
        <v>1</v>
      </c>
      <c r="F195" s="243">
        <v>1</v>
      </c>
      <c r="G195" s="242">
        <v>0</v>
      </c>
      <c r="H195" s="242">
        <v>1</v>
      </c>
      <c r="I195" s="243">
        <v>1</v>
      </c>
      <c r="J195" s="242">
        <v>0</v>
      </c>
      <c r="K195" s="242">
        <v>0</v>
      </c>
      <c r="L195" s="242">
        <v>15</v>
      </c>
      <c r="M195" s="243">
        <v>15</v>
      </c>
      <c r="N195" s="242">
        <v>0</v>
      </c>
      <c r="O195" s="242">
        <v>15</v>
      </c>
      <c r="P195" s="243">
        <v>15</v>
      </c>
      <c r="Q195" s="242">
        <v>0</v>
      </c>
      <c r="R195" s="242">
        <v>0</v>
      </c>
      <c r="S195" s="244">
        <v>0</v>
      </c>
      <c r="T195" s="242">
        <v>0</v>
      </c>
      <c r="U195" s="242">
        <v>0</v>
      </c>
      <c r="V195" s="244">
        <v>0</v>
      </c>
      <c r="W195" s="242">
        <v>0</v>
      </c>
      <c r="X195" s="242">
        <v>0</v>
      </c>
      <c r="Y195" s="244">
        <v>0</v>
      </c>
      <c r="Z195" s="242">
        <v>0</v>
      </c>
      <c r="AA195" s="242">
        <v>0</v>
      </c>
      <c r="AB195" s="244">
        <v>0</v>
      </c>
      <c r="AC195" s="242">
        <v>0</v>
      </c>
      <c r="AD195" s="242">
        <v>0</v>
      </c>
      <c r="AE195" s="244">
        <v>0</v>
      </c>
    </row>
    <row r="196" spans="1:31" x14ac:dyDescent="0.35">
      <c r="A196">
        <v>4795</v>
      </c>
      <c r="B196" t="s">
        <v>564</v>
      </c>
      <c r="C196" s="242">
        <v>2</v>
      </c>
      <c r="D196" s="242">
        <v>26</v>
      </c>
      <c r="E196" s="242">
        <v>17</v>
      </c>
      <c r="F196" s="243">
        <v>43</v>
      </c>
      <c r="G196" s="242">
        <v>15</v>
      </c>
      <c r="H196" s="242">
        <v>9</v>
      </c>
      <c r="I196" s="243">
        <v>24</v>
      </c>
      <c r="J196" s="242">
        <v>29.25</v>
      </c>
      <c r="K196" s="242">
        <v>373.5</v>
      </c>
      <c r="L196" s="242">
        <v>250.5</v>
      </c>
      <c r="M196" s="243">
        <v>624</v>
      </c>
      <c r="N196" s="242">
        <v>174.5</v>
      </c>
      <c r="O196" s="242">
        <v>120.75</v>
      </c>
      <c r="P196" s="243">
        <v>295.25</v>
      </c>
      <c r="Q196" s="242">
        <v>0</v>
      </c>
      <c r="R196" s="242">
        <v>0</v>
      </c>
      <c r="S196" s="244">
        <v>0</v>
      </c>
      <c r="T196" s="242">
        <v>0</v>
      </c>
      <c r="U196" s="242">
        <v>0</v>
      </c>
      <c r="V196" s="244">
        <v>0</v>
      </c>
      <c r="W196" s="242">
        <v>0</v>
      </c>
      <c r="X196" s="242">
        <v>0</v>
      </c>
      <c r="Y196" s="244">
        <v>0</v>
      </c>
      <c r="Z196" s="242">
        <v>1</v>
      </c>
      <c r="AA196" s="242">
        <v>15</v>
      </c>
      <c r="AB196" s="244">
        <v>15</v>
      </c>
      <c r="AC196" s="242">
        <v>1</v>
      </c>
      <c r="AD196" s="242">
        <v>15</v>
      </c>
      <c r="AE196" s="244">
        <v>15</v>
      </c>
    </row>
    <row r="197" spans="1:31" x14ac:dyDescent="0.35">
      <c r="A197">
        <v>4807</v>
      </c>
      <c r="B197" t="s">
        <v>565</v>
      </c>
      <c r="C197" s="242">
        <v>8</v>
      </c>
      <c r="D197" s="242">
        <v>21</v>
      </c>
      <c r="E197" s="242">
        <v>7</v>
      </c>
      <c r="F197" s="243">
        <v>28</v>
      </c>
      <c r="G197" s="242">
        <v>15</v>
      </c>
      <c r="H197" s="242">
        <v>7</v>
      </c>
      <c r="I197" s="243">
        <v>22</v>
      </c>
      <c r="J197" s="242">
        <v>120</v>
      </c>
      <c r="K197" s="242">
        <v>313</v>
      </c>
      <c r="L197" s="242">
        <v>105</v>
      </c>
      <c r="M197" s="243">
        <v>418</v>
      </c>
      <c r="N197" s="242">
        <v>204</v>
      </c>
      <c r="O197" s="242">
        <v>97</v>
      </c>
      <c r="P197" s="243">
        <v>301</v>
      </c>
      <c r="Q197" s="242">
        <v>1</v>
      </c>
      <c r="R197" s="242">
        <v>15</v>
      </c>
      <c r="S197" s="244">
        <v>15</v>
      </c>
      <c r="T197" s="242">
        <v>1</v>
      </c>
      <c r="U197" s="242">
        <v>15</v>
      </c>
      <c r="V197" s="244">
        <v>15</v>
      </c>
      <c r="W197" s="242">
        <v>8</v>
      </c>
      <c r="X197" s="242">
        <v>120</v>
      </c>
      <c r="Y197" s="244">
        <v>90</v>
      </c>
      <c r="Z197" s="242">
        <v>0</v>
      </c>
      <c r="AA197" s="242">
        <v>0</v>
      </c>
      <c r="AB197" s="244">
        <v>0</v>
      </c>
      <c r="AC197" s="242">
        <v>0</v>
      </c>
      <c r="AD197" s="242">
        <v>0</v>
      </c>
      <c r="AE197" s="244">
        <v>0</v>
      </c>
    </row>
    <row r="198" spans="1:31" x14ac:dyDescent="0.35">
      <c r="A198">
        <v>4819</v>
      </c>
      <c r="B198" t="s">
        <v>566</v>
      </c>
      <c r="C198" s="242">
        <v>37</v>
      </c>
      <c r="D198" s="242">
        <v>47</v>
      </c>
      <c r="E198" s="242">
        <v>13</v>
      </c>
      <c r="F198" s="243">
        <v>60</v>
      </c>
      <c r="G198" s="242">
        <v>18</v>
      </c>
      <c r="H198" s="242">
        <v>4</v>
      </c>
      <c r="I198" s="243">
        <v>22</v>
      </c>
      <c r="J198" s="242">
        <v>555</v>
      </c>
      <c r="K198" s="242">
        <v>690</v>
      </c>
      <c r="L198" s="242">
        <v>192</v>
      </c>
      <c r="M198" s="243">
        <v>882</v>
      </c>
      <c r="N198" s="242">
        <v>270</v>
      </c>
      <c r="O198" s="242">
        <v>60</v>
      </c>
      <c r="P198" s="243">
        <v>330</v>
      </c>
      <c r="Q198" s="242">
        <v>26</v>
      </c>
      <c r="R198" s="242">
        <v>390</v>
      </c>
      <c r="S198" s="244">
        <v>90</v>
      </c>
      <c r="T198" s="242">
        <v>21</v>
      </c>
      <c r="U198" s="242">
        <v>297</v>
      </c>
      <c r="V198" s="244">
        <v>135</v>
      </c>
      <c r="W198" s="242">
        <v>6</v>
      </c>
      <c r="X198" s="242">
        <v>90</v>
      </c>
      <c r="Y198" s="244">
        <v>60</v>
      </c>
      <c r="Z198" s="242">
        <v>18</v>
      </c>
      <c r="AA198" s="242">
        <v>267</v>
      </c>
      <c r="AB198" s="244">
        <v>0</v>
      </c>
      <c r="AC198" s="242">
        <v>16</v>
      </c>
      <c r="AD198" s="242">
        <v>237</v>
      </c>
      <c r="AE198" s="244">
        <v>0</v>
      </c>
    </row>
    <row r="199" spans="1:31" x14ac:dyDescent="0.35">
      <c r="A199">
        <v>4864</v>
      </c>
      <c r="B199" t="s">
        <v>567</v>
      </c>
      <c r="C199" s="242">
        <v>24</v>
      </c>
      <c r="D199" s="242">
        <v>28</v>
      </c>
      <c r="E199" s="242">
        <v>4</v>
      </c>
      <c r="F199" s="243">
        <v>32</v>
      </c>
      <c r="G199" s="242">
        <v>7</v>
      </c>
      <c r="H199" s="242">
        <v>0</v>
      </c>
      <c r="I199" s="243">
        <v>7</v>
      </c>
      <c r="J199" s="242">
        <v>360</v>
      </c>
      <c r="K199" s="242">
        <v>420</v>
      </c>
      <c r="L199" s="242">
        <v>60</v>
      </c>
      <c r="M199" s="243">
        <v>480</v>
      </c>
      <c r="N199" s="242">
        <v>105</v>
      </c>
      <c r="O199" s="242">
        <v>0</v>
      </c>
      <c r="P199" s="243">
        <v>105</v>
      </c>
      <c r="Q199" s="242">
        <v>13</v>
      </c>
      <c r="R199" s="242">
        <v>195</v>
      </c>
      <c r="S199" s="244">
        <v>15</v>
      </c>
      <c r="T199" s="242">
        <v>6</v>
      </c>
      <c r="U199" s="242">
        <v>90</v>
      </c>
      <c r="V199" s="244">
        <v>30</v>
      </c>
      <c r="W199" s="242">
        <v>1</v>
      </c>
      <c r="X199" s="242">
        <v>15</v>
      </c>
      <c r="Y199" s="244">
        <v>15</v>
      </c>
      <c r="Z199" s="242">
        <v>12</v>
      </c>
      <c r="AA199" s="242">
        <v>180</v>
      </c>
      <c r="AB199" s="244">
        <v>15</v>
      </c>
      <c r="AC199" s="242">
        <v>3</v>
      </c>
      <c r="AD199" s="242">
        <v>45</v>
      </c>
      <c r="AE199" s="244">
        <v>0</v>
      </c>
    </row>
    <row r="200" spans="1:31" x14ac:dyDescent="0.35">
      <c r="A200">
        <v>4894</v>
      </c>
      <c r="B200" t="s">
        <v>568</v>
      </c>
      <c r="C200" s="242">
        <v>0</v>
      </c>
      <c r="D200" s="242">
        <v>1</v>
      </c>
      <c r="E200" s="242">
        <v>0</v>
      </c>
      <c r="F200" s="243">
        <v>1</v>
      </c>
      <c r="G200" s="242">
        <v>1</v>
      </c>
      <c r="H200" s="242">
        <v>0</v>
      </c>
      <c r="I200" s="243">
        <v>1</v>
      </c>
      <c r="J200" s="242">
        <v>0</v>
      </c>
      <c r="K200" s="242">
        <v>0</v>
      </c>
      <c r="L200" s="242">
        <v>0</v>
      </c>
      <c r="M200" s="243">
        <v>0</v>
      </c>
      <c r="N200" s="242">
        <v>15</v>
      </c>
      <c r="O200" s="242">
        <v>0</v>
      </c>
      <c r="P200" s="243">
        <v>15</v>
      </c>
      <c r="Q200" s="242">
        <v>0</v>
      </c>
      <c r="R200" s="242">
        <v>0</v>
      </c>
      <c r="S200" s="244">
        <v>0</v>
      </c>
      <c r="T200" s="242">
        <v>0</v>
      </c>
      <c r="U200" s="242">
        <v>0</v>
      </c>
      <c r="V200" s="244">
        <v>0</v>
      </c>
      <c r="W200" s="242">
        <v>0</v>
      </c>
      <c r="X200" s="242">
        <v>0</v>
      </c>
      <c r="Y200" s="244">
        <v>0</v>
      </c>
      <c r="Z200" s="242">
        <v>0</v>
      </c>
      <c r="AA200" s="242">
        <v>0</v>
      </c>
      <c r="AB200" s="244">
        <v>0</v>
      </c>
      <c r="AC200" s="242">
        <v>0</v>
      </c>
      <c r="AD200" s="242">
        <v>0</v>
      </c>
      <c r="AE200" s="244">
        <v>0</v>
      </c>
    </row>
    <row r="201" spans="1:31" x14ac:dyDescent="0.35">
      <c r="A201">
        <v>4927</v>
      </c>
      <c r="B201" t="s">
        <v>569</v>
      </c>
      <c r="C201" s="242">
        <v>6</v>
      </c>
      <c r="D201" s="242">
        <v>21</v>
      </c>
      <c r="E201" s="242">
        <v>3</v>
      </c>
      <c r="F201" s="243">
        <v>24</v>
      </c>
      <c r="G201" s="242">
        <v>10</v>
      </c>
      <c r="H201" s="242">
        <v>0</v>
      </c>
      <c r="I201" s="243">
        <v>10</v>
      </c>
      <c r="J201" s="242">
        <v>90</v>
      </c>
      <c r="K201" s="242">
        <v>285</v>
      </c>
      <c r="L201" s="242">
        <v>45</v>
      </c>
      <c r="M201" s="243">
        <v>330</v>
      </c>
      <c r="N201" s="242">
        <v>135</v>
      </c>
      <c r="O201" s="242">
        <v>0</v>
      </c>
      <c r="P201" s="243">
        <v>135</v>
      </c>
      <c r="Q201" s="242">
        <v>2</v>
      </c>
      <c r="R201" s="242">
        <v>30</v>
      </c>
      <c r="S201" s="244">
        <v>15</v>
      </c>
      <c r="T201" s="242">
        <v>1</v>
      </c>
      <c r="U201" s="242">
        <v>15</v>
      </c>
      <c r="V201" s="244">
        <v>0</v>
      </c>
      <c r="W201" s="242">
        <v>3</v>
      </c>
      <c r="X201" s="242">
        <v>45</v>
      </c>
      <c r="Y201" s="244">
        <v>30</v>
      </c>
      <c r="Z201" s="242">
        <v>5</v>
      </c>
      <c r="AA201" s="242">
        <v>75</v>
      </c>
      <c r="AB201" s="244">
        <v>15</v>
      </c>
      <c r="AC201" s="242">
        <v>0</v>
      </c>
      <c r="AD201" s="242">
        <v>0</v>
      </c>
      <c r="AE201" s="244">
        <v>0</v>
      </c>
    </row>
    <row r="202" spans="1:31" x14ac:dyDescent="0.35">
      <c r="A202">
        <v>4930</v>
      </c>
      <c r="B202" t="s">
        <v>570</v>
      </c>
      <c r="C202" s="242">
        <v>3</v>
      </c>
      <c r="D202" s="242">
        <v>10</v>
      </c>
      <c r="E202" s="242">
        <v>8</v>
      </c>
      <c r="F202" s="243">
        <v>18</v>
      </c>
      <c r="G202" s="242">
        <v>0</v>
      </c>
      <c r="H202" s="242">
        <v>2</v>
      </c>
      <c r="I202" s="243">
        <v>2</v>
      </c>
      <c r="J202" s="242">
        <v>45</v>
      </c>
      <c r="K202" s="242">
        <v>150</v>
      </c>
      <c r="L202" s="242">
        <v>120</v>
      </c>
      <c r="M202" s="243">
        <v>270</v>
      </c>
      <c r="N202" s="242">
        <v>0</v>
      </c>
      <c r="O202" s="242">
        <v>30</v>
      </c>
      <c r="P202" s="243">
        <v>30</v>
      </c>
      <c r="Q202" s="242">
        <v>2</v>
      </c>
      <c r="R202" s="242">
        <v>30</v>
      </c>
      <c r="S202" s="244">
        <v>15</v>
      </c>
      <c r="T202" s="242">
        <v>7</v>
      </c>
      <c r="U202" s="242">
        <v>105</v>
      </c>
      <c r="V202" s="244">
        <v>0</v>
      </c>
      <c r="W202" s="242">
        <v>9</v>
      </c>
      <c r="X202" s="242">
        <v>135</v>
      </c>
      <c r="Y202" s="244">
        <v>15</v>
      </c>
      <c r="Z202" s="242">
        <v>2</v>
      </c>
      <c r="AA202" s="242">
        <v>30</v>
      </c>
      <c r="AB202" s="244">
        <v>0</v>
      </c>
      <c r="AC202" s="242">
        <v>2</v>
      </c>
      <c r="AD202" s="242">
        <v>30</v>
      </c>
      <c r="AE202" s="244">
        <v>0</v>
      </c>
    </row>
    <row r="203" spans="1:31" x14ac:dyDescent="0.35">
      <c r="A203">
        <v>4933</v>
      </c>
      <c r="B203" t="s">
        <v>571</v>
      </c>
      <c r="C203" s="242">
        <v>40</v>
      </c>
      <c r="D203" s="242">
        <v>34</v>
      </c>
      <c r="E203" s="242">
        <v>10</v>
      </c>
      <c r="F203" s="243">
        <v>44</v>
      </c>
      <c r="G203" s="242">
        <v>5</v>
      </c>
      <c r="H203" s="242">
        <v>1</v>
      </c>
      <c r="I203" s="243">
        <v>6</v>
      </c>
      <c r="J203" s="242">
        <v>600</v>
      </c>
      <c r="K203" s="242">
        <v>510</v>
      </c>
      <c r="L203" s="242">
        <v>150</v>
      </c>
      <c r="M203" s="243">
        <v>660</v>
      </c>
      <c r="N203" s="242">
        <v>75</v>
      </c>
      <c r="O203" s="242">
        <v>15</v>
      </c>
      <c r="P203" s="243">
        <v>90</v>
      </c>
      <c r="Q203" s="242">
        <v>1</v>
      </c>
      <c r="R203" s="242">
        <v>15</v>
      </c>
      <c r="S203" s="244">
        <v>0</v>
      </c>
      <c r="T203" s="242">
        <v>11</v>
      </c>
      <c r="U203" s="242">
        <v>165</v>
      </c>
      <c r="V203" s="244">
        <v>15</v>
      </c>
      <c r="W203" s="242">
        <v>15</v>
      </c>
      <c r="X203" s="242">
        <v>225</v>
      </c>
      <c r="Y203" s="244">
        <v>75</v>
      </c>
      <c r="Z203" s="242">
        <v>9</v>
      </c>
      <c r="AA203" s="242">
        <v>135</v>
      </c>
      <c r="AB203" s="244">
        <v>0</v>
      </c>
      <c r="AC203" s="242">
        <v>4</v>
      </c>
      <c r="AD203" s="242">
        <v>60</v>
      </c>
      <c r="AE203" s="244">
        <v>0</v>
      </c>
    </row>
    <row r="204" spans="1:31" x14ac:dyDescent="0.35">
      <c r="A204">
        <v>4936</v>
      </c>
      <c r="B204" t="s">
        <v>572</v>
      </c>
      <c r="C204" s="242">
        <v>5</v>
      </c>
      <c r="D204" s="242">
        <v>12</v>
      </c>
      <c r="E204" s="242">
        <v>4</v>
      </c>
      <c r="F204" s="243">
        <v>16</v>
      </c>
      <c r="G204" s="242">
        <v>10</v>
      </c>
      <c r="H204" s="242">
        <v>3</v>
      </c>
      <c r="I204" s="243">
        <v>13</v>
      </c>
      <c r="J204" s="242">
        <v>75</v>
      </c>
      <c r="K204" s="242">
        <v>180</v>
      </c>
      <c r="L204" s="242">
        <v>60</v>
      </c>
      <c r="M204" s="243">
        <v>240</v>
      </c>
      <c r="N204" s="242">
        <v>134.5</v>
      </c>
      <c r="O204" s="242">
        <v>45</v>
      </c>
      <c r="P204" s="243">
        <v>179.5</v>
      </c>
      <c r="Q204" s="242">
        <v>0</v>
      </c>
      <c r="R204" s="242">
        <v>0</v>
      </c>
      <c r="S204" s="244">
        <v>0</v>
      </c>
      <c r="T204" s="242">
        <v>0</v>
      </c>
      <c r="U204" s="242">
        <v>0</v>
      </c>
      <c r="V204" s="244">
        <v>0</v>
      </c>
      <c r="W204" s="242">
        <v>0</v>
      </c>
      <c r="X204" s="242">
        <v>0</v>
      </c>
      <c r="Y204" s="244">
        <v>0</v>
      </c>
      <c r="Z204" s="242">
        <v>0</v>
      </c>
      <c r="AA204" s="242">
        <v>0</v>
      </c>
      <c r="AB204" s="244">
        <v>0</v>
      </c>
      <c r="AC204" s="242">
        <v>0</v>
      </c>
      <c r="AD204" s="242">
        <v>0</v>
      </c>
      <c r="AE204" s="244">
        <v>0</v>
      </c>
    </row>
    <row r="205" spans="1:31" x14ac:dyDescent="0.35">
      <c r="A205">
        <v>5201</v>
      </c>
      <c r="B205" t="s">
        <v>573</v>
      </c>
      <c r="C205" s="242">
        <v>4</v>
      </c>
      <c r="D205" s="242">
        <v>16</v>
      </c>
      <c r="E205" s="242">
        <v>4</v>
      </c>
      <c r="F205" s="243">
        <v>20</v>
      </c>
      <c r="G205" s="242">
        <v>5</v>
      </c>
      <c r="H205" s="242">
        <v>1</v>
      </c>
      <c r="I205" s="243">
        <v>6</v>
      </c>
      <c r="J205" s="242">
        <v>60</v>
      </c>
      <c r="K205" s="242">
        <v>225</v>
      </c>
      <c r="L205" s="242">
        <v>60</v>
      </c>
      <c r="M205" s="243">
        <v>285</v>
      </c>
      <c r="N205" s="242">
        <v>48</v>
      </c>
      <c r="O205" s="242">
        <v>9</v>
      </c>
      <c r="P205" s="243">
        <v>57</v>
      </c>
      <c r="Q205" s="242">
        <v>1</v>
      </c>
      <c r="R205" s="242">
        <v>15</v>
      </c>
      <c r="S205" s="244">
        <v>0</v>
      </c>
      <c r="T205" s="242">
        <v>3</v>
      </c>
      <c r="U205" s="242">
        <v>45</v>
      </c>
      <c r="V205" s="244">
        <v>18</v>
      </c>
      <c r="W205" s="242">
        <v>1</v>
      </c>
      <c r="X205" s="242">
        <v>15</v>
      </c>
      <c r="Y205" s="244">
        <v>0</v>
      </c>
      <c r="Z205" s="242">
        <v>0</v>
      </c>
      <c r="AA205" s="242">
        <v>0</v>
      </c>
      <c r="AB205" s="244">
        <v>0</v>
      </c>
      <c r="AC205" s="242">
        <v>0</v>
      </c>
      <c r="AD205" s="242">
        <v>0</v>
      </c>
      <c r="AE205" s="244">
        <v>0</v>
      </c>
    </row>
    <row r="206" spans="1:31" x14ac:dyDescent="0.35">
      <c r="A206">
        <v>5347</v>
      </c>
      <c r="B206" t="s">
        <v>574</v>
      </c>
      <c r="C206" s="242">
        <v>0</v>
      </c>
      <c r="D206" s="242">
        <v>0</v>
      </c>
      <c r="E206" s="242">
        <v>1</v>
      </c>
      <c r="F206" s="243">
        <v>1</v>
      </c>
      <c r="G206" s="242">
        <v>0</v>
      </c>
      <c r="H206" s="242">
        <v>1</v>
      </c>
      <c r="I206" s="243">
        <v>1</v>
      </c>
      <c r="J206" s="242">
        <v>0</v>
      </c>
      <c r="K206" s="242">
        <v>0</v>
      </c>
      <c r="L206" s="242">
        <v>0</v>
      </c>
      <c r="M206" s="243">
        <v>0</v>
      </c>
      <c r="N206" s="242">
        <v>0</v>
      </c>
      <c r="O206" s="242">
        <v>15</v>
      </c>
      <c r="P206" s="243">
        <v>15</v>
      </c>
      <c r="Q206" s="242">
        <v>0</v>
      </c>
      <c r="R206" s="242">
        <v>0</v>
      </c>
      <c r="S206" s="244">
        <v>0</v>
      </c>
      <c r="T206" s="242">
        <v>0</v>
      </c>
      <c r="U206" s="242">
        <v>0</v>
      </c>
      <c r="V206" s="244">
        <v>0</v>
      </c>
      <c r="W206" s="242">
        <v>0</v>
      </c>
      <c r="X206" s="242">
        <v>0</v>
      </c>
      <c r="Y206" s="244">
        <v>0</v>
      </c>
      <c r="Z206" s="242">
        <v>0</v>
      </c>
      <c r="AA206" s="242">
        <v>0</v>
      </c>
      <c r="AB206" s="244">
        <v>0</v>
      </c>
      <c r="AC206" s="242">
        <v>0</v>
      </c>
      <c r="AD206" s="242">
        <v>0</v>
      </c>
      <c r="AE206" s="244">
        <v>0</v>
      </c>
    </row>
    <row r="207" spans="1:31" x14ac:dyDescent="0.35">
      <c r="A207">
        <v>5352</v>
      </c>
      <c r="B207" t="s">
        <v>575</v>
      </c>
      <c r="C207" s="242">
        <v>1</v>
      </c>
      <c r="D207" s="242">
        <v>3</v>
      </c>
      <c r="E207" s="242">
        <v>0</v>
      </c>
      <c r="F207" s="243">
        <v>3</v>
      </c>
      <c r="G207" s="242">
        <v>0</v>
      </c>
      <c r="H207" s="242">
        <v>0</v>
      </c>
      <c r="I207" s="243">
        <v>0</v>
      </c>
      <c r="J207" s="242">
        <v>12</v>
      </c>
      <c r="K207" s="242">
        <v>36</v>
      </c>
      <c r="L207" s="242">
        <v>0</v>
      </c>
      <c r="M207" s="243">
        <v>36</v>
      </c>
      <c r="N207" s="242">
        <v>0</v>
      </c>
      <c r="O207" s="242">
        <v>0</v>
      </c>
      <c r="P207" s="243">
        <v>0</v>
      </c>
      <c r="Q207" s="242">
        <v>1</v>
      </c>
      <c r="R207" s="242">
        <v>12</v>
      </c>
      <c r="S207" s="244">
        <v>0</v>
      </c>
      <c r="T207" s="242">
        <v>0</v>
      </c>
      <c r="U207" s="242">
        <v>0</v>
      </c>
      <c r="V207" s="244">
        <v>0</v>
      </c>
      <c r="W207" s="242">
        <v>0</v>
      </c>
      <c r="X207" s="242">
        <v>0</v>
      </c>
      <c r="Y207" s="244">
        <v>0</v>
      </c>
      <c r="Z207" s="242">
        <v>0</v>
      </c>
      <c r="AA207" s="242">
        <v>0</v>
      </c>
      <c r="AB207" s="244">
        <v>0</v>
      </c>
      <c r="AC207" s="242">
        <v>0</v>
      </c>
      <c r="AD207" s="242">
        <v>0</v>
      </c>
      <c r="AE207" s="244">
        <v>0</v>
      </c>
    </row>
    <row r="208" spans="1:31" x14ac:dyDescent="0.35">
      <c r="A208">
        <v>5389</v>
      </c>
      <c r="B208" t="s">
        <v>576</v>
      </c>
      <c r="C208" s="242">
        <v>5</v>
      </c>
      <c r="D208" s="242">
        <v>22</v>
      </c>
      <c r="E208" s="242">
        <v>11</v>
      </c>
      <c r="F208" s="243">
        <v>33</v>
      </c>
      <c r="G208" s="242">
        <v>13</v>
      </c>
      <c r="H208" s="242">
        <v>7</v>
      </c>
      <c r="I208" s="243">
        <v>20</v>
      </c>
      <c r="J208" s="242">
        <v>75</v>
      </c>
      <c r="K208" s="242">
        <v>330</v>
      </c>
      <c r="L208" s="242">
        <v>165</v>
      </c>
      <c r="M208" s="243">
        <v>495</v>
      </c>
      <c r="N208" s="242">
        <v>190</v>
      </c>
      <c r="O208" s="242">
        <v>105</v>
      </c>
      <c r="P208" s="243">
        <v>295</v>
      </c>
      <c r="Q208" s="242">
        <v>2</v>
      </c>
      <c r="R208" s="242">
        <v>30</v>
      </c>
      <c r="S208" s="244">
        <v>0</v>
      </c>
      <c r="T208" s="242">
        <v>0</v>
      </c>
      <c r="U208" s="242">
        <v>0</v>
      </c>
      <c r="V208" s="244">
        <v>0</v>
      </c>
      <c r="W208" s="242">
        <v>4</v>
      </c>
      <c r="X208" s="242">
        <v>60</v>
      </c>
      <c r="Y208" s="244">
        <v>45</v>
      </c>
      <c r="Z208" s="242">
        <v>0</v>
      </c>
      <c r="AA208" s="242">
        <v>0</v>
      </c>
      <c r="AB208" s="244">
        <v>0</v>
      </c>
      <c r="AC208" s="242">
        <v>0</v>
      </c>
      <c r="AD208" s="242">
        <v>0</v>
      </c>
      <c r="AE208" s="244">
        <v>0</v>
      </c>
    </row>
    <row r="209" spans="1:31" x14ac:dyDescent="0.35">
      <c r="A209">
        <v>5399</v>
      </c>
      <c r="B209" t="s">
        <v>577</v>
      </c>
      <c r="C209" s="242">
        <v>0</v>
      </c>
      <c r="D209" s="242">
        <v>0</v>
      </c>
      <c r="E209" s="242">
        <v>2</v>
      </c>
      <c r="F209" s="243">
        <v>2</v>
      </c>
      <c r="G209" s="242">
        <v>0</v>
      </c>
      <c r="H209" s="242">
        <v>0</v>
      </c>
      <c r="I209" s="243">
        <v>0</v>
      </c>
      <c r="J209" s="242">
        <v>0</v>
      </c>
      <c r="K209" s="242">
        <v>0</v>
      </c>
      <c r="L209" s="242">
        <v>30</v>
      </c>
      <c r="M209" s="243">
        <v>30</v>
      </c>
      <c r="N209" s="242">
        <v>0</v>
      </c>
      <c r="O209" s="242">
        <v>0</v>
      </c>
      <c r="P209" s="243">
        <v>0</v>
      </c>
      <c r="Q209" s="242">
        <v>0</v>
      </c>
      <c r="R209" s="242">
        <v>0</v>
      </c>
      <c r="S209" s="244">
        <v>0</v>
      </c>
      <c r="T209" s="242">
        <v>0</v>
      </c>
      <c r="U209" s="242">
        <v>0</v>
      </c>
      <c r="V209" s="244">
        <v>0</v>
      </c>
      <c r="W209" s="242">
        <v>0</v>
      </c>
      <c r="X209" s="242">
        <v>0</v>
      </c>
      <c r="Y209" s="244">
        <v>0</v>
      </c>
      <c r="Z209" s="242">
        <v>0</v>
      </c>
      <c r="AA209" s="242">
        <v>0</v>
      </c>
      <c r="AB209" s="244">
        <v>0</v>
      </c>
      <c r="AC209" s="242">
        <v>0</v>
      </c>
      <c r="AD209" s="242">
        <v>0</v>
      </c>
      <c r="AE209" s="244">
        <v>0</v>
      </c>
    </row>
    <row r="210" spans="1:31" x14ac:dyDescent="0.35">
      <c r="A210">
        <v>5413</v>
      </c>
      <c r="B210" t="s">
        <v>578</v>
      </c>
      <c r="C210" s="242">
        <v>27</v>
      </c>
      <c r="D210" s="242">
        <v>11</v>
      </c>
      <c r="E210" s="242">
        <v>3</v>
      </c>
      <c r="F210" s="243">
        <v>14</v>
      </c>
      <c r="G210" s="242">
        <v>1</v>
      </c>
      <c r="H210" s="242">
        <v>0</v>
      </c>
      <c r="I210" s="243">
        <v>1</v>
      </c>
      <c r="J210" s="242">
        <v>405</v>
      </c>
      <c r="K210" s="242">
        <v>165</v>
      </c>
      <c r="L210" s="242">
        <v>45</v>
      </c>
      <c r="M210" s="243">
        <v>210</v>
      </c>
      <c r="N210" s="242">
        <v>15</v>
      </c>
      <c r="O210" s="242">
        <v>0</v>
      </c>
      <c r="P210" s="243">
        <v>15</v>
      </c>
      <c r="Q210" s="242">
        <v>3</v>
      </c>
      <c r="R210" s="242">
        <v>45</v>
      </c>
      <c r="S210" s="244">
        <v>0</v>
      </c>
      <c r="T210" s="242">
        <v>6</v>
      </c>
      <c r="U210" s="242">
        <v>90</v>
      </c>
      <c r="V210" s="244">
        <v>15</v>
      </c>
      <c r="W210" s="242">
        <v>5</v>
      </c>
      <c r="X210" s="242">
        <v>75</v>
      </c>
      <c r="Y210" s="244">
        <v>0</v>
      </c>
      <c r="Z210" s="242">
        <v>2</v>
      </c>
      <c r="AA210" s="242">
        <v>30</v>
      </c>
      <c r="AB210" s="244">
        <v>15</v>
      </c>
      <c r="AC210" s="242">
        <v>0</v>
      </c>
      <c r="AD210" s="242">
        <v>0</v>
      </c>
      <c r="AE210" s="244">
        <v>0</v>
      </c>
    </row>
    <row r="211" spans="1:31" x14ac:dyDescent="0.35">
      <c r="A211">
        <v>5425</v>
      </c>
      <c r="B211" t="s">
        <v>579</v>
      </c>
      <c r="C211" s="242">
        <v>0</v>
      </c>
      <c r="D211" s="242">
        <v>8</v>
      </c>
      <c r="E211" s="242">
        <v>8</v>
      </c>
      <c r="F211" s="243">
        <v>16</v>
      </c>
      <c r="G211" s="242">
        <v>2</v>
      </c>
      <c r="H211" s="242">
        <v>6</v>
      </c>
      <c r="I211" s="243">
        <v>8</v>
      </c>
      <c r="J211" s="242">
        <v>0</v>
      </c>
      <c r="K211" s="242">
        <v>120</v>
      </c>
      <c r="L211" s="242">
        <v>120</v>
      </c>
      <c r="M211" s="243">
        <v>240</v>
      </c>
      <c r="N211" s="242">
        <v>30</v>
      </c>
      <c r="O211" s="242">
        <v>90</v>
      </c>
      <c r="P211" s="243">
        <v>120</v>
      </c>
      <c r="Q211" s="242">
        <v>0</v>
      </c>
      <c r="R211" s="242">
        <v>0</v>
      </c>
      <c r="S211" s="244">
        <v>0</v>
      </c>
      <c r="T211" s="242">
        <v>0</v>
      </c>
      <c r="U211" s="242">
        <v>0</v>
      </c>
      <c r="V211" s="244">
        <v>0</v>
      </c>
      <c r="W211" s="242">
        <v>1</v>
      </c>
      <c r="X211" s="242">
        <v>15</v>
      </c>
      <c r="Y211" s="244">
        <v>15</v>
      </c>
      <c r="Z211" s="242">
        <v>0</v>
      </c>
      <c r="AA211" s="242">
        <v>0</v>
      </c>
      <c r="AB211" s="244">
        <v>0</v>
      </c>
      <c r="AC211" s="242">
        <v>0</v>
      </c>
      <c r="AD211" s="242">
        <v>0</v>
      </c>
      <c r="AE211" s="244">
        <v>0</v>
      </c>
    </row>
    <row r="212" spans="1:31" x14ac:dyDescent="0.35">
      <c r="A212">
        <v>5446</v>
      </c>
      <c r="B212" t="s">
        <v>580</v>
      </c>
      <c r="C212" s="242">
        <v>6</v>
      </c>
      <c r="D212" s="242">
        <v>17</v>
      </c>
      <c r="E212" s="242">
        <v>3</v>
      </c>
      <c r="F212" s="243">
        <v>20</v>
      </c>
      <c r="G212" s="242">
        <v>8</v>
      </c>
      <c r="H212" s="242">
        <v>2</v>
      </c>
      <c r="I212" s="243">
        <v>10</v>
      </c>
      <c r="J212" s="242">
        <v>90</v>
      </c>
      <c r="K212" s="242">
        <v>255</v>
      </c>
      <c r="L212" s="242">
        <v>45</v>
      </c>
      <c r="M212" s="243">
        <v>300</v>
      </c>
      <c r="N212" s="242">
        <v>120</v>
      </c>
      <c r="O212" s="242">
        <v>30</v>
      </c>
      <c r="P212" s="243">
        <v>150</v>
      </c>
      <c r="Q212" s="242">
        <v>2</v>
      </c>
      <c r="R212" s="242">
        <v>30</v>
      </c>
      <c r="S212" s="244">
        <v>15</v>
      </c>
      <c r="T212" s="242">
        <v>1</v>
      </c>
      <c r="U212" s="242">
        <v>15</v>
      </c>
      <c r="V212" s="244">
        <v>0</v>
      </c>
      <c r="W212" s="242">
        <v>2</v>
      </c>
      <c r="X212" s="242">
        <v>30</v>
      </c>
      <c r="Y212" s="244">
        <v>30</v>
      </c>
      <c r="Z212" s="242">
        <v>1</v>
      </c>
      <c r="AA212" s="242">
        <v>15</v>
      </c>
      <c r="AB212" s="244">
        <v>0</v>
      </c>
      <c r="AC212" s="242">
        <v>0</v>
      </c>
      <c r="AD212" s="242">
        <v>0</v>
      </c>
      <c r="AE212" s="244">
        <v>0</v>
      </c>
    </row>
    <row r="213" spans="1:31" x14ac:dyDescent="0.35">
      <c r="A213">
        <v>5478</v>
      </c>
      <c r="B213" t="s">
        <v>581</v>
      </c>
      <c r="C213" s="242">
        <v>0</v>
      </c>
      <c r="D213" s="242">
        <v>1</v>
      </c>
      <c r="E213" s="242">
        <v>0</v>
      </c>
      <c r="F213" s="243">
        <v>1</v>
      </c>
      <c r="G213" s="242">
        <v>1</v>
      </c>
      <c r="H213" s="242">
        <v>0</v>
      </c>
      <c r="I213" s="243">
        <v>1</v>
      </c>
      <c r="J213" s="242">
        <v>0</v>
      </c>
      <c r="K213" s="242">
        <v>15</v>
      </c>
      <c r="L213" s="242">
        <v>0</v>
      </c>
      <c r="M213" s="243">
        <v>15</v>
      </c>
      <c r="N213" s="242">
        <v>15</v>
      </c>
      <c r="O213" s="242">
        <v>0</v>
      </c>
      <c r="P213" s="243">
        <v>15</v>
      </c>
      <c r="Q213" s="242">
        <v>0</v>
      </c>
      <c r="R213" s="242">
        <v>0</v>
      </c>
      <c r="S213" s="244">
        <v>0</v>
      </c>
      <c r="T213" s="242">
        <v>1</v>
      </c>
      <c r="U213" s="242">
        <v>15</v>
      </c>
      <c r="V213" s="244">
        <v>15</v>
      </c>
      <c r="W213" s="242">
        <v>0</v>
      </c>
      <c r="X213" s="242">
        <v>0</v>
      </c>
      <c r="Y213" s="244">
        <v>0</v>
      </c>
      <c r="Z213" s="242">
        <v>0</v>
      </c>
      <c r="AA213" s="242">
        <v>0</v>
      </c>
      <c r="AB213" s="244">
        <v>0</v>
      </c>
      <c r="AC213" s="242">
        <v>0</v>
      </c>
      <c r="AD213" s="242">
        <v>0</v>
      </c>
      <c r="AE213" s="244">
        <v>0</v>
      </c>
    </row>
    <row r="214" spans="1:31" x14ac:dyDescent="0.35">
      <c r="A214">
        <v>5483</v>
      </c>
      <c r="B214" t="s">
        <v>582</v>
      </c>
      <c r="C214" s="242">
        <v>0</v>
      </c>
      <c r="D214" s="242">
        <v>1</v>
      </c>
      <c r="E214" s="242">
        <v>0</v>
      </c>
      <c r="F214" s="243">
        <v>1</v>
      </c>
      <c r="G214" s="242">
        <v>1</v>
      </c>
      <c r="H214" s="242">
        <v>0</v>
      </c>
      <c r="I214" s="243">
        <v>1</v>
      </c>
      <c r="J214" s="242">
        <v>0</v>
      </c>
      <c r="K214" s="242">
        <v>15</v>
      </c>
      <c r="L214" s="242">
        <v>0</v>
      </c>
      <c r="M214" s="243">
        <v>15</v>
      </c>
      <c r="N214" s="242">
        <v>15</v>
      </c>
      <c r="O214" s="242">
        <v>0</v>
      </c>
      <c r="P214" s="243">
        <v>15</v>
      </c>
      <c r="Q214" s="242">
        <v>0</v>
      </c>
      <c r="R214" s="242">
        <v>0</v>
      </c>
      <c r="S214" s="244">
        <v>0</v>
      </c>
      <c r="T214" s="242">
        <v>0</v>
      </c>
      <c r="U214" s="242">
        <v>0</v>
      </c>
      <c r="V214" s="244">
        <v>0</v>
      </c>
      <c r="W214" s="242">
        <v>0</v>
      </c>
      <c r="X214" s="242">
        <v>0</v>
      </c>
      <c r="Y214" s="244">
        <v>0</v>
      </c>
      <c r="Z214" s="242">
        <v>0</v>
      </c>
      <c r="AA214" s="242">
        <v>0</v>
      </c>
      <c r="AB214" s="244">
        <v>0</v>
      </c>
      <c r="AC214" s="242">
        <v>0</v>
      </c>
      <c r="AD214" s="242">
        <v>0</v>
      </c>
      <c r="AE214" s="244">
        <v>0</v>
      </c>
    </row>
    <row r="215" spans="1:31" x14ac:dyDescent="0.35">
      <c r="A215">
        <v>5487</v>
      </c>
      <c r="B215" t="s">
        <v>583</v>
      </c>
      <c r="C215" s="242">
        <v>0</v>
      </c>
      <c r="D215" s="242">
        <v>2</v>
      </c>
      <c r="E215" s="242">
        <v>0</v>
      </c>
      <c r="F215" s="243">
        <v>2</v>
      </c>
      <c r="G215" s="242">
        <v>0</v>
      </c>
      <c r="H215" s="242">
        <v>0</v>
      </c>
      <c r="I215" s="243">
        <v>0</v>
      </c>
      <c r="J215" s="242">
        <v>0</v>
      </c>
      <c r="K215" s="242">
        <v>30</v>
      </c>
      <c r="L215" s="242">
        <v>0</v>
      </c>
      <c r="M215" s="243">
        <v>30</v>
      </c>
      <c r="N215" s="242">
        <v>0</v>
      </c>
      <c r="O215" s="242">
        <v>0</v>
      </c>
      <c r="P215" s="243">
        <v>0</v>
      </c>
      <c r="Q215" s="242">
        <v>1</v>
      </c>
      <c r="R215" s="242">
        <v>15</v>
      </c>
      <c r="S215" s="244">
        <v>0</v>
      </c>
      <c r="T215" s="242">
        <v>1</v>
      </c>
      <c r="U215" s="242">
        <v>15</v>
      </c>
      <c r="V215" s="244">
        <v>0</v>
      </c>
      <c r="W215" s="242">
        <v>0</v>
      </c>
      <c r="X215" s="242">
        <v>0</v>
      </c>
      <c r="Y215" s="244">
        <v>0</v>
      </c>
      <c r="Z215" s="242">
        <v>0</v>
      </c>
      <c r="AA215" s="242">
        <v>0</v>
      </c>
      <c r="AB215" s="244">
        <v>0</v>
      </c>
      <c r="AC215" s="242">
        <v>0</v>
      </c>
      <c r="AD215" s="242">
        <v>0</v>
      </c>
      <c r="AE215" s="244">
        <v>0</v>
      </c>
    </row>
    <row r="216" spans="1:31" x14ac:dyDescent="0.35">
      <c r="A216">
        <v>5500</v>
      </c>
      <c r="B216" t="s">
        <v>584</v>
      </c>
      <c r="C216" s="242">
        <v>1</v>
      </c>
      <c r="D216" s="242">
        <v>1</v>
      </c>
      <c r="E216" s="242">
        <v>1</v>
      </c>
      <c r="F216" s="243">
        <v>2</v>
      </c>
      <c r="G216" s="242">
        <v>0</v>
      </c>
      <c r="H216" s="242">
        <v>1</v>
      </c>
      <c r="I216" s="243">
        <v>1</v>
      </c>
      <c r="J216" s="242">
        <v>15</v>
      </c>
      <c r="K216" s="242">
        <v>12</v>
      </c>
      <c r="L216" s="242">
        <v>0</v>
      </c>
      <c r="M216" s="243">
        <v>12</v>
      </c>
      <c r="N216" s="242">
        <v>0</v>
      </c>
      <c r="O216" s="242">
        <v>12</v>
      </c>
      <c r="P216" s="243">
        <v>12</v>
      </c>
      <c r="Q216" s="242">
        <v>0</v>
      </c>
      <c r="R216" s="242">
        <v>0</v>
      </c>
      <c r="S216" s="244">
        <v>0</v>
      </c>
      <c r="T216" s="242">
        <v>0</v>
      </c>
      <c r="U216" s="242">
        <v>0</v>
      </c>
      <c r="V216" s="244">
        <v>0</v>
      </c>
      <c r="W216" s="242">
        <v>0</v>
      </c>
      <c r="X216" s="242">
        <v>0</v>
      </c>
      <c r="Y216" s="244">
        <v>0</v>
      </c>
      <c r="Z216" s="242">
        <v>0</v>
      </c>
      <c r="AA216" s="242">
        <v>0</v>
      </c>
      <c r="AB216" s="244">
        <v>0</v>
      </c>
      <c r="AC216" s="242">
        <v>0</v>
      </c>
      <c r="AD216" s="242">
        <v>0</v>
      </c>
      <c r="AE216" s="244">
        <v>0</v>
      </c>
    </row>
    <row r="217" spans="1:31" x14ac:dyDescent="0.35">
      <c r="A217">
        <v>5530</v>
      </c>
      <c r="B217" t="s">
        <v>585</v>
      </c>
      <c r="C217" s="242">
        <v>11</v>
      </c>
      <c r="D217" s="242">
        <v>13</v>
      </c>
      <c r="E217" s="242">
        <v>9</v>
      </c>
      <c r="F217" s="243">
        <v>22</v>
      </c>
      <c r="G217" s="242">
        <v>5</v>
      </c>
      <c r="H217" s="242">
        <v>5</v>
      </c>
      <c r="I217" s="243">
        <v>10</v>
      </c>
      <c r="J217" s="242">
        <v>165</v>
      </c>
      <c r="K217" s="242">
        <v>195</v>
      </c>
      <c r="L217" s="242">
        <v>120</v>
      </c>
      <c r="M217" s="243">
        <v>315</v>
      </c>
      <c r="N217" s="242">
        <v>75</v>
      </c>
      <c r="O217" s="242">
        <v>75</v>
      </c>
      <c r="P217" s="243">
        <v>150</v>
      </c>
      <c r="Q217" s="242">
        <v>15</v>
      </c>
      <c r="R217" s="242">
        <v>225</v>
      </c>
      <c r="S217" s="244">
        <v>90</v>
      </c>
      <c r="T217" s="242">
        <v>1</v>
      </c>
      <c r="U217" s="242">
        <v>0</v>
      </c>
      <c r="V217" s="244">
        <v>15</v>
      </c>
      <c r="W217" s="242">
        <v>2</v>
      </c>
      <c r="X217" s="242">
        <v>30</v>
      </c>
      <c r="Y217" s="244">
        <v>30</v>
      </c>
      <c r="Z217" s="242">
        <v>11</v>
      </c>
      <c r="AA217" s="242">
        <v>165</v>
      </c>
      <c r="AB217" s="244">
        <v>15</v>
      </c>
      <c r="AC217" s="242">
        <v>11</v>
      </c>
      <c r="AD217" s="242">
        <v>165</v>
      </c>
      <c r="AE217" s="244">
        <v>15</v>
      </c>
    </row>
    <row r="218" spans="1:31" x14ac:dyDescent="0.35">
      <c r="A218">
        <v>5559</v>
      </c>
      <c r="B218" t="s">
        <v>586</v>
      </c>
      <c r="C218" s="242">
        <v>0</v>
      </c>
      <c r="D218" s="242">
        <v>5</v>
      </c>
      <c r="E218" s="242">
        <v>1</v>
      </c>
      <c r="F218" s="243">
        <v>6</v>
      </c>
      <c r="G218" s="242">
        <v>4</v>
      </c>
      <c r="H218" s="242">
        <v>1</v>
      </c>
      <c r="I218" s="243">
        <v>5</v>
      </c>
      <c r="J218" s="242">
        <v>0</v>
      </c>
      <c r="K218" s="242">
        <v>75</v>
      </c>
      <c r="L218" s="242">
        <v>15</v>
      </c>
      <c r="M218" s="243">
        <v>90</v>
      </c>
      <c r="N218" s="242">
        <v>60</v>
      </c>
      <c r="O218" s="242">
        <v>15</v>
      </c>
      <c r="P218" s="243">
        <v>75</v>
      </c>
      <c r="Q218" s="242">
        <v>0</v>
      </c>
      <c r="R218" s="242">
        <v>0</v>
      </c>
      <c r="S218" s="244">
        <v>0</v>
      </c>
      <c r="T218" s="242">
        <v>0</v>
      </c>
      <c r="U218" s="242">
        <v>0</v>
      </c>
      <c r="V218" s="244">
        <v>0</v>
      </c>
      <c r="W218" s="242">
        <v>1</v>
      </c>
      <c r="X218" s="242">
        <v>15</v>
      </c>
      <c r="Y218" s="244">
        <v>0</v>
      </c>
      <c r="Z218" s="242">
        <v>0</v>
      </c>
      <c r="AA218" s="242">
        <v>0</v>
      </c>
      <c r="AB218" s="244">
        <v>0</v>
      </c>
      <c r="AC218" s="242">
        <v>0</v>
      </c>
      <c r="AD218" s="242">
        <v>0</v>
      </c>
      <c r="AE218" s="244">
        <v>0</v>
      </c>
    </row>
    <row r="219" spans="1:31" x14ac:dyDescent="0.35">
      <c r="A219">
        <v>5574</v>
      </c>
      <c r="B219" t="s">
        <v>587</v>
      </c>
      <c r="C219" s="242">
        <v>12</v>
      </c>
      <c r="D219" s="242">
        <v>21</v>
      </c>
      <c r="E219" s="242">
        <v>7</v>
      </c>
      <c r="F219" s="243">
        <v>28</v>
      </c>
      <c r="G219" s="242">
        <v>7</v>
      </c>
      <c r="H219" s="242">
        <v>6</v>
      </c>
      <c r="I219" s="243">
        <v>13</v>
      </c>
      <c r="J219" s="242">
        <v>180</v>
      </c>
      <c r="K219" s="242">
        <v>315</v>
      </c>
      <c r="L219" s="242">
        <v>105</v>
      </c>
      <c r="M219" s="243">
        <v>420</v>
      </c>
      <c r="N219" s="242">
        <v>105</v>
      </c>
      <c r="O219" s="242">
        <v>90</v>
      </c>
      <c r="P219" s="243">
        <v>195</v>
      </c>
      <c r="Q219" s="242">
        <v>6</v>
      </c>
      <c r="R219" s="242">
        <v>90</v>
      </c>
      <c r="S219" s="244">
        <v>30</v>
      </c>
      <c r="T219" s="242">
        <v>6</v>
      </c>
      <c r="U219" s="242">
        <v>90</v>
      </c>
      <c r="V219" s="244">
        <v>30</v>
      </c>
      <c r="W219" s="242">
        <v>3</v>
      </c>
      <c r="X219" s="242">
        <v>45</v>
      </c>
      <c r="Y219" s="244">
        <v>30</v>
      </c>
      <c r="Z219" s="242">
        <v>3</v>
      </c>
      <c r="AA219" s="242">
        <v>45</v>
      </c>
      <c r="AB219" s="244">
        <v>15</v>
      </c>
      <c r="AC219" s="242">
        <v>0</v>
      </c>
      <c r="AD219" s="242">
        <v>0</v>
      </c>
      <c r="AE219" s="244">
        <v>0</v>
      </c>
    </row>
    <row r="220" spans="1:31" x14ac:dyDescent="0.35">
      <c r="A220">
        <v>5586</v>
      </c>
      <c r="B220" t="s">
        <v>588</v>
      </c>
      <c r="C220" s="242">
        <v>0</v>
      </c>
      <c r="D220" s="242">
        <v>22</v>
      </c>
      <c r="E220" s="242">
        <v>11</v>
      </c>
      <c r="F220" s="243">
        <v>33</v>
      </c>
      <c r="G220" s="242">
        <v>7</v>
      </c>
      <c r="H220" s="242">
        <v>5</v>
      </c>
      <c r="I220" s="243">
        <v>12</v>
      </c>
      <c r="J220" s="242">
        <v>0</v>
      </c>
      <c r="K220" s="242">
        <v>315</v>
      </c>
      <c r="L220" s="242">
        <v>162</v>
      </c>
      <c r="M220" s="243">
        <v>477</v>
      </c>
      <c r="N220" s="242">
        <v>105</v>
      </c>
      <c r="O220" s="242">
        <v>42</v>
      </c>
      <c r="P220" s="243">
        <v>147</v>
      </c>
      <c r="Q220" s="242">
        <v>3</v>
      </c>
      <c r="R220" s="242">
        <v>42</v>
      </c>
      <c r="S220" s="244">
        <v>0</v>
      </c>
      <c r="T220" s="242">
        <v>3</v>
      </c>
      <c r="U220" s="242">
        <v>45</v>
      </c>
      <c r="V220" s="244">
        <v>9</v>
      </c>
      <c r="W220" s="242">
        <v>9</v>
      </c>
      <c r="X220" s="242">
        <v>135</v>
      </c>
      <c r="Y220" s="244">
        <v>39</v>
      </c>
      <c r="Z220" s="242">
        <v>14</v>
      </c>
      <c r="AA220" s="242">
        <v>207</v>
      </c>
      <c r="AB220" s="244">
        <v>15</v>
      </c>
      <c r="AC220" s="242">
        <v>12</v>
      </c>
      <c r="AD220" s="242">
        <v>177</v>
      </c>
      <c r="AE220" s="244">
        <v>15</v>
      </c>
    </row>
    <row r="221" spans="1:31" x14ac:dyDescent="0.35">
      <c r="A221">
        <v>5596</v>
      </c>
      <c r="B221" t="s">
        <v>589</v>
      </c>
      <c r="C221" s="242">
        <v>2</v>
      </c>
      <c r="D221" s="242">
        <v>24</v>
      </c>
      <c r="E221" s="242">
        <v>5</v>
      </c>
      <c r="F221" s="243">
        <v>29</v>
      </c>
      <c r="G221" s="242">
        <v>20</v>
      </c>
      <c r="H221" s="242">
        <v>3</v>
      </c>
      <c r="I221" s="243">
        <v>23</v>
      </c>
      <c r="J221" s="242">
        <v>30</v>
      </c>
      <c r="K221" s="242">
        <v>360</v>
      </c>
      <c r="L221" s="242">
        <v>75</v>
      </c>
      <c r="M221" s="243">
        <v>435</v>
      </c>
      <c r="N221" s="242">
        <v>300</v>
      </c>
      <c r="O221" s="242">
        <v>45</v>
      </c>
      <c r="P221" s="243">
        <v>345</v>
      </c>
      <c r="Q221" s="242">
        <v>0</v>
      </c>
      <c r="R221" s="242">
        <v>0</v>
      </c>
      <c r="S221" s="244">
        <v>0</v>
      </c>
      <c r="T221" s="242">
        <v>0</v>
      </c>
      <c r="U221" s="242">
        <v>0</v>
      </c>
      <c r="V221" s="244">
        <v>0</v>
      </c>
      <c r="W221" s="242">
        <v>2</v>
      </c>
      <c r="X221" s="242">
        <v>30</v>
      </c>
      <c r="Y221" s="244">
        <v>15</v>
      </c>
      <c r="Z221" s="242">
        <v>0</v>
      </c>
      <c r="AA221" s="242">
        <v>0</v>
      </c>
      <c r="AB221" s="244">
        <v>0</v>
      </c>
      <c r="AC221" s="242">
        <v>0</v>
      </c>
      <c r="AD221" s="242">
        <v>0</v>
      </c>
      <c r="AE221" s="244">
        <v>0</v>
      </c>
    </row>
    <row r="222" spans="1:31" x14ac:dyDescent="0.35">
      <c r="A222">
        <v>5616</v>
      </c>
      <c r="B222" t="s">
        <v>590</v>
      </c>
      <c r="C222" s="242">
        <v>0</v>
      </c>
      <c r="D222" s="242">
        <v>2</v>
      </c>
      <c r="E222" s="242">
        <v>0</v>
      </c>
      <c r="F222" s="243">
        <v>2</v>
      </c>
      <c r="G222" s="242">
        <v>1</v>
      </c>
      <c r="H222" s="242">
        <v>0</v>
      </c>
      <c r="I222" s="243">
        <v>1</v>
      </c>
      <c r="J222" s="242">
        <v>0</v>
      </c>
      <c r="K222" s="242">
        <v>30</v>
      </c>
      <c r="L222" s="242">
        <v>0</v>
      </c>
      <c r="M222" s="243">
        <v>30</v>
      </c>
      <c r="N222" s="242">
        <v>15</v>
      </c>
      <c r="O222" s="242">
        <v>0</v>
      </c>
      <c r="P222" s="243">
        <v>15</v>
      </c>
      <c r="Q222" s="242">
        <v>1</v>
      </c>
      <c r="R222" s="242">
        <v>15</v>
      </c>
      <c r="S222" s="244">
        <v>15</v>
      </c>
      <c r="T222" s="242">
        <v>0</v>
      </c>
      <c r="U222" s="242">
        <v>0</v>
      </c>
      <c r="V222" s="244">
        <v>0</v>
      </c>
      <c r="W222" s="242">
        <v>1</v>
      </c>
      <c r="X222" s="242">
        <v>15</v>
      </c>
      <c r="Y222" s="244">
        <v>0</v>
      </c>
      <c r="Z222" s="242">
        <v>0</v>
      </c>
      <c r="AA222" s="242">
        <v>0</v>
      </c>
      <c r="AB222" s="244">
        <v>0</v>
      </c>
      <c r="AC222" s="242">
        <v>0</v>
      </c>
      <c r="AD222" s="242">
        <v>0</v>
      </c>
      <c r="AE222" s="244">
        <v>0</v>
      </c>
    </row>
    <row r="223" spans="1:31" x14ac:dyDescent="0.35">
      <c r="A223">
        <v>5621</v>
      </c>
      <c r="B223" t="s">
        <v>591</v>
      </c>
      <c r="C223" s="242">
        <v>1</v>
      </c>
      <c r="D223" s="242">
        <v>0</v>
      </c>
      <c r="E223" s="242">
        <v>0</v>
      </c>
      <c r="F223" s="243">
        <v>0</v>
      </c>
      <c r="G223" s="242">
        <v>0</v>
      </c>
      <c r="H223" s="242">
        <v>0</v>
      </c>
      <c r="I223" s="243">
        <v>0</v>
      </c>
      <c r="J223" s="242">
        <v>15</v>
      </c>
      <c r="K223" s="242">
        <v>0</v>
      </c>
      <c r="L223" s="242">
        <v>0</v>
      </c>
      <c r="M223" s="243">
        <v>0</v>
      </c>
      <c r="N223" s="242">
        <v>0</v>
      </c>
      <c r="O223" s="242">
        <v>0</v>
      </c>
      <c r="P223" s="243">
        <v>0</v>
      </c>
      <c r="Q223" s="242">
        <v>0</v>
      </c>
      <c r="R223" s="242">
        <v>0</v>
      </c>
      <c r="S223" s="244">
        <v>0</v>
      </c>
      <c r="T223" s="242">
        <v>0</v>
      </c>
      <c r="U223" s="242">
        <v>0</v>
      </c>
      <c r="V223" s="244">
        <v>0</v>
      </c>
      <c r="W223" s="242">
        <v>0</v>
      </c>
      <c r="X223" s="242">
        <v>0</v>
      </c>
      <c r="Y223" s="244">
        <v>0</v>
      </c>
      <c r="Z223" s="242">
        <v>0</v>
      </c>
      <c r="AA223" s="242">
        <v>0</v>
      </c>
      <c r="AB223" s="244">
        <v>0</v>
      </c>
      <c r="AC223" s="242">
        <v>0</v>
      </c>
      <c r="AD223" s="242">
        <v>0</v>
      </c>
      <c r="AE223" s="244">
        <v>0</v>
      </c>
    </row>
    <row r="224" spans="1:31" x14ac:dyDescent="0.35">
      <c r="A224">
        <v>5624</v>
      </c>
      <c r="B224" t="s">
        <v>592</v>
      </c>
      <c r="C224" s="242">
        <v>7</v>
      </c>
      <c r="D224" s="242">
        <v>13</v>
      </c>
      <c r="E224" s="242">
        <v>0</v>
      </c>
      <c r="F224" s="243">
        <v>13</v>
      </c>
      <c r="G224" s="242">
        <v>4</v>
      </c>
      <c r="H224" s="242">
        <v>0</v>
      </c>
      <c r="I224" s="243">
        <v>4</v>
      </c>
      <c r="J224" s="242">
        <v>105</v>
      </c>
      <c r="K224" s="242">
        <v>195</v>
      </c>
      <c r="L224" s="242">
        <v>0</v>
      </c>
      <c r="M224" s="243">
        <v>195</v>
      </c>
      <c r="N224" s="242">
        <v>60</v>
      </c>
      <c r="O224" s="242">
        <v>0</v>
      </c>
      <c r="P224" s="243">
        <v>60</v>
      </c>
      <c r="Q224" s="242">
        <v>0</v>
      </c>
      <c r="R224" s="242">
        <v>0</v>
      </c>
      <c r="S224" s="244">
        <v>0</v>
      </c>
      <c r="T224" s="242">
        <v>5</v>
      </c>
      <c r="U224" s="242">
        <v>75</v>
      </c>
      <c r="V224" s="244">
        <v>15</v>
      </c>
      <c r="W224" s="242">
        <v>2</v>
      </c>
      <c r="X224" s="242">
        <v>30</v>
      </c>
      <c r="Y224" s="244">
        <v>30</v>
      </c>
      <c r="Z224" s="242">
        <v>0</v>
      </c>
      <c r="AA224" s="242">
        <v>0</v>
      </c>
      <c r="AB224" s="244">
        <v>0</v>
      </c>
      <c r="AC224" s="242">
        <v>0</v>
      </c>
      <c r="AD224" s="242">
        <v>0</v>
      </c>
      <c r="AE224" s="244">
        <v>0</v>
      </c>
    </row>
    <row r="225" spans="1:31" x14ac:dyDescent="0.35">
      <c r="A225">
        <v>5626</v>
      </c>
      <c r="B225" t="s">
        <v>593</v>
      </c>
      <c r="C225" s="242">
        <v>2</v>
      </c>
      <c r="D225" s="242">
        <v>3</v>
      </c>
      <c r="E225" s="242">
        <v>1</v>
      </c>
      <c r="F225" s="243">
        <v>4</v>
      </c>
      <c r="G225" s="242">
        <v>0</v>
      </c>
      <c r="H225" s="242">
        <v>0</v>
      </c>
      <c r="I225" s="243">
        <v>0</v>
      </c>
      <c r="J225" s="242">
        <v>30</v>
      </c>
      <c r="K225" s="242">
        <v>45</v>
      </c>
      <c r="L225" s="242">
        <v>15</v>
      </c>
      <c r="M225" s="243">
        <v>60</v>
      </c>
      <c r="N225" s="242">
        <v>0</v>
      </c>
      <c r="O225" s="242">
        <v>0</v>
      </c>
      <c r="P225" s="243">
        <v>0</v>
      </c>
      <c r="Q225" s="242">
        <v>1</v>
      </c>
      <c r="R225" s="242">
        <v>15</v>
      </c>
      <c r="S225" s="244">
        <v>0</v>
      </c>
      <c r="T225" s="242">
        <v>2</v>
      </c>
      <c r="U225" s="242">
        <v>30</v>
      </c>
      <c r="V225" s="244">
        <v>0</v>
      </c>
      <c r="W225" s="242">
        <v>0</v>
      </c>
      <c r="X225" s="242">
        <v>0</v>
      </c>
      <c r="Y225" s="244">
        <v>0</v>
      </c>
      <c r="Z225" s="242">
        <v>1</v>
      </c>
      <c r="AA225" s="242">
        <v>15</v>
      </c>
      <c r="AB225" s="244">
        <v>0</v>
      </c>
      <c r="AC225" s="242">
        <v>1</v>
      </c>
      <c r="AD225" s="242">
        <v>15</v>
      </c>
      <c r="AE225" s="244">
        <v>0</v>
      </c>
    </row>
    <row r="226" spans="1:31" x14ac:dyDescent="0.35">
      <c r="A226">
        <v>5628</v>
      </c>
      <c r="B226" t="s">
        <v>594</v>
      </c>
      <c r="C226" s="242">
        <v>5</v>
      </c>
      <c r="D226" s="242">
        <v>7</v>
      </c>
      <c r="E226" s="242">
        <v>1</v>
      </c>
      <c r="F226" s="243">
        <v>8</v>
      </c>
      <c r="G226" s="242">
        <v>1</v>
      </c>
      <c r="H226" s="242">
        <v>0</v>
      </c>
      <c r="I226" s="243">
        <v>1</v>
      </c>
      <c r="J226" s="242">
        <v>75</v>
      </c>
      <c r="K226" s="242">
        <v>105</v>
      </c>
      <c r="L226" s="242">
        <v>15</v>
      </c>
      <c r="M226" s="243">
        <v>120</v>
      </c>
      <c r="N226" s="242">
        <v>15</v>
      </c>
      <c r="O226" s="242">
        <v>0</v>
      </c>
      <c r="P226" s="243">
        <v>15</v>
      </c>
      <c r="Q226" s="242">
        <v>1</v>
      </c>
      <c r="R226" s="242">
        <v>15</v>
      </c>
      <c r="S226" s="244">
        <v>0</v>
      </c>
      <c r="T226" s="242">
        <v>2</v>
      </c>
      <c r="U226" s="242">
        <v>30</v>
      </c>
      <c r="V226" s="244">
        <v>0</v>
      </c>
      <c r="W226" s="242">
        <v>4</v>
      </c>
      <c r="X226" s="242">
        <v>60</v>
      </c>
      <c r="Y226" s="244">
        <v>15</v>
      </c>
      <c r="Z226" s="242">
        <v>4</v>
      </c>
      <c r="AA226" s="242">
        <v>60</v>
      </c>
      <c r="AB226" s="244">
        <v>0</v>
      </c>
      <c r="AC226" s="242">
        <v>4</v>
      </c>
      <c r="AD226" s="242">
        <v>60</v>
      </c>
      <c r="AE226" s="244">
        <v>0</v>
      </c>
    </row>
    <row r="227" spans="1:31" x14ac:dyDescent="0.35">
      <c r="A227">
        <v>5700</v>
      </c>
      <c r="B227" t="s">
        <v>595</v>
      </c>
      <c r="C227" s="242">
        <v>2</v>
      </c>
      <c r="D227" s="242">
        <v>25</v>
      </c>
      <c r="E227" s="242">
        <v>4</v>
      </c>
      <c r="F227" s="243">
        <v>29</v>
      </c>
      <c r="G227" s="242">
        <v>16</v>
      </c>
      <c r="H227" s="242">
        <v>2</v>
      </c>
      <c r="I227" s="243">
        <v>18</v>
      </c>
      <c r="J227" s="242">
        <v>30</v>
      </c>
      <c r="K227" s="242">
        <v>360</v>
      </c>
      <c r="L227" s="242">
        <v>60</v>
      </c>
      <c r="M227" s="243">
        <v>420</v>
      </c>
      <c r="N227" s="242">
        <v>227.2</v>
      </c>
      <c r="O227" s="242">
        <v>30</v>
      </c>
      <c r="P227" s="243">
        <v>257.2</v>
      </c>
      <c r="Q227" s="242">
        <v>1</v>
      </c>
      <c r="R227" s="242">
        <v>15</v>
      </c>
      <c r="S227" s="244">
        <v>0</v>
      </c>
      <c r="T227" s="242">
        <v>1</v>
      </c>
      <c r="U227" s="242">
        <v>15</v>
      </c>
      <c r="V227" s="244">
        <v>15</v>
      </c>
      <c r="W227" s="242">
        <v>5</v>
      </c>
      <c r="X227" s="242">
        <v>75</v>
      </c>
      <c r="Y227" s="244">
        <v>45</v>
      </c>
      <c r="Z227" s="242">
        <v>0</v>
      </c>
      <c r="AA227" s="242">
        <v>0</v>
      </c>
      <c r="AB227" s="244">
        <v>0</v>
      </c>
      <c r="AC227" s="242">
        <v>0</v>
      </c>
      <c r="AD227" s="242">
        <v>0</v>
      </c>
      <c r="AE227" s="244">
        <v>0</v>
      </c>
    </row>
    <row r="228" spans="1:31" x14ac:dyDescent="0.35">
      <c r="A228">
        <v>5709</v>
      </c>
      <c r="B228" t="s">
        <v>596</v>
      </c>
      <c r="C228" s="242">
        <v>0</v>
      </c>
      <c r="D228" s="242">
        <v>2</v>
      </c>
      <c r="E228" s="242">
        <v>1</v>
      </c>
      <c r="F228" s="243">
        <v>3</v>
      </c>
      <c r="G228" s="242">
        <v>1</v>
      </c>
      <c r="H228" s="242">
        <v>0</v>
      </c>
      <c r="I228" s="243">
        <v>1</v>
      </c>
      <c r="J228" s="242">
        <v>0</v>
      </c>
      <c r="K228" s="242">
        <v>15</v>
      </c>
      <c r="L228" s="242">
        <v>15</v>
      </c>
      <c r="M228" s="243">
        <v>30</v>
      </c>
      <c r="N228" s="242">
        <v>15</v>
      </c>
      <c r="O228" s="242">
        <v>0</v>
      </c>
      <c r="P228" s="243">
        <v>15</v>
      </c>
      <c r="Q228" s="242">
        <v>0</v>
      </c>
      <c r="R228" s="242">
        <v>0</v>
      </c>
      <c r="S228" s="244">
        <v>0</v>
      </c>
      <c r="T228" s="242">
        <v>0</v>
      </c>
      <c r="U228" s="242">
        <v>0</v>
      </c>
      <c r="V228" s="244">
        <v>0</v>
      </c>
      <c r="W228" s="242">
        <v>1</v>
      </c>
      <c r="X228" s="242">
        <v>15</v>
      </c>
      <c r="Y228" s="244">
        <v>0</v>
      </c>
      <c r="Z228" s="242">
        <v>0</v>
      </c>
      <c r="AA228" s="242">
        <v>0</v>
      </c>
      <c r="AB228" s="244">
        <v>0</v>
      </c>
      <c r="AC228" s="242">
        <v>0</v>
      </c>
      <c r="AD228" s="242">
        <v>0</v>
      </c>
      <c r="AE228" s="244">
        <v>0</v>
      </c>
    </row>
    <row r="229" spans="1:31" x14ac:dyDescent="0.35">
      <c r="A229">
        <v>5730</v>
      </c>
      <c r="B229" t="s">
        <v>597</v>
      </c>
      <c r="C229" s="242">
        <v>0</v>
      </c>
      <c r="D229" s="242">
        <v>1</v>
      </c>
      <c r="E229" s="242">
        <v>0</v>
      </c>
      <c r="F229" s="243">
        <v>1</v>
      </c>
      <c r="G229" s="242">
        <v>0</v>
      </c>
      <c r="H229" s="242">
        <v>0</v>
      </c>
      <c r="I229" s="243">
        <v>0</v>
      </c>
      <c r="J229" s="242">
        <v>0</v>
      </c>
      <c r="K229" s="242">
        <v>15</v>
      </c>
      <c r="L229" s="242">
        <v>0</v>
      </c>
      <c r="M229" s="243">
        <v>15</v>
      </c>
      <c r="N229" s="242">
        <v>0</v>
      </c>
      <c r="O229" s="242">
        <v>0</v>
      </c>
      <c r="P229" s="243">
        <v>0</v>
      </c>
      <c r="Q229" s="242">
        <v>0</v>
      </c>
      <c r="R229" s="242">
        <v>0</v>
      </c>
      <c r="S229" s="244">
        <v>0</v>
      </c>
      <c r="T229" s="242">
        <v>0</v>
      </c>
      <c r="U229" s="242">
        <v>0</v>
      </c>
      <c r="V229" s="244">
        <v>0</v>
      </c>
      <c r="W229" s="242">
        <v>0</v>
      </c>
      <c r="X229" s="242">
        <v>0</v>
      </c>
      <c r="Y229" s="244">
        <v>0</v>
      </c>
      <c r="Z229" s="242">
        <v>0</v>
      </c>
      <c r="AA229" s="242">
        <v>0</v>
      </c>
      <c r="AB229" s="244">
        <v>0</v>
      </c>
      <c r="AC229" s="242">
        <v>0</v>
      </c>
      <c r="AD229" s="242">
        <v>0</v>
      </c>
      <c r="AE229" s="244">
        <v>0</v>
      </c>
    </row>
    <row r="230" spans="1:31" x14ac:dyDescent="0.35">
      <c r="A230">
        <v>5737</v>
      </c>
      <c r="B230" t="s">
        <v>598</v>
      </c>
      <c r="C230" s="242">
        <v>3</v>
      </c>
      <c r="D230" s="242">
        <v>8</v>
      </c>
      <c r="E230" s="242">
        <v>2</v>
      </c>
      <c r="F230" s="243">
        <v>10</v>
      </c>
      <c r="G230" s="242">
        <v>0</v>
      </c>
      <c r="H230" s="242">
        <v>0</v>
      </c>
      <c r="I230" s="243">
        <v>0</v>
      </c>
      <c r="J230" s="242">
        <v>45</v>
      </c>
      <c r="K230" s="242">
        <v>120</v>
      </c>
      <c r="L230" s="242">
        <v>30</v>
      </c>
      <c r="M230" s="243">
        <v>150</v>
      </c>
      <c r="N230" s="242">
        <v>0</v>
      </c>
      <c r="O230" s="242">
        <v>0</v>
      </c>
      <c r="P230" s="243">
        <v>0</v>
      </c>
      <c r="Q230" s="242">
        <v>0</v>
      </c>
      <c r="R230" s="242">
        <v>0</v>
      </c>
      <c r="S230" s="244">
        <v>0</v>
      </c>
      <c r="T230" s="242">
        <v>3</v>
      </c>
      <c r="U230" s="242">
        <v>45</v>
      </c>
      <c r="V230" s="244">
        <v>0</v>
      </c>
      <c r="W230" s="242">
        <v>6</v>
      </c>
      <c r="X230" s="242">
        <v>90</v>
      </c>
      <c r="Y230" s="244">
        <v>0</v>
      </c>
      <c r="Z230" s="242">
        <v>0</v>
      </c>
      <c r="AA230" s="242">
        <v>0</v>
      </c>
      <c r="AB230" s="244">
        <v>0</v>
      </c>
      <c r="AC230" s="242">
        <v>0</v>
      </c>
      <c r="AD230" s="242">
        <v>0</v>
      </c>
      <c r="AE230" s="244">
        <v>0</v>
      </c>
    </row>
    <row r="231" spans="1:31" x14ac:dyDescent="0.35">
      <c r="A231">
        <v>5738</v>
      </c>
      <c r="B231" t="s">
        <v>599</v>
      </c>
      <c r="C231" s="242">
        <v>2</v>
      </c>
      <c r="D231" s="242">
        <v>2</v>
      </c>
      <c r="E231" s="242">
        <v>0</v>
      </c>
      <c r="F231" s="243">
        <v>2</v>
      </c>
      <c r="G231" s="242">
        <v>2</v>
      </c>
      <c r="H231" s="242">
        <v>0</v>
      </c>
      <c r="I231" s="243">
        <v>2</v>
      </c>
      <c r="J231" s="242">
        <v>30</v>
      </c>
      <c r="K231" s="242">
        <v>0</v>
      </c>
      <c r="L231" s="242">
        <v>0</v>
      </c>
      <c r="M231" s="243">
        <v>0</v>
      </c>
      <c r="N231" s="242">
        <v>27</v>
      </c>
      <c r="O231" s="242">
        <v>0</v>
      </c>
      <c r="P231" s="243">
        <v>27</v>
      </c>
      <c r="Q231" s="242">
        <v>0</v>
      </c>
      <c r="R231" s="242">
        <v>0</v>
      </c>
      <c r="S231" s="244">
        <v>0</v>
      </c>
      <c r="T231" s="242">
        <v>0</v>
      </c>
      <c r="U231" s="242">
        <v>0</v>
      </c>
      <c r="V231" s="244">
        <v>0</v>
      </c>
      <c r="W231" s="242">
        <v>0</v>
      </c>
      <c r="X231" s="242">
        <v>0</v>
      </c>
      <c r="Y231" s="244">
        <v>0</v>
      </c>
      <c r="Z231" s="242">
        <v>0</v>
      </c>
      <c r="AA231" s="242">
        <v>0</v>
      </c>
      <c r="AB231" s="244">
        <v>0</v>
      </c>
      <c r="AC231" s="242">
        <v>0</v>
      </c>
      <c r="AD231" s="242">
        <v>0</v>
      </c>
      <c r="AE231" s="244">
        <v>0</v>
      </c>
    </row>
    <row r="232" spans="1:31" x14ac:dyDescent="0.35">
      <c r="A232">
        <v>5760</v>
      </c>
      <c r="B232" t="s">
        <v>600</v>
      </c>
      <c r="C232" s="242">
        <v>0</v>
      </c>
      <c r="D232" s="242">
        <v>20</v>
      </c>
      <c r="E232" s="242">
        <v>8</v>
      </c>
      <c r="F232" s="243">
        <v>28</v>
      </c>
      <c r="G232" s="242">
        <v>13</v>
      </c>
      <c r="H232" s="242">
        <v>5</v>
      </c>
      <c r="I232" s="243">
        <v>18</v>
      </c>
      <c r="J232" s="242">
        <v>0</v>
      </c>
      <c r="K232" s="242">
        <v>283.41000000000003</v>
      </c>
      <c r="L232" s="242">
        <v>118.94</v>
      </c>
      <c r="M232" s="243">
        <v>402.35</v>
      </c>
      <c r="N232" s="242">
        <v>190.26</v>
      </c>
      <c r="O232" s="242">
        <v>75</v>
      </c>
      <c r="P232" s="243">
        <v>265.26</v>
      </c>
      <c r="Q232" s="242">
        <v>0</v>
      </c>
      <c r="R232" s="242">
        <v>0</v>
      </c>
      <c r="S232" s="244">
        <v>0</v>
      </c>
      <c r="T232" s="242">
        <v>1</v>
      </c>
      <c r="U232" s="242">
        <v>15</v>
      </c>
      <c r="V232" s="244">
        <v>15</v>
      </c>
      <c r="W232" s="242">
        <v>6</v>
      </c>
      <c r="X232" s="242">
        <v>88.94</v>
      </c>
      <c r="Y232" s="244">
        <v>45</v>
      </c>
      <c r="Z232" s="242">
        <v>0</v>
      </c>
      <c r="AA232" s="242">
        <v>0</v>
      </c>
      <c r="AB232" s="244">
        <v>0</v>
      </c>
      <c r="AC232" s="242">
        <v>0</v>
      </c>
      <c r="AD232" s="242">
        <v>0</v>
      </c>
      <c r="AE232" s="244">
        <v>0</v>
      </c>
    </row>
    <row r="233" spans="1:31" x14ac:dyDescent="0.35">
      <c r="A233">
        <v>5763</v>
      </c>
      <c r="B233" t="s">
        <v>601</v>
      </c>
      <c r="C233" s="242">
        <v>3</v>
      </c>
      <c r="D233" s="242">
        <v>13</v>
      </c>
      <c r="E233" s="242">
        <v>2</v>
      </c>
      <c r="F233" s="243">
        <v>15</v>
      </c>
      <c r="G233" s="242">
        <v>12</v>
      </c>
      <c r="H233" s="242">
        <v>2</v>
      </c>
      <c r="I233" s="243">
        <v>14</v>
      </c>
      <c r="J233" s="242">
        <v>45</v>
      </c>
      <c r="K233" s="242">
        <v>195</v>
      </c>
      <c r="L233" s="242">
        <v>30</v>
      </c>
      <c r="M233" s="243">
        <v>225</v>
      </c>
      <c r="N233" s="242">
        <v>180</v>
      </c>
      <c r="O233" s="242">
        <v>30</v>
      </c>
      <c r="P233" s="243">
        <v>210</v>
      </c>
      <c r="Q233" s="242">
        <v>1</v>
      </c>
      <c r="R233" s="242">
        <v>15</v>
      </c>
      <c r="S233" s="244">
        <v>15</v>
      </c>
      <c r="T233" s="242">
        <v>0</v>
      </c>
      <c r="U233" s="242">
        <v>0</v>
      </c>
      <c r="V233" s="244">
        <v>0</v>
      </c>
      <c r="W233" s="242">
        <v>2</v>
      </c>
      <c r="X233" s="242">
        <v>30</v>
      </c>
      <c r="Y233" s="244">
        <v>30</v>
      </c>
      <c r="Z233" s="242">
        <v>0</v>
      </c>
      <c r="AA233" s="242">
        <v>0</v>
      </c>
      <c r="AB233" s="244">
        <v>0</v>
      </c>
      <c r="AC233" s="242">
        <v>0</v>
      </c>
      <c r="AD233" s="242">
        <v>0</v>
      </c>
      <c r="AE233" s="244">
        <v>0</v>
      </c>
    </row>
    <row r="234" spans="1:31" x14ac:dyDescent="0.35">
      <c r="A234">
        <v>5768</v>
      </c>
      <c r="B234" t="s">
        <v>602</v>
      </c>
      <c r="C234" s="242">
        <v>0</v>
      </c>
      <c r="D234" s="242">
        <v>1</v>
      </c>
      <c r="E234" s="242">
        <v>0</v>
      </c>
      <c r="F234" s="243">
        <v>1</v>
      </c>
      <c r="G234" s="242">
        <v>1</v>
      </c>
      <c r="H234" s="242">
        <v>0</v>
      </c>
      <c r="I234" s="243">
        <v>1</v>
      </c>
      <c r="J234" s="242">
        <v>0</v>
      </c>
      <c r="K234" s="242">
        <v>15</v>
      </c>
      <c r="L234" s="242">
        <v>0</v>
      </c>
      <c r="M234" s="243">
        <v>15</v>
      </c>
      <c r="N234" s="242">
        <v>4</v>
      </c>
      <c r="O234" s="242">
        <v>0</v>
      </c>
      <c r="P234" s="243">
        <v>4</v>
      </c>
      <c r="Q234" s="242">
        <v>0</v>
      </c>
      <c r="R234" s="242">
        <v>0</v>
      </c>
      <c r="S234" s="244">
        <v>0</v>
      </c>
      <c r="T234" s="242">
        <v>0</v>
      </c>
      <c r="U234" s="242">
        <v>0</v>
      </c>
      <c r="V234" s="244">
        <v>0</v>
      </c>
      <c r="W234" s="242">
        <v>0</v>
      </c>
      <c r="X234" s="242">
        <v>0</v>
      </c>
      <c r="Y234" s="244">
        <v>0</v>
      </c>
      <c r="Z234" s="242">
        <v>0</v>
      </c>
      <c r="AA234" s="242">
        <v>0</v>
      </c>
      <c r="AB234" s="244">
        <v>0</v>
      </c>
      <c r="AC234" s="242">
        <v>0</v>
      </c>
      <c r="AD234" s="242">
        <v>0</v>
      </c>
      <c r="AE234" s="244">
        <v>0</v>
      </c>
    </row>
    <row r="235" spans="1:31" x14ac:dyDescent="0.35">
      <c r="A235">
        <v>5770</v>
      </c>
      <c r="B235" t="s">
        <v>603</v>
      </c>
      <c r="C235" s="242">
        <v>0</v>
      </c>
      <c r="D235" s="242">
        <v>1</v>
      </c>
      <c r="E235" s="242">
        <v>0</v>
      </c>
      <c r="F235" s="243">
        <v>1</v>
      </c>
      <c r="G235" s="242">
        <v>0</v>
      </c>
      <c r="H235" s="242">
        <v>0</v>
      </c>
      <c r="I235" s="243">
        <v>0</v>
      </c>
      <c r="J235" s="242">
        <v>0</v>
      </c>
      <c r="K235" s="242">
        <v>15</v>
      </c>
      <c r="L235" s="242">
        <v>0</v>
      </c>
      <c r="M235" s="243">
        <v>15</v>
      </c>
      <c r="N235" s="242">
        <v>0</v>
      </c>
      <c r="O235" s="242">
        <v>0</v>
      </c>
      <c r="P235" s="243">
        <v>0</v>
      </c>
      <c r="Q235" s="242">
        <v>0</v>
      </c>
      <c r="R235" s="242">
        <v>0</v>
      </c>
      <c r="S235" s="244">
        <v>0</v>
      </c>
      <c r="T235" s="242">
        <v>0</v>
      </c>
      <c r="U235" s="242">
        <v>0</v>
      </c>
      <c r="V235" s="244">
        <v>0</v>
      </c>
      <c r="W235" s="242">
        <v>0</v>
      </c>
      <c r="X235" s="242">
        <v>0</v>
      </c>
      <c r="Y235" s="244">
        <v>0</v>
      </c>
      <c r="Z235" s="242">
        <v>0</v>
      </c>
      <c r="AA235" s="242">
        <v>0</v>
      </c>
      <c r="AB235" s="244">
        <v>0</v>
      </c>
      <c r="AC235" s="242">
        <v>0</v>
      </c>
      <c r="AD235" s="242">
        <v>0</v>
      </c>
      <c r="AE235" s="244">
        <v>0</v>
      </c>
    </row>
    <row r="236" spans="1:31" x14ac:dyDescent="0.35">
      <c r="A236">
        <v>5773</v>
      </c>
      <c r="B236" t="s">
        <v>604</v>
      </c>
      <c r="C236" s="242">
        <v>0</v>
      </c>
      <c r="D236" s="242">
        <v>0</v>
      </c>
      <c r="E236" s="242">
        <v>1</v>
      </c>
      <c r="F236" s="243">
        <v>1</v>
      </c>
      <c r="G236" s="242">
        <v>0</v>
      </c>
      <c r="H236" s="242">
        <v>1</v>
      </c>
      <c r="I236" s="243">
        <v>1</v>
      </c>
      <c r="J236" s="242">
        <v>0</v>
      </c>
      <c r="K236" s="242">
        <v>0</v>
      </c>
      <c r="L236" s="242">
        <v>15</v>
      </c>
      <c r="M236" s="243">
        <v>15</v>
      </c>
      <c r="N236" s="242">
        <v>0</v>
      </c>
      <c r="O236" s="242">
        <v>15</v>
      </c>
      <c r="P236" s="243">
        <v>15</v>
      </c>
      <c r="Q236" s="242">
        <v>0</v>
      </c>
      <c r="R236" s="242">
        <v>0</v>
      </c>
      <c r="S236" s="244">
        <v>0</v>
      </c>
      <c r="T236" s="242">
        <v>0</v>
      </c>
      <c r="U236" s="242">
        <v>0</v>
      </c>
      <c r="V236" s="244">
        <v>0</v>
      </c>
      <c r="W236" s="242">
        <v>0</v>
      </c>
      <c r="X236" s="242">
        <v>0</v>
      </c>
      <c r="Y236" s="244">
        <v>0</v>
      </c>
      <c r="Z236" s="242">
        <v>0</v>
      </c>
      <c r="AA236" s="242">
        <v>0</v>
      </c>
      <c r="AB236" s="244">
        <v>0</v>
      </c>
      <c r="AC236" s="242">
        <v>0</v>
      </c>
      <c r="AD236" s="242">
        <v>0</v>
      </c>
      <c r="AE236" s="244">
        <v>0</v>
      </c>
    </row>
    <row r="237" spans="1:31" x14ac:dyDescent="0.35">
      <c r="A237">
        <v>5774</v>
      </c>
      <c r="B237" t="s">
        <v>605</v>
      </c>
      <c r="C237" s="242">
        <v>0</v>
      </c>
      <c r="D237" s="242">
        <v>1</v>
      </c>
      <c r="E237" s="242">
        <v>0</v>
      </c>
      <c r="F237" s="243">
        <v>1</v>
      </c>
      <c r="G237" s="242">
        <v>0</v>
      </c>
      <c r="H237" s="242">
        <v>0</v>
      </c>
      <c r="I237" s="243">
        <v>0</v>
      </c>
      <c r="J237" s="242">
        <v>0</v>
      </c>
      <c r="K237" s="242">
        <v>15</v>
      </c>
      <c r="L237" s="242">
        <v>0</v>
      </c>
      <c r="M237" s="243">
        <v>15</v>
      </c>
      <c r="N237" s="242">
        <v>0</v>
      </c>
      <c r="O237" s="242">
        <v>0</v>
      </c>
      <c r="P237" s="243">
        <v>0</v>
      </c>
      <c r="Q237" s="242">
        <v>0</v>
      </c>
      <c r="R237" s="242">
        <v>0</v>
      </c>
      <c r="S237" s="244">
        <v>0</v>
      </c>
      <c r="T237" s="242">
        <v>0</v>
      </c>
      <c r="U237" s="242">
        <v>0</v>
      </c>
      <c r="V237" s="244">
        <v>0</v>
      </c>
      <c r="W237" s="242">
        <v>0</v>
      </c>
      <c r="X237" s="242">
        <v>0</v>
      </c>
      <c r="Y237" s="244">
        <v>0</v>
      </c>
      <c r="Z237" s="242">
        <v>0</v>
      </c>
      <c r="AA237" s="242">
        <v>0</v>
      </c>
      <c r="AB237" s="244">
        <v>0</v>
      </c>
      <c r="AC237" s="242">
        <v>0</v>
      </c>
      <c r="AD237" s="242">
        <v>0</v>
      </c>
      <c r="AE237" s="244">
        <v>0</v>
      </c>
    </row>
    <row r="238" spans="1:31" x14ac:dyDescent="0.35">
      <c r="A238">
        <v>5820</v>
      </c>
      <c r="B238" t="s">
        <v>606</v>
      </c>
      <c r="C238" s="242">
        <v>0</v>
      </c>
      <c r="D238" s="242">
        <v>1</v>
      </c>
      <c r="E238" s="242">
        <v>0</v>
      </c>
      <c r="F238" s="243">
        <v>1</v>
      </c>
      <c r="G238" s="242">
        <v>1</v>
      </c>
      <c r="H238" s="242">
        <v>0</v>
      </c>
      <c r="I238" s="243">
        <v>1</v>
      </c>
      <c r="J238" s="242">
        <v>0</v>
      </c>
      <c r="K238" s="242">
        <v>0</v>
      </c>
      <c r="L238" s="242">
        <v>0</v>
      </c>
      <c r="M238" s="243">
        <v>0</v>
      </c>
      <c r="N238" s="242">
        <v>15</v>
      </c>
      <c r="O238" s="242">
        <v>0</v>
      </c>
      <c r="P238" s="243">
        <v>15</v>
      </c>
      <c r="Q238" s="242">
        <v>1</v>
      </c>
      <c r="R238" s="242">
        <v>0</v>
      </c>
      <c r="S238" s="244">
        <v>15</v>
      </c>
      <c r="T238" s="242">
        <v>0</v>
      </c>
      <c r="U238" s="242">
        <v>0</v>
      </c>
      <c r="V238" s="244">
        <v>0</v>
      </c>
      <c r="W238" s="242">
        <v>0</v>
      </c>
      <c r="X238" s="242">
        <v>0</v>
      </c>
      <c r="Y238" s="244">
        <v>0</v>
      </c>
      <c r="Z238" s="242">
        <v>0</v>
      </c>
      <c r="AA238" s="242">
        <v>0</v>
      </c>
      <c r="AB238" s="244">
        <v>0</v>
      </c>
      <c r="AC238" s="242">
        <v>0</v>
      </c>
      <c r="AD238" s="242">
        <v>0</v>
      </c>
      <c r="AE238" s="244">
        <v>0</v>
      </c>
    </row>
    <row r="239" spans="1:31" x14ac:dyDescent="0.35">
      <c r="A239">
        <v>5835</v>
      </c>
      <c r="B239" t="s">
        <v>607</v>
      </c>
      <c r="C239" s="242">
        <v>4</v>
      </c>
      <c r="D239" s="242">
        <v>7</v>
      </c>
      <c r="E239" s="242">
        <v>3</v>
      </c>
      <c r="F239" s="243">
        <v>10</v>
      </c>
      <c r="G239" s="242">
        <v>1</v>
      </c>
      <c r="H239" s="242">
        <v>2</v>
      </c>
      <c r="I239" s="243">
        <v>3</v>
      </c>
      <c r="J239" s="242">
        <v>60</v>
      </c>
      <c r="K239" s="242">
        <v>105</v>
      </c>
      <c r="L239" s="242">
        <v>30</v>
      </c>
      <c r="M239" s="243">
        <v>135</v>
      </c>
      <c r="N239" s="242">
        <v>15</v>
      </c>
      <c r="O239" s="242">
        <v>30</v>
      </c>
      <c r="P239" s="243">
        <v>45</v>
      </c>
      <c r="Q239" s="242">
        <v>4</v>
      </c>
      <c r="R239" s="242">
        <v>60</v>
      </c>
      <c r="S239" s="244">
        <v>15</v>
      </c>
      <c r="T239" s="242">
        <v>1</v>
      </c>
      <c r="U239" s="242">
        <v>15</v>
      </c>
      <c r="V239" s="244">
        <v>15</v>
      </c>
      <c r="W239" s="242">
        <v>2</v>
      </c>
      <c r="X239" s="242">
        <v>30</v>
      </c>
      <c r="Y239" s="244">
        <v>0</v>
      </c>
      <c r="Z239" s="242">
        <v>3</v>
      </c>
      <c r="AA239" s="242">
        <v>45</v>
      </c>
      <c r="AB239" s="244">
        <v>0</v>
      </c>
      <c r="AC239" s="242">
        <v>3</v>
      </c>
      <c r="AD239" s="242">
        <v>45</v>
      </c>
      <c r="AE239" s="244">
        <v>0</v>
      </c>
    </row>
    <row r="240" spans="1:31" x14ac:dyDescent="0.35">
      <c r="A240">
        <v>5846</v>
      </c>
      <c r="B240" t="s">
        <v>608</v>
      </c>
      <c r="C240" s="242">
        <v>11</v>
      </c>
      <c r="D240" s="242">
        <v>20</v>
      </c>
      <c r="E240" s="242">
        <v>6</v>
      </c>
      <c r="F240" s="243">
        <v>26</v>
      </c>
      <c r="G240" s="242">
        <v>2</v>
      </c>
      <c r="H240" s="242">
        <v>3</v>
      </c>
      <c r="I240" s="243">
        <v>5</v>
      </c>
      <c r="J240" s="242">
        <v>165</v>
      </c>
      <c r="K240" s="242">
        <v>300</v>
      </c>
      <c r="L240" s="242">
        <v>90</v>
      </c>
      <c r="M240" s="243">
        <v>390</v>
      </c>
      <c r="N240" s="242">
        <v>30</v>
      </c>
      <c r="O240" s="242">
        <v>45</v>
      </c>
      <c r="P240" s="243">
        <v>75</v>
      </c>
      <c r="Q240" s="242">
        <v>0</v>
      </c>
      <c r="R240" s="242">
        <v>0</v>
      </c>
      <c r="S240" s="244">
        <v>0</v>
      </c>
      <c r="T240" s="242">
        <v>2</v>
      </c>
      <c r="U240" s="242">
        <v>30</v>
      </c>
      <c r="V240" s="244">
        <v>15</v>
      </c>
      <c r="W240" s="242">
        <v>8</v>
      </c>
      <c r="X240" s="242">
        <v>120</v>
      </c>
      <c r="Y240" s="244">
        <v>15</v>
      </c>
      <c r="Z240" s="242">
        <v>9</v>
      </c>
      <c r="AA240" s="242">
        <v>135</v>
      </c>
      <c r="AB240" s="244">
        <v>0</v>
      </c>
      <c r="AC240" s="242">
        <v>0</v>
      </c>
      <c r="AD240" s="242">
        <v>0</v>
      </c>
      <c r="AE240" s="244">
        <v>0</v>
      </c>
    </row>
    <row r="241" spans="1:31" x14ac:dyDescent="0.35">
      <c r="A241">
        <v>5850</v>
      </c>
      <c r="B241" t="s">
        <v>609</v>
      </c>
      <c r="C241" s="242">
        <v>10</v>
      </c>
      <c r="D241" s="242">
        <v>18</v>
      </c>
      <c r="E241" s="242">
        <v>7</v>
      </c>
      <c r="F241" s="243">
        <v>25</v>
      </c>
      <c r="G241" s="242">
        <v>3</v>
      </c>
      <c r="H241" s="242">
        <v>0</v>
      </c>
      <c r="I241" s="243">
        <v>3</v>
      </c>
      <c r="J241" s="242">
        <v>150</v>
      </c>
      <c r="K241" s="242">
        <v>270</v>
      </c>
      <c r="L241" s="242">
        <v>105</v>
      </c>
      <c r="M241" s="243">
        <v>375</v>
      </c>
      <c r="N241" s="242">
        <v>45</v>
      </c>
      <c r="O241" s="242">
        <v>0</v>
      </c>
      <c r="P241" s="243">
        <v>45</v>
      </c>
      <c r="Q241" s="242">
        <v>2</v>
      </c>
      <c r="R241" s="242">
        <v>30</v>
      </c>
      <c r="S241" s="244">
        <v>0</v>
      </c>
      <c r="T241" s="242">
        <v>5</v>
      </c>
      <c r="U241" s="242">
        <v>75</v>
      </c>
      <c r="V241" s="244">
        <v>0</v>
      </c>
      <c r="W241" s="242">
        <v>13</v>
      </c>
      <c r="X241" s="242">
        <v>195</v>
      </c>
      <c r="Y241" s="244">
        <v>45</v>
      </c>
      <c r="Z241" s="242">
        <v>5</v>
      </c>
      <c r="AA241" s="242">
        <v>75</v>
      </c>
      <c r="AB241" s="244">
        <v>15</v>
      </c>
      <c r="AC241" s="242">
        <v>5</v>
      </c>
      <c r="AD241" s="242">
        <v>75</v>
      </c>
      <c r="AE241" s="244">
        <v>15</v>
      </c>
    </row>
    <row r="242" spans="1:31" x14ac:dyDescent="0.35">
      <c r="A242">
        <v>5852</v>
      </c>
      <c r="B242" t="s">
        <v>610</v>
      </c>
      <c r="C242" s="242">
        <v>3</v>
      </c>
      <c r="D242" s="242">
        <v>0</v>
      </c>
      <c r="E242" s="242">
        <v>0</v>
      </c>
      <c r="F242" s="243">
        <v>0</v>
      </c>
      <c r="G242" s="242">
        <v>0</v>
      </c>
      <c r="H242" s="242">
        <v>0</v>
      </c>
      <c r="I242" s="243">
        <v>0</v>
      </c>
      <c r="J242" s="242">
        <v>45</v>
      </c>
      <c r="K242" s="242">
        <v>0</v>
      </c>
      <c r="L242" s="242">
        <v>0</v>
      </c>
      <c r="M242" s="243">
        <v>0</v>
      </c>
      <c r="N242" s="242">
        <v>0</v>
      </c>
      <c r="O242" s="242">
        <v>0</v>
      </c>
      <c r="P242" s="243">
        <v>0</v>
      </c>
      <c r="Q242" s="242">
        <v>0</v>
      </c>
      <c r="R242" s="242">
        <v>0</v>
      </c>
      <c r="S242" s="244">
        <v>0</v>
      </c>
      <c r="T242" s="242">
        <v>0</v>
      </c>
      <c r="U242" s="242">
        <v>0</v>
      </c>
      <c r="V242" s="244">
        <v>0</v>
      </c>
      <c r="W242" s="242">
        <v>0</v>
      </c>
      <c r="X242" s="242">
        <v>0</v>
      </c>
      <c r="Y242" s="244">
        <v>0</v>
      </c>
      <c r="Z242" s="242">
        <v>0</v>
      </c>
      <c r="AA242" s="242">
        <v>0</v>
      </c>
      <c r="AB242" s="244">
        <v>0</v>
      </c>
      <c r="AC242" s="242">
        <v>0</v>
      </c>
      <c r="AD242" s="242">
        <v>0</v>
      </c>
      <c r="AE242" s="244">
        <v>0</v>
      </c>
    </row>
    <row r="243" spans="1:31" x14ac:dyDescent="0.35">
      <c r="A243">
        <v>5855</v>
      </c>
      <c r="B243" t="s">
        <v>611</v>
      </c>
      <c r="C243" s="242">
        <v>1</v>
      </c>
      <c r="D243" s="242">
        <v>0</v>
      </c>
      <c r="E243" s="242">
        <v>0</v>
      </c>
      <c r="F243" s="243">
        <v>0</v>
      </c>
      <c r="G243" s="242">
        <v>0</v>
      </c>
      <c r="H243" s="242">
        <v>0</v>
      </c>
      <c r="I243" s="243">
        <v>0</v>
      </c>
      <c r="J243" s="242">
        <v>15</v>
      </c>
      <c r="K243" s="242">
        <v>0</v>
      </c>
      <c r="L243" s="242">
        <v>0</v>
      </c>
      <c r="M243" s="243">
        <v>0</v>
      </c>
      <c r="N243" s="242">
        <v>0</v>
      </c>
      <c r="O243" s="242">
        <v>0</v>
      </c>
      <c r="P243" s="243">
        <v>0</v>
      </c>
      <c r="Q243" s="242">
        <v>0</v>
      </c>
      <c r="R243" s="242">
        <v>0</v>
      </c>
      <c r="S243" s="244">
        <v>0</v>
      </c>
      <c r="T243" s="242">
        <v>0</v>
      </c>
      <c r="U243" s="242">
        <v>0</v>
      </c>
      <c r="V243" s="244">
        <v>0</v>
      </c>
      <c r="W243" s="242">
        <v>0</v>
      </c>
      <c r="X243" s="242">
        <v>0</v>
      </c>
      <c r="Y243" s="244">
        <v>0</v>
      </c>
      <c r="Z243" s="242">
        <v>0</v>
      </c>
      <c r="AA243" s="242">
        <v>0</v>
      </c>
      <c r="AB243" s="244">
        <v>0</v>
      </c>
      <c r="AC243" s="242">
        <v>0</v>
      </c>
      <c r="AD243" s="242">
        <v>0</v>
      </c>
      <c r="AE243" s="244">
        <v>0</v>
      </c>
    </row>
    <row r="244" spans="1:31" x14ac:dyDescent="0.35">
      <c r="A244">
        <v>5869</v>
      </c>
      <c r="B244" t="s">
        <v>612</v>
      </c>
      <c r="C244" s="242">
        <v>16</v>
      </c>
      <c r="D244" s="242">
        <v>17</v>
      </c>
      <c r="E244" s="242">
        <v>3</v>
      </c>
      <c r="F244" s="243">
        <v>20</v>
      </c>
      <c r="G244" s="242">
        <v>1</v>
      </c>
      <c r="H244" s="242">
        <v>0</v>
      </c>
      <c r="I244" s="243">
        <v>1</v>
      </c>
      <c r="J244" s="242">
        <v>240</v>
      </c>
      <c r="K244" s="242">
        <v>255</v>
      </c>
      <c r="L244" s="242">
        <v>45</v>
      </c>
      <c r="M244" s="243">
        <v>300</v>
      </c>
      <c r="N244" s="242">
        <v>15</v>
      </c>
      <c r="O244" s="242">
        <v>0</v>
      </c>
      <c r="P244" s="243">
        <v>15</v>
      </c>
      <c r="Q244" s="242">
        <v>4</v>
      </c>
      <c r="R244" s="242">
        <v>60</v>
      </c>
      <c r="S244" s="244">
        <v>0</v>
      </c>
      <c r="T244" s="242">
        <v>8</v>
      </c>
      <c r="U244" s="242">
        <v>120</v>
      </c>
      <c r="V244" s="244">
        <v>0</v>
      </c>
      <c r="W244" s="242">
        <v>5</v>
      </c>
      <c r="X244" s="242">
        <v>75</v>
      </c>
      <c r="Y244" s="244">
        <v>0</v>
      </c>
      <c r="Z244" s="242">
        <v>5</v>
      </c>
      <c r="AA244" s="242">
        <v>75</v>
      </c>
      <c r="AB244" s="244">
        <v>0</v>
      </c>
      <c r="AC244" s="242">
        <v>0</v>
      </c>
      <c r="AD244" s="242">
        <v>0</v>
      </c>
      <c r="AE244" s="244">
        <v>0</v>
      </c>
    </row>
    <row r="245" spans="1:31" x14ac:dyDescent="0.35">
      <c r="A245">
        <v>5886</v>
      </c>
      <c r="B245" t="s">
        <v>613</v>
      </c>
      <c r="C245" s="242">
        <v>0</v>
      </c>
      <c r="D245" s="242">
        <v>1</v>
      </c>
      <c r="E245" s="242">
        <v>0</v>
      </c>
      <c r="F245" s="243">
        <v>1</v>
      </c>
      <c r="G245" s="242">
        <v>1</v>
      </c>
      <c r="H245" s="242">
        <v>0</v>
      </c>
      <c r="I245" s="243">
        <v>1</v>
      </c>
      <c r="J245" s="242">
        <v>0</v>
      </c>
      <c r="K245" s="242">
        <v>15</v>
      </c>
      <c r="L245" s="242">
        <v>0</v>
      </c>
      <c r="M245" s="243">
        <v>15</v>
      </c>
      <c r="N245" s="242">
        <v>15</v>
      </c>
      <c r="O245" s="242">
        <v>0</v>
      </c>
      <c r="P245" s="243">
        <v>15</v>
      </c>
      <c r="Q245" s="242">
        <v>0</v>
      </c>
      <c r="R245" s="242">
        <v>0</v>
      </c>
      <c r="S245" s="244">
        <v>0</v>
      </c>
      <c r="T245" s="242">
        <v>0</v>
      </c>
      <c r="U245" s="242">
        <v>0</v>
      </c>
      <c r="V245" s="244">
        <v>0</v>
      </c>
      <c r="W245" s="242">
        <v>0</v>
      </c>
      <c r="X245" s="242">
        <v>0</v>
      </c>
      <c r="Y245" s="244">
        <v>0</v>
      </c>
      <c r="Z245" s="242">
        <v>0</v>
      </c>
      <c r="AA245" s="242">
        <v>0</v>
      </c>
      <c r="AB245" s="244">
        <v>0</v>
      </c>
      <c r="AC245" s="242">
        <v>0</v>
      </c>
      <c r="AD245" s="242">
        <v>0</v>
      </c>
      <c r="AE245" s="244">
        <v>0</v>
      </c>
    </row>
    <row r="246" spans="1:31" x14ac:dyDescent="0.35">
      <c r="A246">
        <v>5887</v>
      </c>
      <c r="B246" t="s">
        <v>614</v>
      </c>
      <c r="C246" s="242">
        <v>18</v>
      </c>
      <c r="D246" s="242">
        <v>12</v>
      </c>
      <c r="E246" s="242">
        <v>7</v>
      </c>
      <c r="F246" s="243">
        <v>19</v>
      </c>
      <c r="G246" s="242">
        <v>4</v>
      </c>
      <c r="H246" s="242">
        <v>0</v>
      </c>
      <c r="I246" s="243">
        <v>4</v>
      </c>
      <c r="J246" s="242">
        <v>270</v>
      </c>
      <c r="K246" s="242">
        <v>180</v>
      </c>
      <c r="L246" s="242">
        <v>105</v>
      </c>
      <c r="M246" s="243">
        <v>285</v>
      </c>
      <c r="N246" s="242">
        <v>60</v>
      </c>
      <c r="O246" s="242">
        <v>0</v>
      </c>
      <c r="P246" s="243">
        <v>60</v>
      </c>
      <c r="Q246" s="242">
        <v>0</v>
      </c>
      <c r="R246" s="242">
        <v>0</v>
      </c>
      <c r="S246" s="244">
        <v>0</v>
      </c>
      <c r="T246" s="242">
        <v>1</v>
      </c>
      <c r="U246" s="242">
        <v>15</v>
      </c>
      <c r="V246" s="244">
        <v>15</v>
      </c>
      <c r="W246" s="242">
        <v>6</v>
      </c>
      <c r="X246" s="242">
        <v>90</v>
      </c>
      <c r="Y246" s="244">
        <v>0</v>
      </c>
      <c r="Z246" s="242">
        <v>0</v>
      </c>
      <c r="AA246" s="242">
        <v>0</v>
      </c>
      <c r="AB246" s="244">
        <v>0</v>
      </c>
      <c r="AC246" s="242">
        <v>0</v>
      </c>
      <c r="AD246" s="242">
        <v>0</v>
      </c>
      <c r="AE246" s="244">
        <v>0</v>
      </c>
    </row>
    <row r="247" spans="1:31" x14ac:dyDescent="0.35">
      <c r="A247">
        <v>5907</v>
      </c>
      <c r="B247" t="s">
        <v>615</v>
      </c>
      <c r="C247" s="242">
        <v>1</v>
      </c>
      <c r="D247" s="242">
        <v>1</v>
      </c>
      <c r="E247" s="242">
        <v>0</v>
      </c>
      <c r="F247" s="243">
        <v>1</v>
      </c>
      <c r="G247" s="242">
        <v>0</v>
      </c>
      <c r="H247" s="242">
        <v>0</v>
      </c>
      <c r="I247" s="243">
        <v>0</v>
      </c>
      <c r="J247" s="242">
        <v>15</v>
      </c>
      <c r="K247" s="242">
        <v>15</v>
      </c>
      <c r="L247" s="242">
        <v>0</v>
      </c>
      <c r="M247" s="243">
        <v>15</v>
      </c>
      <c r="N247" s="242">
        <v>0</v>
      </c>
      <c r="O247" s="242">
        <v>0</v>
      </c>
      <c r="P247" s="243">
        <v>0</v>
      </c>
      <c r="Q247" s="242">
        <v>0</v>
      </c>
      <c r="R247" s="242">
        <v>0</v>
      </c>
      <c r="S247" s="244">
        <v>0</v>
      </c>
      <c r="T247" s="242">
        <v>0</v>
      </c>
      <c r="U247" s="242">
        <v>0</v>
      </c>
      <c r="V247" s="244">
        <v>0</v>
      </c>
      <c r="W247" s="242">
        <v>1</v>
      </c>
      <c r="X247" s="242">
        <v>15</v>
      </c>
      <c r="Y247" s="244">
        <v>0</v>
      </c>
      <c r="Z247" s="242">
        <v>0</v>
      </c>
      <c r="AA247" s="242">
        <v>0</v>
      </c>
      <c r="AB247" s="244">
        <v>0</v>
      </c>
      <c r="AC247" s="242">
        <v>0</v>
      </c>
      <c r="AD247" s="242">
        <v>0</v>
      </c>
      <c r="AE247" s="244">
        <v>0</v>
      </c>
    </row>
    <row r="248" spans="1:31" x14ac:dyDescent="0.35">
      <c r="A248">
        <v>5916</v>
      </c>
      <c r="B248" t="s">
        <v>616</v>
      </c>
      <c r="C248" s="242">
        <v>0</v>
      </c>
      <c r="D248" s="242">
        <v>1</v>
      </c>
      <c r="E248" s="242">
        <v>0</v>
      </c>
      <c r="F248" s="243">
        <v>1</v>
      </c>
      <c r="G248" s="242">
        <v>1</v>
      </c>
      <c r="H248" s="242">
        <v>0</v>
      </c>
      <c r="I248" s="243">
        <v>1</v>
      </c>
      <c r="J248" s="242">
        <v>0</v>
      </c>
      <c r="K248" s="242">
        <v>0</v>
      </c>
      <c r="L248" s="242">
        <v>0</v>
      </c>
      <c r="M248" s="243">
        <v>0</v>
      </c>
      <c r="N248" s="242">
        <v>15</v>
      </c>
      <c r="O248" s="242">
        <v>0</v>
      </c>
      <c r="P248" s="243">
        <v>15</v>
      </c>
      <c r="Q248" s="242">
        <v>0</v>
      </c>
      <c r="R248" s="242">
        <v>0</v>
      </c>
      <c r="S248" s="244">
        <v>0</v>
      </c>
      <c r="T248" s="242">
        <v>0</v>
      </c>
      <c r="U248" s="242">
        <v>0</v>
      </c>
      <c r="V248" s="244">
        <v>0</v>
      </c>
      <c r="W248" s="242">
        <v>0</v>
      </c>
      <c r="X248" s="242">
        <v>0</v>
      </c>
      <c r="Y248" s="244">
        <v>0</v>
      </c>
      <c r="Z248" s="242">
        <v>0</v>
      </c>
      <c r="AA248" s="242">
        <v>0</v>
      </c>
      <c r="AB248" s="244">
        <v>0</v>
      </c>
      <c r="AC248" s="242">
        <v>0</v>
      </c>
      <c r="AD248" s="242">
        <v>0</v>
      </c>
      <c r="AE248" s="244">
        <v>0</v>
      </c>
    </row>
    <row r="249" spans="1:31" x14ac:dyDescent="0.35">
      <c r="A249">
        <v>5917</v>
      </c>
      <c r="B249" t="s">
        <v>617</v>
      </c>
      <c r="C249" s="242">
        <v>17</v>
      </c>
      <c r="D249" s="242">
        <v>19</v>
      </c>
      <c r="E249" s="242">
        <v>8</v>
      </c>
      <c r="F249" s="243">
        <v>27</v>
      </c>
      <c r="G249" s="242">
        <v>1</v>
      </c>
      <c r="H249" s="242">
        <v>3</v>
      </c>
      <c r="I249" s="243">
        <v>4</v>
      </c>
      <c r="J249" s="242">
        <v>255</v>
      </c>
      <c r="K249" s="242">
        <v>285</v>
      </c>
      <c r="L249" s="242">
        <v>120</v>
      </c>
      <c r="M249" s="243">
        <v>405</v>
      </c>
      <c r="N249" s="242">
        <v>15</v>
      </c>
      <c r="O249" s="242">
        <v>45</v>
      </c>
      <c r="P249" s="243">
        <v>60</v>
      </c>
      <c r="Q249" s="242">
        <v>1</v>
      </c>
      <c r="R249" s="242">
        <v>15</v>
      </c>
      <c r="S249" s="244">
        <v>0</v>
      </c>
      <c r="T249" s="242">
        <v>4</v>
      </c>
      <c r="U249" s="242">
        <v>60</v>
      </c>
      <c r="V249" s="244">
        <v>15</v>
      </c>
      <c r="W249" s="242">
        <v>20</v>
      </c>
      <c r="X249" s="242">
        <v>300</v>
      </c>
      <c r="Y249" s="244">
        <v>45</v>
      </c>
      <c r="Z249" s="242">
        <v>0</v>
      </c>
      <c r="AA249" s="242">
        <v>0</v>
      </c>
      <c r="AB249" s="244">
        <v>0</v>
      </c>
      <c r="AC249" s="242">
        <v>0</v>
      </c>
      <c r="AD249" s="242">
        <v>0</v>
      </c>
      <c r="AE249" s="244">
        <v>0</v>
      </c>
    </row>
    <row r="250" spans="1:31" x14ac:dyDescent="0.35">
      <c r="A250">
        <v>5934</v>
      </c>
      <c r="B250" t="s">
        <v>618</v>
      </c>
      <c r="C250" s="242">
        <v>12</v>
      </c>
      <c r="D250" s="242">
        <v>25</v>
      </c>
      <c r="E250" s="242">
        <v>7</v>
      </c>
      <c r="F250" s="243">
        <v>32</v>
      </c>
      <c r="G250" s="242">
        <v>13</v>
      </c>
      <c r="H250" s="242">
        <v>2</v>
      </c>
      <c r="I250" s="243">
        <v>15</v>
      </c>
      <c r="J250" s="242">
        <v>180</v>
      </c>
      <c r="K250" s="242">
        <v>375</v>
      </c>
      <c r="L250" s="242">
        <v>105</v>
      </c>
      <c r="M250" s="243">
        <v>480</v>
      </c>
      <c r="N250" s="242">
        <v>195</v>
      </c>
      <c r="O250" s="242">
        <v>30</v>
      </c>
      <c r="P250" s="243">
        <v>225</v>
      </c>
      <c r="Q250" s="242">
        <v>4</v>
      </c>
      <c r="R250" s="242">
        <v>60</v>
      </c>
      <c r="S250" s="244">
        <v>30</v>
      </c>
      <c r="T250" s="242">
        <v>1</v>
      </c>
      <c r="U250" s="242">
        <v>15</v>
      </c>
      <c r="V250" s="244">
        <v>15</v>
      </c>
      <c r="W250" s="242">
        <v>7</v>
      </c>
      <c r="X250" s="242">
        <v>105</v>
      </c>
      <c r="Y250" s="244">
        <v>45</v>
      </c>
      <c r="Z250" s="242">
        <v>0</v>
      </c>
      <c r="AA250" s="242">
        <v>0</v>
      </c>
      <c r="AB250" s="244">
        <v>0</v>
      </c>
      <c r="AC250" s="242">
        <v>0</v>
      </c>
      <c r="AD250" s="242">
        <v>0</v>
      </c>
      <c r="AE250" s="244">
        <v>0</v>
      </c>
    </row>
    <row r="251" spans="1:31" x14ac:dyDescent="0.35">
      <c r="A251">
        <v>5940</v>
      </c>
      <c r="B251" t="s">
        <v>619</v>
      </c>
      <c r="C251" s="242">
        <v>0</v>
      </c>
      <c r="D251" s="242">
        <v>1</v>
      </c>
      <c r="E251" s="242">
        <v>0</v>
      </c>
      <c r="F251" s="243">
        <v>1</v>
      </c>
      <c r="G251" s="242">
        <v>1</v>
      </c>
      <c r="H251" s="242">
        <v>0</v>
      </c>
      <c r="I251" s="243">
        <v>1</v>
      </c>
      <c r="J251" s="242">
        <v>0</v>
      </c>
      <c r="K251" s="242">
        <v>15</v>
      </c>
      <c r="L251" s="242">
        <v>0</v>
      </c>
      <c r="M251" s="243">
        <v>15</v>
      </c>
      <c r="N251" s="242">
        <v>15</v>
      </c>
      <c r="O251" s="242">
        <v>0</v>
      </c>
      <c r="P251" s="243">
        <v>15</v>
      </c>
      <c r="Q251" s="242">
        <v>0</v>
      </c>
      <c r="R251" s="242">
        <v>0</v>
      </c>
      <c r="S251" s="244">
        <v>0</v>
      </c>
      <c r="T251" s="242">
        <v>0</v>
      </c>
      <c r="U251" s="242">
        <v>0</v>
      </c>
      <c r="V251" s="244">
        <v>0</v>
      </c>
      <c r="W251" s="242">
        <v>0</v>
      </c>
      <c r="X251" s="242">
        <v>0</v>
      </c>
      <c r="Y251" s="244">
        <v>0</v>
      </c>
      <c r="Z251" s="242">
        <v>0</v>
      </c>
      <c r="AA251" s="242">
        <v>0</v>
      </c>
      <c r="AB251" s="244">
        <v>0</v>
      </c>
      <c r="AC251" s="242">
        <v>0</v>
      </c>
      <c r="AD251" s="242">
        <v>0</v>
      </c>
      <c r="AE251" s="244">
        <v>0</v>
      </c>
    </row>
    <row r="252" spans="1:31" x14ac:dyDescent="0.35">
      <c r="A252">
        <v>5943</v>
      </c>
      <c r="B252" t="s">
        <v>620</v>
      </c>
      <c r="C252" s="242">
        <v>1</v>
      </c>
      <c r="D252" s="242">
        <v>1</v>
      </c>
      <c r="E252" s="242">
        <v>0</v>
      </c>
      <c r="F252" s="243">
        <v>1</v>
      </c>
      <c r="G252" s="242">
        <v>0</v>
      </c>
      <c r="H252" s="242">
        <v>0</v>
      </c>
      <c r="I252" s="243">
        <v>0</v>
      </c>
      <c r="J252" s="242">
        <v>15</v>
      </c>
      <c r="K252" s="242">
        <v>15</v>
      </c>
      <c r="L252" s="242">
        <v>0</v>
      </c>
      <c r="M252" s="243">
        <v>15</v>
      </c>
      <c r="N252" s="242">
        <v>0</v>
      </c>
      <c r="O252" s="242">
        <v>0</v>
      </c>
      <c r="P252" s="243">
        <v>0</v>
      </c>
      <c r="Q252" s="242">
        <v>0</v>
      </c>
      <c r="R252" s="242">
        <v>0</v>
      </c>
      <c r="S252" s="244">
        <v>0</v>
      </c>
      <c r="T252" s="242">
        <v>1</v>
      </c>
      <c r="U252" s="242">
        <v>15</v>
      </c>
      <c r="V252" s="244">
        <v>0</v>
      </c>
      <c r="W252" s="242">
        <v>0</v>
      </c>
      <c r="X252" s="242">
        <v>0</v>
      </c>
      <c r="Y252" s="244">
        <v>0</v>
      </c>
      <c r="Z252" s="242">
        <v>0</v>
      </c>
      <c r="AA252" s="242">
        <v>0</v>
      </c>
      <c r="AB252" s="244">
        <v>0</v>
      </c>
      <c r="AC252" s="242">
        <v>0</v>
      </c>
      <c r="AD252" s="242">
        <v>0</v>
      </c>
      <c r="AE252" s="244">
        <v>0</v>
      </c>
    </row>
    <row r="253" spans="1:31" x14ac:dyDescent="0.35">
      <c r="A253">
        <v>5949</v>
      </c>
      <c r="B253" t="s">
        <v>621</v>
      </c>
      <c r="C253" s="242">
        <v>1</v>
      </c>
      <c r="D253" s="242">
        <v>6</v>
      </c>
      <c r="E253" s="242">
        <v>3</v>
      </c>
      <c r="F253" s="243">
        <v>9</v>
      </c>
      <c r="G253" s="242">
        <v>2</v>
      </c>
      <c r="H253" s="242">
        <v>0</v>
      </c>
      <c r="I253" s="243">
        <v>2</v>
      </c>
      <c r="J253" s="242">
        <v>15</v>
      </c>
      <c r="K253" s="242">
        <v>90</v>
      </c>
      <c r="L253" s="242">
        <v>42</v>
      </c>
      <c r="M253" s="243">
        <v>132</v>
      </c>
      <c r="N253" s="242">
        <v>30</v>
      </c>
      <c r="O253" s="242">
        <v>0</v>
      </c>
      <c r="P253" s="243">
        <v>30</v>
      </c>
      <c r="Q253" s="242">
        <v>4</v>
      </c>
      <c r="R253" s="242">
        <v>60</v>
      </c>
      <c r="S253" s="244">
        <v>15</v>
      </c>
      <c r="T253" s="242">
        <v>0</v>
      </c>
      <c r="U253" s="242">
        <v>0</v>
      </c>
      <c r="V253" s="244">
        <v>0</v>
      </c>
      <c r="W253" s="242">
        <v>1</v>
      </c>
      <c r="X253" s="242">
        <v>12</v>
      </c>
      <c r="Y253" s="244">
        <v>0</v>
      </c>
      <c r="Z253" s="242">
        <v>0</v>
      </c>
      <c r="AA253" s="242">
        <v>0</v>
      </c>
      <c r="AB253" s="244">
        <v>0</v>
      </c>
      <c r="AC253" s="242">
        <v>0</v>
      </c>
      <c r="AD253" s="242">
        <v>0</v>
      </c>
      <c r="AE253" s="244">
        <v>0</v>
      </c>
    </row>
    <row r="254" spans="1:31" x14ac:dyDescent="0.35">
      <c r="A254">
        <v>5964</v>
      </c>
      <c r="B254" t="s">
        <v>622</v>
      </c>
      <c r="C254" s="242">
        <v>0</v>
      </c>
      <c r="D254" s="242">
        <v>2</v>
      </c>
      <c r="E254" s="242">
        <v>0</v>
      </c>
      <c r="F254" s="243">
        <v>2</v>
      </c>
      <c r="G254" s="242">
        <v>0</v>
      </c>
      <c r="H254" s="242">
        <v>0</v>
      </c>
      <c r="I254" s="243">
        <v>0</v>
      </c>
      <c r="J254" s="242">
        <v>0</v>
      </c>
      <c r="K254" s="242">
        <v>30</v>
      </c>
      <c r="L254" s="242">
        <v>0</v>
      </c>
      <c r="M254" s="243">
        <v>30</v>
      </c>
      <c r="N254" s="242">
        <v>0</v>
      </c>
      <c r="O254" s="242">
        <v>0</v>
      </c>
      <c r="P254" s="243">
        <v>0</v>
      </c>
      <c r="Q254" s="242">
        <v>0</v>
      </c>
      <c r="R254" s="242">
        <v>0</v>
      </c>
      <c r="S254" s="244">
        <v>0</v>
      </c>
      <c r="T254" s="242">
        <v>0</v>
      </c>
      <c r="U254" s="242">
        <v>0</v>
      </c>
      <c r="V254" s="244">
        <v>0</v>
      </c>
      <c r="W254" s="242">
        <v>1</v>
      </c>
      <c r="X254" s="242">
        <v>15</v>
      </c>
      <c r="Y254" s="244">
        <v>0</v>
      </c>
      <c r="Z254" s="242">
        <v>1</v>
      </c>
      <c r="AA254" s="242">
        <v>15</v>
      </c>
      <c r="AB254" s="244">
        <v>0</v>
      </c>
      <c r="AC254" s="242">
        <v>0</v>
      </c>
      <c r="AD254" s="242">
        <v>0</v>
      </c>
      <c r="AE254" s="244">
        <v>0</v>
      </c>
    </row>
    <row r="255" spans="1:31" x14ac:dyDescent="0.35">
      <c r="A255">
        <v>5995</v>
      </c>
      <c r="B255" t="s">
        <v>623</v>
      </c>
      <c r="C255" s="242">
        <v>1</v>
      </c>
      <c r="D255" s="242">
        <v>5</v>
      </c>
      <c r="E255" s="242">
        <v>1</v>
      </c>
      <c r="F255" s="243">
        <v>6</v>
      </c>
      <c r="G255" s="242">
        <v>3</v>
      </c>
      <c r="H255" s="242">
        <v>1</v>
      </c>
      <c r="I255" s="243">
        <v>4</v>
      </c>
      <c r="J255" s="242">
        <v>15</v>
      </c>
      <c r="K255" s="242">
        <v>75</v>
      </c>
      <c r="L255" s="242">
        <v>15</v>
      </c>
      <c r="M255" s="243">
        <v>90</v>
      </c>
      <c r="N255" s="242">
        <v>45</v>
      </c>
      <c r="O255" s="242">
        <v>15</v>
      </c>
      <c r="P255" s="243">
        <v>60</v>
      </c>
      <c r="Q255" s="242">
        <v>2</v>
      </c>
      <c r="R255" s="242">
        <v>30</v>
      </c>
      <c r="S255" s="244">
        <v>0</v>
      </c>
      <c r="T255" s="242">
        <v>0</v>
      </c>
      <c r="U255" s="242">
        <v>0</v>
      </c>
      <c r="V255" s="244">
        <v>0</v>
      </c>
      <c r="W255" s="242">
        <v>3</v>
      </c>
      <c r="X255" s="242">
        <v>45</v>
      </c>
      <c r="Y255" s="244">
        <v>45</v>
      </c>
      <c r="Z255" s="242">
        <v>0</v>
      </c>
      <c r="AA255" s="242">
        <v>0</v>
      </c>
      <c r="AB255" s="244">
        <v>0</v>
      </c>
      <c r="AC255" s="242">
        <v>0</v>
      </c>
      <c r="AD255" s="242">
        <v>0</v>
      </c>
      <c r="AE255" s="244">
        <v>0</v>
      </c>
    </row>
    <row r="256" spans="1:31" x14ac:dyDescent="0.35">
      <c r="A256">
        <v>6015</v>
      </c>
      <c r="B256" t="s">
        <v>624</v>
      </c>
      <c r="C256" s="242">
        <v>2</v>
      </c>
      <c r="D256" s="242">
        <v>20</v>
      </c>
      <c r="E256" s="242">
        <v>7</v>
      </c>
      <c r="F256" s="243">
        <v>27</v>
      </c>
      <c r="G256" s="242">
        <v>14</v>
      </c>
      <c r="H256" s="242">
        <v>5</v>
      </c>
      <c r="I256" s="243">
        <v>19</v>
      </c>
      <c r="J256" s="242">
        <v>25</v>
      </c>
      <c r="K256" s="242">
        <v>280</v>
      </c>
      <c r="L256" s="242">
        <v>105</v>
      </c>
      <c r="M256" s="243">
        <v>385</v>
      </c>
      <c r="N256" s="242">
        <v>172.73</v>
      </c>
      <c r="O256" s="242">
        <v>69.959999999999994</v>
      </c>
      <c r="P256" s="243">
        <v>242.69</v>
      </c>
      <c r="Q256" s="242">
        <v>0</v>
      </c>
      <c r="R256" s="242">
        <v>0</v>
      </c>
      <c r="S256" s="244">
        <v>0</v>
      </c>
      <c r="T256" s="242">
        <v>0</v>
      </c>
      <c r="U256" s="242">
        <v>0</v>
      </c>
      <c r="V256" s="244">
        <v>0</v>
      </c>
      <c r="W256" s="242">
        <v>0</v>
      </c>
      <c r="X256" s="242">
        <v>0</v>
      </c>
      <c r="Y256" s="244">
        <v>0</v>
      </c>
      <c r="Z256" s="242">
        <v>0</v>
      </c>
      <c r="AA256" s="242">
        <v>0</v>
      </c>
      <c r="AB256" s="244">
        <v>0</v>
      </c>
      <c r="AC256" s="242">
        <v>0</v>
      </c>
      <c r="AD256" s="242">
        <v>0</v>
      </c>
      <c r="AE256" s="244">
        <v>0</v>
      </c>
    </row>
    <row r="257" spans="1:31" x14ac:dyDescent="0.35">
      <c r="A257">
        <v>6067</v>
      </c>
      <c r="B257" t="s">
        <v>625</v>
      </c>
      <c r="C257" s="242">
        <v>0</v>
      </c>
      <c r="D257" s="242">
        <v>2</v>
      </c>
      <c r="E257" s="242">
        <v>0</v>
      </c>
      <c r="F257" s="243">
        <v>2</v>
      </c>
      <c r="G257" s="242">
        <v>1</v>
      </c>
      <c r="H257" s="242">
        <v>0</v>
      </c>
      <c r="I257" s="243">
        <v>1</v>
      </c>
      <c r="J257" s="242">
        <v>0</v>
      </c>
      <c r="K257" s="242">
        <v>30</v>
      </c>
      <c r="L257" s="242">
        <v>0</v>
      </c>
      <c r="M257" s="243">
        <v>30</v>
      </c>
      <c r="N257" s="242">
        <v>9</v>
      </c>
      <c r="O257" s="242">
        <v>0</v>
      </c>
      <c r="P257" s="243">
        <v>9</v>
      </c>
      <c r="Q257" s="242">
        <v>0</v>
      </c>
      <c r="R257" s="242">
        <v>0</v>
      </c>
      <c r="S257" s="244">
        <v>0</v>
      </c>
      <c r="T257" s="242">
        <v>0</v>
      </c>
      <c r="U257" s="242">
        <v>0</v>
      </c>
      <c r="V257" s="244">
        <v>0</v>
      </c>
      <c r="W257" s="242">
        <v>0</v>
      </c>
      <c r="X257" s="242">
        <v>0</v>
      </c>
      <c r="Y257" s="244">
        <v>0</v>
      </c>
      <c r="Z257" s="242">
        <v>0</v>
      </c>
      <c r="AA257" s="242">
        <v>0</v>
      </c>
      <c r="AB257" s="244">
        <v>0</v>
      </c>
      <c r="AC257" s="242">
        <v>0</v>
      </c>
      <c r="AD257" s="242">
        <v>0</v>
      </c>
      <c r="AE257" s="244">
        <v>0</v>
      </c>
    </row>
    <row r="258" spans="1:31" x14ac:dyDescent="0.35">
      <c r="A258">
        <v>6082</v>
      </c>
      <c r="B258" t="s">
        <v>626</v>
      </c>
      <c r="C258" s="242">
        <v>0</v>
      </c>
      <c r="D258" s="242">
        <v>1</v>
      </c>
      <c r="E258" s="242">
        <v>0</v>
      </c>
      <c r="F258" s="243">
        <v>1</v>
      </c>
      <c r="G258" s="242">
        <v>1</v>
      </c>
      <c r="H258" s="242">
        <v>0</v>
      </c>
      <c r="I258" s="243">
        <v>1</v>
      </c>
      <c r="J258" s="242">
        <v>0</v>
      </c>
      <c r="K258" s="242">
        <v>0</v>
      </c>
      <c r="L258" s="242">
        <v>0</v>
      </c>
      <c r="M258" s="243">
        <v>0</v>
      </c>
      <c r="N258" s="242">
        <v>12</v>
      </c>
      <c r="O258" s="242">
        <v>0</v>
      </c>
      <c r="P258" s="243">
        <v>12</v>
      </c>
      <c r="Q258" s="242">
        <v>0</v>
      </c>
      <c r="R258" s="242">
        <v>0</v>
      </c>
      <c r="S258" s="244">
        <v>0</v>
      </c>
      <c r="T258" s="242">
        <v>0</v>
      </c>
      <c r="U258" s="242">
        <v>0</v>
      </c>
      <c r="V258" s="244">
        <v>0</v>
      </c>
      <c r="W258" s="242">
        <v>0</v>
      </c>
      <c r="X258" s="242">
        <v>0</v>
      </c>
      <c r="Y258" s="244">
        <v>0</v>
      </c>
      <c r="Z258" s="242">
        <v>0</v>
      </c>
      <c r="AA258" s="242">
        <v>0</v>
      </c>
      <c r="AB258" s="244">
        <v>0</v>
      </c>
      <c r="AC258" s="242">
        <v>0</v>
      </c>
      <c r="AD258" s="242">
        <v>0</v>
      </c>
      <c r="AE258" s="244">
        <v>0</v>
      </c>
    </row>
    <row r="259" spans="1:31" x14ac:dyDescent="0.35">
      <c r="A259">
        <v>6085</v>
      </c>
      <c r="B259" t="s">
        <v>627</v>
      </c>
      <c r="C259" s="242">
        <v>0</v>
      </c>
      <c r="D259" s="242">
        <v>1</v>
      </c>
      <c r="E259" s="242">
        <v>0</v>
      </c>
      <c r="F259" s="243">
        <v>1</v>
      </c>
      <c r="G259" s="242">
        <v>1</v>
      </c>
      <c r="H259" s="242">
        <v>0</v>
      </c>
      <c r="I259" s="243">
        <v>1</v>
      </c>
      <c r="J259" s="242">
        <v>0</v>
      </c>
      <c r="K259" s="242">
        <v>15</v>
      </c>
      <c r="L259" s="242">
        <v>0</v>
      </c>
      <c r="M259" s="243">
        <v>15</v>
      </c>
      <c r="N259" s="242">
        <v>15</v>
      </c>
      <c r="O259" s="242">
        <v>0</v>
      </c>
      <c r="P259" s="243">
        <v>15</v>
      </c>
      <c r="Q259" s="242">
        <v>0</v>
      </c>
      <c r="R259" s="242">
        <v>0</v>
      </c>
      <c r="S259" s="244">
        <v>0</v>
      </c>
      <c r="T259" s="242">
        <v>0</v>
      </c>
      <c r="U259" s="242">
        <v>0</v>
      </c>
      <c r="V259" s="244">
        <v>0</v>
      </c>
      <c r="W259" s="242">
        <v>0</v>
      </c>
      <c r="X259" s="242">
        <v>0</v>
      </c>
      <c r="Y259" s="244">
        <v>0</v>
      </c>
      <c r="Z259" s="242">
        <v>0</v>
      </c>
      <c r="AA259" s="242">
        <v>0</v>
      </c>
      <c r="AB259" s="244">
        <v>0</v>
      </c>
      <c r="AC259" s="242">
        <v>0</v>
      </c>
      <c r="AD259" s="242">
        <v>0</v>
      </c>
      <c r="AE259" s="244">
        <v>0</v>
      </c>
    </row>
    <row r="260" spans="1:31" x14ac:dyDescent="0.35">
      <c r="A260">
        <v>6088</v>
      </c>
      <c r="B260" t="s">
        <v>628</v>
      </c>
      <c r="C260" s="242">
        <v>0</v>
      </c>
      <c r="D260" s="242">
        <v>1</v>
      </c>
      <c r="E260" s="242">
        <v>0</v>
      </c>
      <c r="F260" s="243">
        <v>1</v>
      </c>
      <c r="G260" s="242">
        <v>1</v>
      </c>
      <c r="H260" s="242">
        <v>0</v>
      </c>
      <c r="I260" s="243">
        <v>1</v>
      </c>
      <c r="J260" s="242">
        <v>0</v>
      </c>
      <c r="K260" s="242">
        <v>15</v>
      </c>
      <c r="L260" s="242">
        <v>0</v>
      </c>
      <c r="M260" s="243">
        <v>15</v>
      </c>
      <c r="N260" s="242">
        <v>15</v>
      </c>
      <c r="O260" s="242">
        <v>0</v>
      </c>
      <c r="P260" s="243">
        <v>15</v>
      </c>
      <c r="Q260" s="242">
        <v>0</v>
      </c>
      <c r="R260" s="242">
        <v>0</v>
      </c>
      <c r="S260" s="244">
        <v>0</v>
      </c>
      <c r="T260" s="242">
        <v>0</v>
      </c>
      <c r="U260" s="242">
        <v>0</v>
      </c>
      <c r="V260" s="244">
        <v>0</v>
      </c>
      <c r="W260" s="242">
        <v>0</v>
      </c>
      <c r="X260" s="242">
        <v>0</v>
      </c>
      <c r="Y260" s="244">
        <v>0</v>
      </c>
      <c r="Z260" s="242">
        <v>0</v>
      </c>
      <c r="AA260" s="242">
        <v>0</v>
      </c>
      <c r="AB260" s="244">
        <v>0</v>
      </c>
      <c r="AC260" s="242">
        <v>0</v>
      </c>
      <c r="AD260" s="242">
        <v>0</v>
      </c>
      <c r="AE260" s="244">
        <v>0</v>
      </c>
    </row>
    <row r="261" spans="1:31" x14ac:dyDescent="0.35">
      <c r="A261">
        <v>6097</v>
      </c>
      <c r="B261" t="s">
        <v>629</v>
      </c>
      <c r="C261" s="242">
        <v>0</v>
      </c>
      <c r="D261" s="242">
        <v>1</v>
      </c>
      <c r="E261" s="242">
        <v>0</v>
      </c>
      <c r="F261" s="243">
        <v>1</v>
      </c>
      <c r="G261" s="242">
        <v>1</v>
      </c>
      <c r="H261" s="242">
        <v>0</v>
      </c>
      <c r="I261" s="243">
        <v>1</v>
      </c>
      <c r="J261" s="242">
        <v>0</v>
      </c>
      <c r="K261" s="242">
        <v>0</v>
      </c>
      <c r="L261" s="242">
        <v>0</v>
      </c>
      <c r="M261" s="243">
        <v>0</v>
      </c>
      <c r="N261" s="242">
        <v>15</v>
      </c>
      <c r="O261" s="242">
        <v>0</v>
      </c>
      <c r="P261" s="243">
        <v>15</v>
      </c>
      <c r="Q261" s="242">
        <v>0</v>
      </c>
      <c r="R261" s="242">
        <v>0</v>
      </c>
      <c r="S261" s="244">
        <v>0</v>
      </c>
      <c r="T261" s="242">
        <v>0</v>
      </c>
      <c r="U261" s="242">
        <v>0</v>
      </c>
      <c r="V261" s="244">
        <v>0</v>
      </c>
      <c r="W261" s="242">
        <v>0</v>
      </c>
      <c r="X261" s="242">
        <v>0</v>
      </c>
      <c r="Y261" s="244">
        <v>0</v>
      </c>
      <c r="Z261" s="242">
        <v>0</v>
      </c>
      <c r="AA261" s="242">
        <v>0</v>
      </c>
      <c r="AB261" s="244">
        <v>0</v>
      </c>
      <c r="AC261" s="242">
        <v>0</v>
      </c>
      <c r="AD261" s="242">
        <v>0</v>
      </c>
      <c r="AE261" s="244">
        <v>0</v>
      </c>
    </row>
    <row r="262" spans="1:31" x14ac:dyDescent="0.35">
      <c r="A262">
        <v>6134</v>
      </c>
      <c r="B262" t="s">
        <v>630</v>
      </c>
      <c r="C262" s="242">
        <v>0</v>
      </c>
      <c r="D262" s="242">
        <v>24</v>
      </c>
      <c r="E262" s="242">
        <v>10</v>
      </c>
      <c r="F262" s="243">
        <v>34</v>
      </c>
      <c r="G262" s="242">
        <v>6</v>
      </c>
      <c r="H262" s="242">
        <v>1</v>
      </c>
      <c r="I262" s="243">
        <v>7</v>
      </c>
      <c r="J262" s="242">
        <v>0</v>
      </c>
      <c r="K262" s="242">
        <v>360</v>
      </c>
      <c r="L262" s="242">
        <v>150</v>
      </c>
      <c r="M262" s="243">
        <v>510</v>
      </c>
      <c r="N262" s="242">
        <v>90</v>
      </c>
      <c r="O262" s="242">
        <v>15</v>
      </c>
      <c r="P262" s="243">
        <v>105</v>
      </c>
      <c r="Q262" s="242">
        <v>4</v>
      </c>
      <c r="R262" s="242">
        <v>60</v>
      </c>
      <c r="S262" s="244">
        <v>15</v>
      </c>
      <c r="T262" s="242">
        <v>26</v>
      </c>
      <c r="U262" s="242">
        <v>390</v>
      </c>
      <c r="V262" s="244">
        <v>60</v>
      </c>
      <c r="W262" s="242">
        <v>3</v>
      </c>
      <c r="X262" s="242">
        <v>45</v>
      </c>
      <c r="Y262" s="244">
        <v>30</v>
      </c>
      <c r="Z262" s="242">
        <v>7</v>
      </c>
      <c r="AA262" s="242">
        <v>105</v>
      </c>
      <c r="AB262" s="244">
        <v>0</v>
      </c>
      <c r="AC262" s="242">
        <v>0</v>
      </c>
      <c r="AD262" s="242">
        <v>0</v>
      </c>
      <c r="AE262" s="244">
        <v>0</v>
      </c>
    </row>
    <row r="263" spans="1:31" x14ac:dyDescent="0.35">
      <c r="A263">
        <v>6137</v>
      </c>
      <c r="B263" t="s">
        <v>631</v>
      </c>
      <c r="C263" s="242">
        <v>12</v>
      </c>
      <c r="D263" s="242">
        <v>49</v>
      </c>
      <c r="E263" s="242">
        <v>10</v>
      </c>
      <c r="F263" s="243">
        <v>59</v>
      </c>
      <c r="G263" s="242">
        <v>22</v>
      </c>
      <c r="H263" s="242">
        <v>6</v>
      </c>
      <c r="I263" s="243">
        <v>28</v>
      </c>
      <c r="J263" s="242">
        <v>180</v>
      </c>
      <c r="K263" s="242">
        <v>720</v>
      </c>
      <c r="L263" s="242">
        <v>150</v>
      </c>
      <c r="M263" s="243">
        <v>870</v>
      </c>
      <c r="N263" s="242">
        <v>316</v>
      </c>
      <c r="O263" s="242">
        <v>90</v>
      </c>
      <c r="P263" s="243">
        <v>406</v>
      </c>
      <c r="Q263" s="242">
        <v>5</v>
      </c>
      <c r="R263" s="242">
        <v>75</v>
      </c>
      <c r="S263" s="244">
        <v>15</v>
      </c>
      <c r="T263" s="242">
        <v>4</v>
      </c>
      <c r="U263" s="242">
        <v>60</v>
      </c>
      <c r="V263" s="244">
        <v>30</v>
      </c>
      <c r="W263" s="242">
        <v>11</v>
      </c>
      <c r="X263" s="242">
        <v>165</v>
      </c>
      <c r="Y263" s="244">
        <v>60</v>
      </c>
      <c r="Z263" s="242">
        <v>22</v>
      </c>
      <c r="AA263" s="242">
        <v>330</v>
      </c>
      <c r="AB263" s="244">
        <v>30</v>
      </c>
      <c r="AC263" s="242">
        <v>11</v>
      </c>
      <c r="AD263" s="242">
        <v>165</v>
      </c>
      <c r="AE263" s="244">
        <v>15</v>
      </c>
    </row>
    <row r="264" spans="1:31" x14ac:dyDescent="0.35">
      <c r="A264">
        <v>6151</v>
      </c>
      <c r="B264" t="s">
        <v>632</v>
      </c>
      <c r="C264" s="242">
        <v>18</v>
      </c>
      <c r="D264" s="242">
        <v>14</v>
      </c>
      <c r="E264" s="242">
        <v>4</v>
      </c>
      <c r="F264" s="243">
        <v>18</v>
      </c>
      <c r="G264" s="242">
        <v>2</v>
      </c>
      <c r="H264" s="242">
        <v>0</v>
      </c>
      <c r="I264" s="243">
        <v>2</v>
      </c>
      <c r="J264" s="242">
        <v>270</v>
      </c>
      <c r="K264" s="242">
        <v>210</v>
      </c>
      <c r="L264" s="242">
        <v>60</v>
      </c>
      <c r="M264" s="243">
        <v>270</v>
      </c>
      <c r="N264" s="242">
        <v>30</v>
      </c>
      <c r="O264" s="242">
        <v>0</v>
      </c>
      <c r="P264" s="243">
        <v>30</v>
      </c>
      <c r="Q264" s="242">
        <v>12</v>
      </c>
      <c r="R264" s="242">
        <v>180</v>
      </c>
      <c r="S264" s="244">
        <v>15</v>
      </c>
      <c r="T264" s="242">
        <v>3</v>
      </c>
      <c r="U264" s="242">
        <v>45</v>
      </c>
      <c r="V264" s="244">
        <v>0</v>
      </c>
      <c r="W264" s="242">
        <v>3</v>
      </c>
      <c r="X264" s="242">
        <v>45</v>
      </c>
      <c r="Y264" s="244">
        <v>15</v>
      </c>
      <c r="Z264" s="242">
        <v>8</v>
      </c>
      <c r="AA264" s="242">
        <v>120</v>
      </c>
      <c r="AB264" s="244">
        <v>0</v>
      </c>
      <c r="AC264" s="242">
        <v>4</v>
      </c>
      <c r="AD264" s="242">
        <v>60</v>
      </c>
      <c r="AE264" s="244">
        <v>0</v>
      </c>
    </row>
    <row r="265" spans="1:31" x14ac:dyDescent="0.35">
      <c r="A265">
        <v>6169</v>
      </c>
      <c r="B265" t="s">
        <v>633</v>
      </c>
      <c r="C265" s="242">
        <v>7</v>
      </c>
      <c r="D265" s="242">
        <v>28</v>
      </c>
      <c r="E265" s="242">
        <v>15</v>
      </c>
      <c r="F265" s="243">
        <v>43</v>
      </c>
      <c r="G265" s="242">
        <v>2</v>
      </c>
      <c r="H265" s="242">
        <v>1</v>
      </c>
      <c r="I265" s="243">
        <v>3</v>
      </c>
      <c r="J265" s="242">
        <v>105</v>
      </c>
      <c r="K265" s="242">
        <v>420</v>
      </c>
      <c r="L265" s="242">
        <v>223.5</v>
      </c>
      <c r="M265" s="243">
        <v>643.5</v>
      </c>
      <c r="N265" s="242">
        <v>30</v>
      </c>
      <c r="O265" s="242">
        <v>15</v>
      </c>
      <c r="P265" s="243">
        <v>45</v>
      </c>
      <c r="Q265" s="242">
        <v>0</v>
      </c>
      <c r="R265" s="242">
        <v>0</v>
      </c>
      <c r="S265" s="244">
        <v>0</v>
      </c>
      <c r="T265" s="242">
        <v>5</v>
      </c>
      <c r="U265" s="242">
        <v>75</v>
      </c>
      <c r="V265" s="244">
        <v>0</v>
      </c>
      <c r="W265" s="242">
        <v>34</v>
      </c>
      <c r="X265" s="242">
        <v>508.5</v>
      </c>
      <c r="Y265" s="244">
        <v>30</v>
      </c>
      <c r="Z265" s="242">
        <v>4</v>
      </c>
      <c r="AA265" s="242">
        <v>60</v>
      </c>
      <c r="AB265" s="244">
        <v>0</v>
      </c>
      <c r="AC265" s="242">
        <v>0</v>
      </c>
      <c r="AD265" s="242">
        <v>0</v>
      </c>
      <c r="AE265" s="244">
        <v>0</v>
      </c>
    </row>
    <row r="266" spans="1:31" x14ac:dyDescent="0.35">
      <c r="A266">
        <v>6173</v>
      </c>
      <c r="B266" t="s">
        <v>634</v>
      </c>
      <c r="C266" s="242">
        <v>7</v>
      </c>
      <c r="D266" s="242">
        <v>10</v>
      </c>
      <c r="E266" s="242">
        <v>5</v>
      </c>
      <c r="F266" s="243">
        <v>15</v>
      </c>
      <c r="G266" s="242">
        <v>2</v>
      </c>
      <c r="H266" s="242">
        <v>2</v>
      </c>
      <c r="I266" s="243">
        <v>4</v>
      </c>
      <c r="J266" s="242">
        <v>99</v>
      </c>
      <c r="K266" s="242">
        <v>150</v>
      </c>
      <c r="L266" s="242">
        <v>75</v>
      </c>
      <c r="M266" s="243">
        <v>225</v>
      </c>
      <c r="N266" s="242">
        <v>30</v>
      </c>
      <c r="O266" s="242">
        <v>30</v>
      </c>
      <c r="P266" s="243">
        <v>60</v>
      </c>
      <c r="Q266" s="242">
        <v>6</v>
      </c>
      <c r="R266" s="242">
        <v>90</v>
      </c>
      <c r="S266" s="244">
        <v>30</v>
      </c>
      <c r="T266" s="242">
        <v>3</v>
      </c>
      <c r="U266" s="242">
        <v>45</v>
      </c>
      <c r="V266" s="244">
        <v>15</v>
      </c>
      <c r="W266" s="242">
        <v>0</v>
      </c>
      <c r="X266" s="242">
        <v>0</v>
      </c>
      <c r="Y266" s="244">
        <v>0</v>
      </c>
      <c r="Z266" s="242">
        <v>8</v>
      </c>
      <c r="AA266" s="242">
        <v>120</v>
      </c>
      <c r="AB266" s="244">
        <v>0</v>
      </c>
      <c r="AC266" s="242">
        <v>4</v>
      </c>
      <c r="AD266" s="242">
        <v>60</v>
      </c>
      <c r="AE266" s="244">
        <v>0</v>
      </c>
    </row>
    <row r="267" spans="1:31" x14ac:dyDescent="0.35">
      <c r="A267">
        <v>6175</v>
      </c>
      <c r="B267" t="s">
        <v>635</v>
      </c>
      <c r="C267" s="242">
        <v>18</v>
      </c>
      <c r="D267" s="242">
        <v>22</v>
      </c>
      <c r="E267" s="242">
        <v>8</v>
      </c>
      <c r="F267" s="243">
        <v>30</v>
      </c>
      <c r="G267" s="242">
        <v>7</v>
      </c>
      <c r="H267" s="242">
        <v>3</v>
      </c>
      <c r="I267" s="243">
        <v>10</v>
      </c>
      <c r="J267" s="242">
        <v>270</v>
      </c>
      <c r="K267" s="242">
        <v>330</v>
      </c>
      <c r="L267" s="242">
        <v>120</v>
      </c>
      <c r="M267" s="243">
        <v>450</v>
      </c>
      <c r="N267" s="242">
        <v>105</v>
      </c>
      <c r="O267" s="242">
        <v>45</v>
      </c>
      <c r="P267" s="243">
        <v>150</v>
      </c>
      <c r="Q267" s="242">
        <v>3</v>
      </c>
      <c r="R267" s="242">
        <v>45</v>
      </c>
      <c r="S267" s="244">
        <v>30</v>
      </c>
      <c r="T267" s="242">
        <v>22</v>
      </c>
      <c r="U267" s="242">
        <v>330</v>
      </c>
      <c r="V267" s="244">
        <v>60</v>
      </c>
      <c r="W267" s="242">
        <v>0</v>
      </c>
      <c r="X267" s="242">
        <v>0</v>
      </c>
      <c r="Y267" s="244">
        <v>0</v>
      </c>
      <c r="Z267" s="242">
        <v>17</v>
      </c>
      <c r="AA267" s="242">
        <v>255</v>
      </c>
      <c r="AB267" s="244">
        <v>0</v>
      </c>
      <c r="AC267" s="242">
        <v>17</v>
      </c>
      <c r="AD267" s="242">
        <v>255</v>
      </c>
      <c r="AE267" s="244">
        <v>0</v>
      </c>
    </row>
    <row r="268" spans="1:31" x14ac:dyDescent="0.35">
      <c r="A268">
        <v>6183</v>
      </c>
      <c r="B268" t="s">
        <v>636</v>
      </c>
      <c r="C268" s="242">
        <v>0</v>
      </c>
      <c r="D268" s="242">
        <v>6</v>
      </c>
      <c r="E268" s="242">
        <v>5</v>
      </c>
      <c r="F268" s="243">
        <v>11</v>
      </c>
      <c r="G268" s="242">
        <v>4</v>
      </c>
      <c r="H268" s="242">
        <v>5</v>
      </c>
      <c r="I268" s="243">
        <v>9</v>
      </c>
      <c r="J268" s="242">
        <v>0</v>
      </c>
      <c r="K268" s="242">
        <v>90</v>
      </c>
      <c r="L268" s="242">
        <v>75</v>
      </c>
      <c r="M268" s="243">
        <v>165</v>
      </c>
      <c r="N268" s="242">
        <v>60</v>
      </c>
      <c r="O268" s="242">
        <v>75</v>
      </c>
      <c r="P268" s="243">
        <v>135</v>
      </c>
      <c r="Q268" s="242">
        <v>0</v>
      </c>
      <c r="R268" s="242">
        <v>0</v>
      </c>
      <c r="S268" s="244">
        <v>0</v>
      </c>
      <c r="T268" s="242">
        <v>0</v>
      </c>
      <c r="U268" s="242">
        <v>0</v>
      </c>
      <c r="V268" s="244">
        <v>0</v>
      </c>
      <c r="W268" s="242">
        <v>0</v>
      </c>
      <c r="X268" s="242">
        <v>0</v>
      </c>
      <c r="Y268" s="244">
        <v>0</v>
      </c>
      <c r="Z268" s="242">
        <v>0</v>
      </c>
      <c r="AA268" s="242">
        <v>0</v>
      </c>
      <c r="AB268" s="244">
        <v>0</v>
      </c>
      <c r="AC268" s="242">
        <v>0</v>
      </c>
      <c r="AD268" s="242">
        <v>0</v>
      </c>
      <c r="AE268" s="244">
        <v>0</v>
      </c>
    </row>
    <row r="269" spans="1:31" x14ac:dyDescent="0.35">
      <c r="A269">
        <v>6195</v>
      </c>
      <c r="B269" t="s">
        <v>637</v>
      </c>
      <c r="C269" s="242">
        <v>38</v>
      </c>
      <c r="D269" s="242">
        <v>65</v>
      </c>
      <c r="E269" s="242">
        <v>28</v>
      </c>
      <c r="F269" s="243">
        <v>93</v>
      </c>
      <c r="G269" s="242">
        <v>7</v>
      </c>
      <c r="H269" s="242">
        <v>6</v>
      </c>
      <c r="I269" s="243">
        <v>13</v>
      </c>
      <c r="J269" s="242">
        <v>570</v>
      </c>
      <c r="K269" s="242">
        <v>975</v>
      </c>
      <c r="L269" s="242">
        <v>420</v>
      </c>
      <c r="M269" s="243">
        <v>1395</v>
      </c>
      <c r="N269" s="242">
        <v>105</v>
      </c>
      <c r="O269" s="242">
        <v>90</v>
      </c>
      <c r="P269" s="243">
        <v>195</v>
      </c>
      <c r="Q269" s="242">
        <v>4</v>
      </c>
      <c r="R269" s="242">
        <v>60</v>
      </c>
      <c r="S269" s="244">
        <v>0</v>
      </c>
      <c r="T269" s="242">
        <v>44</v>
      </c>
      <c r="U269" s="242">
        <v>660</v>
      </c>
      <c r="V269" s="244">
        <v>90</v>
      </c>
      <c r="W269" s="242">
        <v>37</v>
      </c>
      <c r="X269" s="242">
        <v>555</v>
      </c>
      <c r="Y269" s="244">
        <v>105</v>
      </c>
      <c r="Z269" s="242">
        <v>8</v>
      </c>
      <c r="AA269" s="242">
        <v>120</v>
      </c>
      <c r="AB269" s="244">
        <v>0</v>
      </c>
      <c r="AC269" s="242">
        <v>7</v>
      </c>
      <c r="AD269" s="242">
        <v>105</v>
      </c>
      <c r="AE269" s="244">
        <v>0</v>
      </c>
    </row>
    <row r="270" spans="1:31" x14ac:dyDescent="0.35">
      <c r="A270">
        <v>6217</v>
      </c>
      <c r="B270" t="s">
        <v>638</v>
      </c>
      <c r="C270" s="242">
        <v>0</v>
      </c>
      <c r="D270" s="242">
        <v>8</v>
      </c>
      <c r="E270" s="242">
        <v>7</v>
      </c>
      <c r="F270" s="243">
        <v>15</v>
      </c>
      <c r="G270" s="242">
        <v>0</v>
      </c>
      <c r="H270" s="242">
        <v>0</v>
      </c>
      <c r="I270" s="243">
        <v>0</v>
      </c>
      <c r="J270" s="242">
        <v>0</v>
      </c>
      <c r="K270" s="242">
        <v>120</v>
      </c>
      <c r="L270" s="242">
        <v>105</v>
      </c>
      <c r="M270" s="243">
        <v>225</v>
      </c>
      <c r="N270" s="242">
        <v>0</v>
      </c>
      <c r="O270" s="242">
        <v>0</v>
      </c>
      <c r="P270" s="243">
        <v>0</v>
      </c>
      <c r="Q270" s="242">
        <v>0</v>
      </c>
      <c r="R270" s="242">
        <v>0</v>
      </c>
      <c r="S270" s="244">
        <v>0</v>
      </c>
      <c r="T270" s="242">
        <v>4</v>
      </c>
      <c r="U270" s="242">
        <v>60</v>
      </c>
      <c r="V270" s="244">
        <v>0</v>
      </c>
      <c r="W270" s="242">
        <v>10</v>
      </c>
      <c r="X270" s="242">
        <v>150</v>
      </c>
      <c r="Y270" s="244">
        <v>0</v>
      </c>
      <c r="Z270" s="242">
        <v>4</v>
      </c>
      <c r="AA270" s="242">
        <v>60</v>
      </c>
      <c r="AB270" s="244">
        <v>0</v>
      </c>
      <c r="AC270" s="242">
        <v>0</v>
      </c>
      <c r="AD270" s="242">
        <v>0</v>
      </c>
      <c r="AE270" s="244">
        <v>0</v>
      </c>
    </row>
    <row r="271" spans="1:31" x14ac:dyDescent="0.35">
      <c r="A271">
        <v>6229</v>
      </c>
      <c r="B271" t="s">
        <v>639</v>
      </c>
      <c r="C271" s="242">
        <v>12</v>
      </c>
      <c r="D271" s="242">
        <v>25</v>
      </c>
      <c r="E271" s="242">
        <v>11</v>
      </c>
      <c r="F271" s="243">
        <v>36</v>
      </c>
      <c r="G271" s="242">
        <v>9</v>
      </c>
      <c r="H271" s="242">
        <v>7</v>
      </c>
      <c r="I271" s="243">
        <v>16</v>
      </c>
      <c r="J271" s="242">
        <v>180</v>
      </c>
      <c r="K271" s="242">
        <v>375</v>
      </c>
      <c r="L271" s="242">
        <v>165</v>
      </c>
      <c r="M271" s="243">
        <v>540</v>
      </c>
      <c r="N271" s="242">
        <v>135</v>
      </c>
      <c r="O271" s="242">
        <v>105</v>
      </c>
      <c r="P271" s="243">
        <v>240</v>
      </c>
      <c r="Q271" s="242">
        <v>9</v>
      </c>
      <c r="R271" s="242">
        <v>135</v>
      </c>
      <c r="S271" s="244">
        <v>30</v>
      </c>
      <c r="T271" s="242">
        <v>9</v>
      </c>
      <c r="U271" s="242">
        <v>135</v>
      </c>
      <c r="V271" s="244">
        <v>60</v>
      </c>
      <c r="W271" s="242">
        <v>8</v>
      </c>
      <c r="X271" s="242">
        <v>120</v>
      </c>
      <c r="Y271" s="244">
        <v>60</v>
      </c>
      <c r="Z271" s="242">
        <v>0</v>
      </c>
      <c r="AA271" s="242">
        <v>0</v>
      </c>
      <c r="AB271" s="244">
        <v>0</v>
      </c>
      <c r="AC271" s="242">
        <v>0</v>
      </c>
      <c r="AD271" s="242">
        <v>0</v>
      </c>
      <c r="AE271" s="244">
        <v>0</v>
      </c>
    </row>
    <row r="272" spans="1:31" x14ac:dyDescent="0.35">
      <c r="A272">
        <v>6243</v>
      </c>
      <c r="B272" t="s">
        <v>640</v>
      </c>
      <c r="C272" s="242">
        <v>19</v>
      </c>
      <c r="D272" s="242">
        <v>33</v>
      </c>
      <c r="E272" s="242">
        <v>12</v>
      </c>
      <c r="F272" s="243">
        <v>45</v>
      </c>
      <c r="G272" s="242">
        <v>20</v>
      </c>
      <c r="H272" s="242">
        <v>7</v>
      </c>
      <c r="I272" s="243">
        <v>27</v>
      </c>
      <c r="J272" s="242">
        <v>285</v>
      </c>
      <c r="K272" s="242">
        <v>495</v>
      </c>
      <c r="L272" s="242">
        <v>180</v>
      </c>
      <c r="M272" s="243">
        <v>675</v>
      </c>
      <c r="N272" s="242">
        <v>300</v>
      </c>
      <c r="O272" s="242">
        <v>105</v>
      </c>
      <c r="P272" s="243">
        <v>405</v>
      </c>
      <c r="Q272" s="242">
        <v>7</v>
      </c>
      <c r="R272" s="242">
        <v>105</v>
      </c>
      <c r="S272" s="244">
        <v>45</v>
      </c>
      <c r="T272" s="242">
        <v>7</v>
      </c>
      <c r="U272" s="242">
        <v>105</v>
      </c>
      <c r="V272" s="244">
        <v>60</v>
      </c>
      <c r="W272" s="242">
        <v>14</v>
      </c>
      <c r="X272" s="242">
        <v>210</v>
      </c>
      <c r="Y272" s="244">
        <v>120</v>
      </c>
      <c r="Z272" s="242">
        <v>13</v>
      </c>
      <c r="AA272" s="242">
        <v>195</v>
      </c>
      <c r="AB272" s="244">
        <v>15</v>
      </c>
      <c r="AC272" s="242">
        <v>13</v>
      </c>
      <c r="AD272" s="242">
        <v>195</v>
      </c>
      <c r="AE272" s="244">
        <v>15</v>
      </c>
    </row>
    <row r="273" spans="1:31" x14ac:dyDescent="0.35">
      <c r="A273">
        <v>6251</v>
      </c>
      <c r="B273" t="s">
        <v>641</v>
      </c>
      <c r="C273" s="242">
        <v>0</v>
      </c>
      <c r="D273" s="242">
        <v>1</v>
      </c>
      <c r="E273" s="242">
        <v>0</v>
      </c>
      <c r="F273" s="243">
        <v>1</v>
      </c>
      <c r="G273" s="242">
        <v>1</v>
      </c>
      <c r="H273" s="242">
        <v>0</v>
      </c>
      <c r="I273" s="243">
        <v>1</v>
      </c>
      <c r="J273" s="242">
        <v>0</v>
      </c>
      <c r="K273" s="242">
        <v>15</v>
      </c>
      <c r="L273" s="242">
        <v>0</v>
      </c>
      <c r="M273" s="243">
        <v>15</v>
      </c>
      <c r="N273" s="242">
        <v>15</v>
      </c>
      <c r="O273" s="242">
        <v>0</v>
      </c>
      <c r="P273" s="243">
        <v>15</v>
      </c>
      <c r="Q273" s="242">
        <v>0</v>
      </c>
      <c r="R273" s="242">
        <v>0</v>
      </c>
      <c r="S273" s="244">
        <v>0</v>
      </c>
      <c r="T273" s="242">
        <v>0</v>
      </c>
      <c r="U273" s="242">
        <v>0</v>
      </c>
      <c r="V273" s="244">
        <v>0</v>
      </c>
      <c r="W273" s="242">
        <v>0</v>
      </c>
      <c r="X273" s="242">
        <v>0</v>
      </c>
      <c r="Y273" s="244">
        <v>0</v>
      </c>
      <c r="Z273" s="242">
        <v>0</v>
      </c>
      <c r="AA273" s="242">
        <v>0</v>
      </c>
      <c r="AB273" s="244">
        <v>0</v>
      </c>
      <c r="AC273" s="242">
        <v>0</v>
      </c>
      <c r="AD273" s="242">
        <v>0</v>
      </c>
      <c r="AE273" s="244">
        <v>0</v>
      </c>
    </row>
    <row r="274" spans="1:31" x14ac:dyDescent="0.35">
      <c r="A274">
        <v>6293</v>
      </c>
      <c r="B274" t="s">
        <v>642</v>
      </c>
      <c r="C274" s="242">
        <v>18</v>
      </c>
      <c r="D274" s="242">
        <v>29</v>
      </c>
      <c r="E274" s="242">
        <v>5</v>
      </c>
      <c r="F274" s="243">
        <v>34</v>
      </c>
      <c r="G274" s="242">
        <v>13</v>
      </c>
      <c r="H274" s="242">
        <v>3</v>
      </c>
      <c r="I274" s="243">
        <v>16</v>
      </c>
      <c r="J274" s="242">
        <v>270</v>
      </c>
      <c r="K274" s="242">
        <v>435</v>
      </c>
      <c r="L274" s="242">
        <v>75</v>
      </c>
      <c r="M274" s="243">
        <v>510</v>
      </c>
      <c r="N274" s="242">
        <v>183</v>
      </c>
      <c r="O274" s="242">
        <v>45</v>
      </c>
      <c r="P274" s="243">
        <v>228</v>
      </c>
      <c r="Q274" s="242">
        <v>17</v>
      </c>
      <c r="R274" s="242">
        <v>255</v>
      </c>
      <c r="S274" s="244">
        <v>90</v>
      </c>
      <c r="T274" s="242">
        <v>2</v>
      </c>
      <c r="U274" s="242">
        <v>30</v>
      </c>
      <c r="V274" s="244">
        <v>15</v>
      </c>
      <c r="W274" s="242">
        <v>4</v>
      </c>
      <c r="X274" s="242">
        <v>60</v>
      </c>
      <c r="Y274" s="244">
        <v>30</v>
      </c>
      <c r="Z274" s="242">
        <v>3</v>
      </c>
      <c r="AA274" s="242">
        <v>45</v>
      </c>
      <c r="AB274" s="244">
        <v>15</v>
      </c>
      <c r="AC274" s="242">
        <v>14</v>
      </c>
      <c r="AD274" s="242">
        <v>210</v>
      </c>
      <c r="AE274" s="244">
        <v>60</v>
      </c>
    </row>
    <row r="275" spans="1:31" x14ac:dyDescent="0.35">
      <c r="A275">
        <v>6323</v>
      </c>
      <c r="B275" t="s">
        <v>643</v>
      </c>
      <c r="C275" s="242">
        <v>0</v>
      </c>
      <c r="D275" s="242">
        <v>2</v>
      </c>
      <c r="E275" s="242">
        <v>0</v>
      </c>
      <c r="F275" s="243">
        <v>2</v>
      </c>
      <c r="G275" s="242">
        <v>2</v>
      </c>
      <c r="H275" s="242">
        <v>0</v>
      </c>
      <c r="I275" s="243">
        <v>2</v>
      </c>
      <c r="J275" s="242">
        <v>0</v>
      </c>
      <c r="K275" s="242">
        <v>0</v>
      </c>
      <c r="L275" s="242">
        <v>0</v>
      </c>
      <c r="M275" s="243">
        <v>0</v>
      </c>
      <c r="N275" s="242">
        <v>30</v>
      </c>
      <c r="O275" s="242">
        <v>0</v>
      </c>
      <c r="P275" s="243">
        <v>30</v>
      </c>
      <c r="Q275" s="242">
        <v>0</v>
      </c>
      <c r="R275" s="242">
        <v>0</v>
      </c>
      <c r="S275" s="244">
        <v>0</v>
      </c>
      <c r="T275" s="242">
        <v>0</v>
      </c>
      <c r="U275" s="242">
        <v>0</v>
      </c>
      <c r="V275" s="244">
        <v>0</v>
      </c>
      <c r="W275" s="242">
        <v>0</v>
      </c>
      <c r="X275" s="242">
        <v>0</v>
      </c>
      <c r="Y275" s="244">
        <v>0</v>
      </c>
      <c r="Z275" s="242">
        <v>0</v>
      </c>
      <c r="AA275" s="242">
        <v>0</v>
      </c>
      <c r="AB275" s="244">
        <v>0</v>
      </c>
      <c r="AC275" s="242">
        <v>0</v>
      </c>
      <c r="AD275" s="242">
        <v>0</v>
      </c>
      <c r="AE275" s="244">
        <v>0</v>
      </c>
    </row>
    <row r="276" spans="1:31" x14ac:dyDescent="0.35">
      <c r="A276">
        <v>6340</v>
      </c>
      <c r="B276" t="s">
        <v>644</v>
      </c>
      <c r="C276" s="242">
        <v>31</v>
      </c>
      <c r="D276" s="242">
        <v>82</v>
      </c>
      <c r="E276" s="242">
        <v>19</v>
      </c>
      <c r="F276" s="243">
        <v>101</v>
      </c>
      <c r="G276" s="242">
        <v>11</v>
      </c>
      <c r="H276" s="242">
        <v>5</v>
      </c>
      <c r="I276" s="243">
        <v>16</v>
      </c>
      <c r="J276" s="242">
        <v>465</v>
      </c>
      <c r="K276" s="242">
        <v>1230</v>
      </c>
      <c r="L276" s="242">
        <v>285</v>
      </c>
      <c r="M276" s="243">
        <v>1515</v>
      </c>
      <c r="N276" s="242">
        <v>165</v>
      </c>
      <c r="O276" s="242">
        <v>75</v>
      </c>
      <c r="P276" s="243">
        <v>240</v>
      </c>
      <c r="Q276" s="242">
        <v>9</v>
      </c>
      <c r="R276" s="242">
        <v>135</v>
      </c>
      <c r="S276" s="244">
        <v>45</v>
      </c>
      <c r="T276" s="242">
        <v>14</v>
      </c>
      <c r="U276" s="242">
        <v>210</v>
      </c>
      <c r="V276" s="244">
        <v>30</v>
      </c>
      <c r="W276" s="242">
        <v>66</v>
      </c>
      <c r="X276" s="242">
        <v>990</v>
      </c>
      <c r="Y276" s="244">
        <v>75</v>
      </c>
      <c r="Z276" s="242">
        <v>22</v>
      </c>
      <c r="AA276" s="242">
        <v>330</v>
      </c>
      <c r="AB276" s="244">
        <v>0</v>
      </c>
      <c r="AC276" s="242">
        <v>0</v>
      </c>
      <c r="AD276" s="242">
        <v>0</v>
      </c>
      <c r="AE276" s="244">
        <v>0</v>
      </c>
    </row>
    <row r="277" spans="1:31" x14ac:dyDescent="0.35">
      <c r="A277">
        <v>6341</v>
      </c>
      <c r="B277" t="s">
        <v>645</v>
      </c>
      <c r="C277" s="242">
        <v>31</v>
      </c>
      <c r="D277" s="242">
        <v>99</v>
      </c>
      <c r="E277" s="242">
        <v>58</v>
      </c>
      <c r="F277" s="243">
        <v>157</v>
      </c>
      <c r="G277" s="242">
        <v>19</v>
      </c>
      <c r="H277" s="242">
        <v>16</v>
      </c>
      <c r="I277" s="243">
        <v>35</v>
      </c>
      <c r="J277" s="242">
        <v>465</v>
      </c>
      <c r="K277" s="242">
        <v>1485</v>
      </c>
      <c r="L277" s="242">
        <v>870</v>
      </c>
      <c r="M277" s="243">
        <v>2355</v>
      </c>
      <c r="N277" s="242">
        <v>285</v>
      </c>
      <c r="O277" s="242">
        <v>240</v>
      </c>
      <c r="P277" s="243">
        <v>525</v>
      </c>
      <c r="Q277" s="242">
        <v>13</v>
      </c>
      <c r="R277" s="242">
        <v>195</v>
      </c>
      <c r="S277" s="244">
        <v>30</v>
      </c>
      <c r="T277" s="242">
        <v>24</v>
      </c>
      <c r="U277" s="242">
        <v>360</v>
      </c>
      <c r="V277" s="244">
        <v>75</v>
      </c>
      <c r="W277" s="242">
        <v>65</v>
      </c>
      <c r="X277" s="242">
        <v>975</v>
      </c>
      <c r="Y277" s="244">
        <v>150</v>
      </c>
      <c r="Z277" s="242">
        <v>39</v>
      </c>
      <c r="AA277" s="242">
        <v>585</v>
      </c>
      <c r="AB277" s="244">
        <v>45</v>
      </c>
      <c r="AC277" s="242">
        <v>1</v>
      </c>
      <c r="AD277" s="242">
        <v>15</v>
      </c>
      <c r="AE277" s="244">
        <v>0</v>
      </c>
    </row>
    <row r="278" spans="1:31" x14ac:dyDescent="0.35">
      <c r="A278">
        <v>6342</v>
      </c>
      <c r="B278" t="s">
        <v>646</v>
      </c>
      <c r="C278" s="242">
        <v>17</v>
      </c>
      <c r="D278" s="242">
        <v>55</v>
      </c>
      <c r="E278" s="242">
        <v>25</v>
      </c>
      <c r="F278" s="243">
        <v>80</v>
      </c>
      <c r="G278" s="242">
        <v>11</v>
      </c>
      <c r="H278" s="242">
        <v>4</v>
      </c>
      <c r="I278" s="243">
        <v>15</v>
      </c>
      <c r="J278" s="242">
        <v>255</v>
      </c>
      <c r="K278" s="242">
        <v>825</v>
      </c>
      <c r="L278" s="242">
        <v>375</v>
      </c>
      <c r="M278" s="243">
        <v>1200</v>
      </c>
      <c r="N278" s="242">
        <v>165</v>
      </c>
      <c r="O278" s="242">
        <v>60</v>
      </c>
      <c r="P278" s="243">
        <v>225</v>
      </c>
      <c r="Q278" s="242">
        <v>7</v>
      </c>
      <c r="R278" s="242">
        <v>105</v>
      </c>
      <c r="S278" s="244">
        <v>60</v>
      </c>
      <c r="T278" s="242">
        <v>3</v>
      </c>
      <c r="U278" s="242">
        <v>45</v>
      </c>
      <c r="V278" s="244">
        <v>30</v>
      </c>
      <c r="W278" s="242">
        <v>42</v>
      </c>
      <c r="X278" s="242">
        <v>630</v>
      </c>
      <c r="Y278" s="244">
        <v>75</v>
      </c>
      <c r="Z278" s="242">
        <v>15</v>
      </c>
      <c r="AA278" s="242">
        <v>225</v>
      </c>
      <c r="AB278" s="244">
        <v>15</v>
      </c>
      <c r="AC278" s="242">
        <v>0</v>
      </c>
      <c r="AD278" s="242">
        <v>0</v>
      </c>
      <c r="AE278" s="244">
        <v>0</v>
      </c>
    </row>
    <row r="279" spans="1:31" x14ac:dyDescent="0.35">
      <c r="A279">
        <v>6344</v>
      </c>
      <c r="B279" t="s">
        <v>647</v>
      </c>
      <c r="C279" s="242">
        <v>30</v>
      </c>
      <c r="D279" s="242">
        <v>52</v>
      </c>
      <c r="E279" s="242">
        <v>26</v>
      </c>
      <c r="F279" s="243">
        <v>78</v>
      </c>
      <c r="G279" s="242">
        <v>11</v>
      </c>
      <c r="H279" s="242">
        <v>8</v>
      </c>
      <c r="I279" s="243">
        <v>19</v>
      </c>
      <c r="J279" s="242">
        <v>450</v>
      </c>
      <c r="K279" s="242">
        <v>780</v>
      </c>
      <c r="L279" s="242">
        <v>390</v>
      </c>
      <c r="M279" s="243">
        <v>1170</v>
      </c>
      <c r="N279" s="242">
        <v>165</v>
      </c>
      <c r="O279" s="242">
        <v>120</v>
      </c>
      <c r="P279" s="243">
        <v>285</v>
      </c>
      <c r="Q279" s="242">
        <v>2</v>
      </c>
      <c r="R279" s="242">
        <v>30</v>
      </c>
      <c r="S279" s="244">
        <v>0</v>
      </c>
      <c r="T279" s="242">
        <v>8</v>
      </c>
      <c r="U279" s="242">
        <v>120</v>
      </c>
      <c r="V279" s="244">
        <v>0</v>
      </c>
      <c r="W279" s="242">
        <v>33</v>
      </c>
      <c r="X279" s="242">
        <v>495</v>
      </c>
      <c r="Y279" s="244">
        <v>105</v>
      </c>
      <c r="Z279" s="242">
        <v>10</v>
      </c>
      <c r="AA279" s="242">
        <v>150</v>
      </c>
      <c r="AB279" s="244">
        <v>0</v>
      </c>
      <c r="AC279" s="242">
        <v>0</v>
      </c>
      <c r="AD279" s="242">
        <v>0</v>
      </c>
      <c r="AE279" s="244">
        <v>0</v>
      </c>
    </row>
    <row r="280" spans="1:31" x14ac:dyDescent="0.35">
      <c r="A280">
        <v>6351</v>
      </c>
      <c r="B280" t="s">
        <v>648</v>
      </c>
      <c r="C280" s="242">
        <v>17</v>
      </c>
      <c r="D280" s="242">
        <v>35</v>
      </c>
      <c r="E280" s="242">
        <v>7</v>
      </c>
      <c r="F280" s="243">
        <v>42</v>
      </c>
      <c r="G280" s="242">
        <v>16</v>
      </c>
      <c r="H280" s="242">
        <v>3</v>
      </c>
      <c r="I280" s="243">
        <v>19</v>
      </c>
      <c r="J280" s="242">
        <v>255</v>
      </c>
      <c r="K280" s="242">
        <v>525</v>
      </c>
      <c r="L280" s="242">
        <v>105</v>
      </c>
      <c r="M280" s="243">
        <v>630</v>
      </c>
      <c r="N280" s="242">
        <v>225</v>
      </c>
      <c r="O280" s="242">
        <v>45</v>
      </c>
      <c r="P280" s="243">
        <v>270</v>
      </c>
      <c r="Q280" s="242">
        <v>4</v>
      </c>
      <c r="R280" s="242">
        <v>60</v>
      </c>
      <c r="S280" s="244">
        <v>30</v>
      </c>
      <c r="T280" s="242">
        <v>7</v>
      </c>
      <c r="U280" s="242">
        <v>105</v>
      </c>
      <c r="V280" s="244">
        <v>45</v>
      </c>
      <c r="W280" s="242">
        <v>4</v>
      </c>
      <c r="X280" s="242">
        <v>60</v>
      </c>
      <c r="Y280" s="244">
        <v>30</v>
      </c>
      <c r="Z280" s="242">
        <v>12</v>
      </c>
      <c r="AA280" s="242">
        <v>180</v>
      </c>
      <c r="AB280" s="244">
        <v>45</v>
      </c>
      <c r="AC280" s="242">
        <v>1</v>
      </c>
      <c r="AD280" s="242">
        <v>15</v>
      </c>
      <c r="AE280" s="244">
        <v>0</v>
      </c>
    </row>
    <row r="281" spans="1:31" x14ac:dyDescent="0.35">
      <c r="A281">
        <v>6353</v>
      </c>
      <c r="B281" t="s">
        <v>649</v>
      </c>
      <c r="C281" s="242">
        <v>32</v>
      </c>
      <c r="D281" s="242">
        <v>42</v>
      </c>
      <c r="E281" s="242">
        <v>14</v>
      </c>
      <c r="F281" s="243">
        <v>56</v>
      </c>
      <c r="G281" s="242">
        <v>13</v>
      </c>
      <c r="H281" s="242">
        <v>3</v>
      </c>
      <c r="I281" s="243">
        <v>16</v>
      </c>
      <c r="J281" s="242">
        <v>480</v>
      </c>
      <c r="K281" s="242">
        <v>630</v>
      </c>
      <c r="L281" s="242">
        <v>210</v>
      </c>
      <c r="M281" s="243">
        <v>840</v>
      </c>
      <c r="N281" s="242">
        <v>195</v>
      </c>
      <c r="O281" s="242">
        <v>45</v>
      </c>
      <c r="P281" s="243">
        <v>240</v>
      </c>
      <c r="Q281" s="242">
        <v>4</v>
      </c>
      <c r="R281" s="242">
        <v>60</v>
      </c>
      <c r="S281" s="244">
        <v>15</v>
      </c>
      <c r="T281" s="242">
        <v>4</v>
      </c>
      <c r="U281" s="242">
        <v>60</v>
      </c>
      <c r="V281" s="244">
        <v>30</v>
      </c>
      <c r="W281" s="242">
        <v>32</v>
      </c>
      <c r="X281" s="242">
        <v>480</v>
      </c>
      <c r="Y281" s="244">
        <v>135</v>
      </c>
      <c r="Z281" s="242">
        <v>16</v>
      </c>
      <c r="AA281" s="242">
        <v>240</v>
      </c>
      <c r="AB281" s="244">
        <v>45</v>
      </c>
      <c r="AC281" s="242">
        <v>20</v>
      </c>
      <c r="AD281" s="242">
        <v>300</v>
      </c>
      <c r="AE281" s="244">
        <v>45</v>
      </c>
    </row>
    <row r="282" spans="1:31" x14ac:dyDescent="0.35">
      <c r="A282">
        <v>6355</v>
      </c>
      <c r="B282" t="s">
        <v>650</v>
      </c>
      <c r="C282" s="242">
        <v>2</v>
      </c>
      <c r="D282" s="242">
        <v>20</v>
      </c>
      <c r="E282" s="242">
        <v>9</v>
      </c>
      <c r="F282" s="243">
        <v>29</v>
      </c>
      <c r="G282" s="242">
        <v>17</v>
      </c>
      <c r="H282" s="242">
        <v>6</v>
      </c>
      <c r="I282" s="243">
        <v>23</v>
      </c>
      <c r="J282" s="242">
        <v>30</v>
      </c>
      <c r="K282" s="242">
        <v>285</v>
      </c>
      <c r="L282" s="242">
        <v>135</v>
      </c>
      <c r="M282" s="243">
        <v>420</v>
      </c>
      <c r="N282" s="242">
        <v>237</v>
      </c>
      <c r="O282" s="242">
        <v>84</v>
      </c>
      <c r="P282" s="243">
        <v>321</v>
      </c>
      <c r="Q282" s="242">
        <v>1</v>
      </c>
      <c r="R282" s="242">
        <v>15</v>
      </c>
      <c r="S282" s="244">
        <v>0</v>
      </c>
      <c r="T282" s="242">
        <v>0</v>
      </c>
      <c r="U282" s="242">
        <v>0</v>
      </c>
      <c r="V282" s="244">
        <v>0</v>
      </c>
      <c r="W282" s="242">
        <v>1</v>
      </c>
      <c r="X282" s="242">
        <v>15</v>
      </c>
      <c r="Y282" s="244">
        <v>15</v>
      </c>
      <c r="Z282" s="242">
        <v>0</v>
      </c>
      <c r="AA282" s="242">
        <v>0</v>
      </c>
      <c r="AB282" s="244">
        <v>0</v>
      </c>
      <c r="AC282" s="242">
        <v>0</v>
      </c>
      <c r="AD282" s="242">
        <v>0</v>
      </c>
      <c r="AE282" s="244">
        <v>0</v>
      </c>
    </row>
    <row r="283" spans="1:31" x14ac:dyDescent="0.35">
      <c r="A283">
        <v>6363</v>
      </c>
      <c r="B283" t="s">
        <v>651</v>
      </c>
      <c r="C283" s="242">
        <v>9</v>
      </c>
      <c r="D283" s="242">
        <v>21</v>
      </c>
      <c r="E283" s="242">
        <v>6</v>
      </c>
      <c r="F283" s="243">
        <v>27</v>
      </c>
      <c r="G283" s="242">
        <v>4</v>
      </c>
      <c r="H283" s="242">
        <v>1</v>
      </c>
      <c r="I283" s="243">
        <v>5</v>
      </c>
      <c r="J283" s="242">
        <v>135</v>
      </c>
      <c r="K283" s="242">
        <v>315</v>
      </c>
      <c r="L283" s="242">
        <v>90</v>
      </c>
      <c r="M283" s="243">
        <v>405</v>
      </c>
      <c r="N283" s="242">
        <v>60</v>
      </c>
      <c r="O283" s="242">
        <v>15</v>
      </c>
      <c r="P283" s="243">
        <v>75</v>
      </c>
      <c r="Q283" s="242">
        <v>1</v>
      </c>
      <c r="R283" s="242">
        <v>15</v>
      </c>
      <c r="S283" s="244">
        <v>0</v>
      </c>
      <c r="T283" s="242">
        <v>9</v>
      </c>
      <c r="U283" s="242">
        <v>135</v>
      </c>
      <c r="V283" s="244">
        <v>30</v>
      </c>
      <c r="W283" s="242">
        <v>16</v>
      </c>
      <c r="X283" s="242">
        <v>240</v>
      </c>
      <c r="Y283" s="244">
        <v>30</v>
      </c>
      <c r="Z283" s="242">
        <v>2</v>
      </c>
      <c r="AA283" s="242">
        <v>30</v>
      </c>
      <c r="AB283" s="244">
        <v>0</v>
      </c>
      <c r="AC283" s="242">
        <v>0</v>
      </c>
      <c r="AD283" s="242">
        <v>0</v>
      </c>
      <c r="AE283" s="244">
        <v>0</v>
      </c>
    </row>
    <row r="284" spans="1:31" x14ac:dyDescent="0.35">
      <c r="A284">
        <v>6380</v>
      </c>
      <c r="B284" t="s">
        <v>652</v>
      </c>
      <c r="C284" s="242">
        <v>0</v>
      </c>
      <c r="D284" s="242">
        <v>2</v>
      </c>
      <c r="E284" s="242">
        <v>0</v>
      </c>
      <c r="F284" s="243">
        <v>2</v>
      </c>
      <c r="G284" s="242">
        <v>2</v>
      </c>
      <c r="H284" s="242">
        <v>0</v>
      </c>
      <c r="I284" s="243">
        <v>2</v>
      </c>
      <c r="J284" s="242">
        <v>0</v>
      </c>
      <c r="K284" s="242">
        <v>30</v>
      </c>
      <c r="L284" s="242">
        <v>0</v>
      </c>
      <c r="M284" s="243">
        <v>30</v>
      </c>
      <c r="N284" s="242">
        <v>30</v>
      </c>
      <c r="O284" s="242">
        <v>0</v>
      </c>
      <c r="P284" s="243">
        <v>30</v>
      </c>
      <c r="Q284" s="242">
        <v>1</v>
      </c>
      <c r="R284" s="242">
        <v>15</v>
      </c>
      <c r="S284" s="244">
        <v>15</v>
      </c>
      <c r="T284" s="242">
        <v>0</v>
      </c>
      <c r="U284" s="242">
        <v>0</v>
      </c>
      <c r="V284" s="244">
        <v>0</v>
      </c>
      <c r="W284" s="242">
        <v>0</v>
      </c>
      <c r="X284" s="242">
        <v>0</v>
      </c>
      <c r="Y284" s="244">
        <v>0</v>
      </c>
      <c r="Z284" s="242">
        <v>0</v>
      </c>
      <c r="AA284" s="242">
        <v>0</v>
      </c>
      <c r="AB284" s="244">
        <v>0</v>
      </c>
      <c r="AC284" s="242">
        <v>0</v>
      </c>
      <c r="AD284" s="242">
        <v>0</v>
      </c>
      <c r="AE284" s="244">
        <v>0</v>
      </c>
    </row>
    <row r="285" spans="1:31" x14ac:dyDescent="0.35">
      <c r="A285">
        <v>6389</v>
      </c>
      <c r="B285" t="s">
        <v>653</v>
      </c>
      <c r="C285" s="242">
        <v>0</v>
      </c>
      <c r="D285" s="242">
        <v>3</v>
      </c>
      <c r="E285" s="242">
        <v>0</v>
      </c>
      <c r="F285" s="243">
        <v>3</v>
      </c>
      <c r="G285" s="242">
        <v>2</v>
      </c>
      <c r="H285" s="242">
        <v>0</v>
      </c>
      <c r="I285" s="243">
        <v>2</v>
      </c>
      <c r="J285" s="242">
        <v>0</v>
      </c>
      <c r="K285" s="242">
        <v>45</v>
      </c>
      <c r="L285" s="242">
        <v>0</v>
      </c>
      <c r="M285" s="243">
        <v>45</v>
      </c>
      <c r="N285" s="242">
        <v>30</v>
      </c>
      <c r="O285" s="242">
        <v>0</v>
      </c>
      <c r="P285" s="243">
        <v>30</v>
      </c>
      <c r="Q285" s="242">
        <v>0</v>
      </c>
      <c r="R285" s="242">
        <v>0</v>
      </c>
      <c r="S285" s="244">
        <v>0</v>
      </c>
      <c r="T285" s="242">
        <v>1</v>
      </c>
      <c r="U285" s="242">
        <v>15</v>
      </c>
      <c r="V285" s="244">
        <v>15</v>
      </c>
      <c r="W285" s="242">
        <v>0</v>
      </c>
      <c r="X285" s="242">
        <v>0</v>
      </c>
      <c r="Y285" s="244">
        <v>0</v>
      </c>
      <c r="Z285" s="242">
        <v>0</v>
      </c>
      <c r="AA285" s="242">
        <v>0</v>
      </c>
      <c r="AB285" s="244">
        <v>0</v>
      </c>
      <c r="AC285" s="242">
        <v>0</v>
      </c>
      <c r="AD285" s="242">
        <v>0</v>
      </c>
      <c r="AE285" s="244">
        <v>0</v>
      </c>
    </row>
    <row r="286" spans="1:31" x14ac:dyDescent="0.35">
      <c r="A286">
        <v>6397</v>
      </c>
      <c r="B286" t="s">
        <v>654</v>
      </c>
      <c r="C286" s="242">
        <v>4</v>
      </c>
      <c r="D286" s="242">
        <v>17</v>
      </c>
      <c r="E286" s="242">
        <v>6</v>
      </c>
      <c r="F286" s="243">
        <v>23</v>
      </c>
      <c r="G286" s="242">
        <v>4</v>
      </c>
      <c r="H286" s="242">
        <v>0</v>
      </c>
      <c r="I286" s="243">
        <v>4</v>
      </c>
      <c r="J286" s="242">
        <v>60</v>
      </c>
      <c r="K286" s="242">
        <v>255</v>
      </c>
      <c r="L286" s="242">
        <v>90</v>
      </c>
      <c r="M286" s="243">
        <v>345</v>
      </c>
      <c r="N286" s="242">
        <v>60</v>
      </c>
      <c r="O286" s="242">
        <v>0</v>
      </c>
      <c r="P286" s="243">
        <v>60</v>
      </c>
      <c r="Q286" s="242">
        <v>1</v>
      </c>
      <c r="R286" s="242">
        <v>15</v>
      </c>
      <c r="S286" s="244">
        <v>15</v>
      </c>
      <c r="T286" s="242">
        <v>5</v>
      </c>
      <c r="U286" s="242">
        <v>75</v>
      </c>
      <c r="V286" s="244">
        <v>30</v>
      </c>
      <c r="W286" s="242">
        <v>9</v>
      </c>
      <c r="X286" s="242">
        <v>135</v>
      </c>
      <c r="Y286" s="244">
        <v>0</v>
      </c>
      <c r="Z286" s="242">
        <v>7</v>
      </c>
      <c r="AA286" s="242">
        <v>105</v>
      </c>
      <c r="AB286" s="244">
        <v>15</v>
      </c>
      <c r="AC286" s="242">
        <v>7</v>
      </c>
      <c r="AD286" s="242">
        <v>105</v>
      </c>
      <c r="AE286" s="244">
        <v>15</v>
      </c>
    </row>
    <row r="287" spans="1:31" x14ac:dyDescent="0.35">
      <c r="A287">
        <v>6416</v>
      </c>
      <c r="B287" t="s">
        <v>655</v>
      </c>
      <c r="C287" s="242">
        <v>1</v>
      </c>
      <c r="D287" s="242">
        <v>11</v>
      </c>
      <c r="E287" s="242">
        <v>3</v>
      </c>
      <c r="F287" s="243">
        <v>14</v>
      </c>
      <c r="G287" s="242">
        <v>1</v>
      </c>
      <c r="H287" s="242">
        <v>1</v>
      </c>
      <c r="I287" s="243">
        <v>2</v>
      </c>
      <c r="J287" s="242">
        <v>15</v>
      </c>
      <c r="K287" s="242">
        <v>165</v>
      </c>
      <c r="L287" s="242">
        <v>45</v>
      </c>
      <c r="M287" s="243">
        <v>210</v>
      </c>
      <c r="N287" s="242">
        <v>15</v>
      </c>
      <c r="O287" s="242">
        <v>15</v>
      </c>
      <c r="P287" s="243">
        <v>30</v>
      </c>
      <c r="Q287" s="242">
        <v>8</v>
      </c>
      <c r="R287" s="242">
        <v>120</v>
      </c>
      <c r="S287" s="244">
        <v>0</v>
      </c>
      <c r="T287" s="242">
        <v>4</v>
      </c>
      <c r="U287" s="242">
        <v>60</v>
      </c>
      <c r="V287" s="244">
        <v>30</v>
      </c>
      <c r="W287" s="242">
        <v>1</v>
      </c>
      <c r="X287" s="242">
        <v>15</v>
      </c>
      <c r="Y287" s="244">
        <v>0</v>
      </c>
      <c r="Z287" s="242">
        <v>0</v>
      </c>
      <c r="AA287" s="242">
        <v>0</v>
      </c>
      <c r="AB287" s="244">
        <v>0</v>
      </c>
      <c r="AC287" s="242">
        <v>0</v>
      </c>
      <c r="AD287" s="242">
        <v>0</v>
      </c>
      <c r="AE287" s="244">
        <v>0</v>
      </c>
    </row>
    <row r="288" spans="1:31" x14ac:dyDescent="0.35">
      <c r="A288">
        <v>6424</v>
      </c>
      <c r="B288" t="s">
        <v>656</v>
      </c>
      <c r="C288" s="242">
        <v>1</v>
      </c>
      <c r="D288" s="242">
        <v>0</v>
      </c>
      <c r="E288" s="242">
        <v>0</v>
      </c>
      <c r="F288" s="243">
        <v>0</v>
      </c>
      <c r="G288" s="242">
        <v>0</v>
      </c>
      <c r="H288" s="242">
        <v>0</v>
      </c>
      <c r="I288" s="243">
        <v>0</v>
      </c>
      <c r="J288" s="242">
        <v>15</v>
      </c>
      <c r="K288" s="242">
        <v>0</v>
      </c>
      <c r="L288" s="242">
        <v>0</v>
      </c>
      <c r="M288" s="243">
        <v>0</v>
      </c>
      <c r="N288" s="242">
        <v>0</v>
      </c>
      <c r="O288" s="242">
        <v>0</v>
      </c>
      <c r="P288" s="243">
        <v>0</v>
      </c>
      <c r="Q288" s="242">
        <v>0</v>
      </c>
      <c r="R288" s="242">
        <v>0</v>
      </c>
      <c r="S288" s="244">
        <v>0</v>
      </c>
      <c r="T288" s="242">
        <v>0</v>
      </c>
      <c r="U288" s="242">
        <v>0</v>
      </c>
      <c r="V288" s="244">
        <v>0</v>
      </c>
      <c r="W288" s="242">
        <v>0</v>
      </c>
      <c r="X288" s="242">
        <v>0</v>
      </c>
      <c r="Y288" s="244">
        <v>0</v>
      </c>
      <c r="Z288" s="242">
        <v>0</v>
      </c>
      <c r="AA288" s="242">
        <v>0</v>
      </c>
      <c r="AB288" s="244">
        <v>0</v>
      </c>
      <c r="AC288" s="242">
        <v>0</v>
      </c>
      <c r="AD288" s="242">
        <v>0</v>
      </c>
      <c r="AE288" s="244">
        <v>0</v>
      </c>
    </row>
    <row r="289" spans="1:31" x14ac:dyDescent="0.35">
      <c r="A289">
        <v>6430</v>
      </c>
      <c r="B289" t="s">
        <v>657</v>
      </c>
      <c r="C289" s="242">
        <v>0</v>
      </c>
      <c r="D289" s="242">
        <v>3</v>
      </c>
      <c r="E289" s="242">
        <v>1</v>
      </c>
      <c r="F289" s="243">
        <v>4</v>
      </c>
      <c r="G289" s="242">
        <v>2</v>
      </c>
      <c r="H289" s="242">
        <v>1</v>
      </c>
      <c r="I289" s="243">
        <v>3</v>
      </c>
      <c r="J289" s="242">
        <v>0</v>
      </c>
      <c r="K289" s="242">
        <v>30</v>
      </c>
      <c r="L289" s="242">
        <v>15</v>
      </c>
      <c r="M289" s="243">
        <v>45</v>
      </c>
      <c r="N289" s="242">
        <v>30</v>
      </c>
      <c r="O289" s="242">
        <v>15</v>
      </c>
      <c r="P289" s="243">
        <v>45</v>
      </c>
      <c r="Q289" s="242">
        <v>0</v>
      </c>
      <c r="R289" s="242">
        <v>0</v>
      </c>
      <c r="S289" s="244">
        <v>0</v>
      </c>
      <c r="T289" s="242">
        <v>0</v>
      </c>
      <c r="U289" s="242">
        <v>0</v>
      </c>
      <c r="V289" s="244">
        <v>0</v>
      </c>
      <c r="W289" s="242">
        <v>0</v>
      </c>
      <c r="X289" s="242">
        <v>0</v>
      </c>
      <c r="Y289" s="244">
        <v>0</v>
      </c>
      <c r="Z289" s="242">
        <v>0</v>
      </c>
      <c r="AA289" s="242">
        <v>0</v>
      </c>
      <c r="AB289" s="244">
        <v>0</v>
      </c>
      <c r="AC289" s="242">
        <v>0</v>
      </c>
      <c r="AD289" s="242">
        <v>0</v>
      </c>
      <c r="AE289" s="244">
        <v>0</v>
      </c>
    </row>
    <row r="290" spans="1:31" x14ac:dyDescent="0.35">
      <c r="A290">
        <v>6436</v>
      </c>
      <c r="B290" t="s">
        <v>658</v>
      </c>
      <c r="C290" s="242">
        <v>15</v>
      </c>
      <c r="D290" s="242">
        <v>18</v>
      </c>
      <c r="E290" s="242">
        <v>8</v>
      </c>
      <c r="F290" s="243">
        <v>26</v>
      </c>
      <c r="G290" s="242">
        <v>1</v>
      </c>
      <c r="H290" s="242">
        <v>2</v>
      </c>
      <c r="I290" s="243">
        <v>3</v>
      </c>
      <c r="J290" s="242">
        <v>225</v>
      </c>
      <c r="K290" s="242">
        <v>270</v>
      </c>
      <c r="L290" s="242">
        <v>120</v>
      </c>
      <c r="M290" s="243">
        <v>390</v>
      </c>
      <c r="N290" s="242">
        <v>15</v>
      </c>
      <c r="O290" s="242">
        <v>30</v>
      </c>
      <c r="P290" s="243">
        <v>45</v>
      </c>
      <c r="Q290" s="242">
        <v>3</v>
      </c>
      <c r="R290" s="242">
        <v>45</v>
      </c>
      <c r="S290" s="244">
        <v>0</v>
      </c>
      <c r="T290" s="242">
        <v>13</v>
      </c>
      <c r="U290" s="242">
        <v>195</v>
      </c>
      <c r="V290" s="244">
        <v>15</v>
      </c>
      <c r="W290" s="242">
        <v>3</v>
      </c>
      <c r="X290" s="242">
        <v>45</v>
      </c>
      <c r="Y290" s="244">
        <v>0</v>
      </c>
      <c r="Z290" s="242">
        <v>7</v>
      </c>
      <c r="AA290" s="242">
        <v>105</v>
      </c>
      <c r="AB290" s="244">
        <v>0</v>
      </c>
      <c r="AC290" s="242">
        <v>6</v>
      </c>
      <c r="AD290" s="242">
        <v>90</v>
      </c>
      <c r="AE290" s="244">
        <v>0</v>
      </c>
    </row>
    <row r="291" spans="1:31" x14ac:dyDescent="0.35">
      <c r="A291">
        <v>6455</v>
      </c>
      <c r="B291" t="s">
        <v>659</v>
      </c>
      <c r="C291" s="242">
        <v>1</v>
      </c>
      <c r="D291" s="242">
        <v>1</v>
      </c>
      <c r="E291" s="242">
        <v>0</v>
      </c>
      <c r="F291" s="243">
        <v>1</v>
      </c>
      <c r="G291" s="242">
        <v>1</v>
      </c>
      <c r="H291" s="242">
        <v>0</v>
      </c>
      <c r="I291" s="243">
        <v>1</v>
      </c>
      <c r="J291" s="242">
        <v>15</v>
      </c>
      <c r="K291" s="242">
        <v>15</v>
      </c>
      <c r="L291" s="242">
        <v>0</v>
      </c>
      <c r="M291" s="243">
        <v>15</v>
      </c>
      <c r="N291" s="242">
        <v>15</v>
      </c>
      <c r="O291" s="242">
        <v>0</v>
      </c>
      <c r="P291" s="243">
        <v>15</v>
      </c>
      <c r="Q291" s="242">
        <v>0</v>
      </c>
      <c r="R291" s="242">
        <v>0</v>
      </c>
      <c r="S291" s="244">
        <v>0</v>
      </c>
      <c r="T291" s="242">
        <v>0</v>
      </c>
      <c r="U291" s="242">
        <v>0</v>
      </c>
      <c r="V291" s="244">
        <v>0</v>
      </c>
      <c r="W291" s="242">
        <v>0</v>
      </c>
      <c r="X291" s="242">
        <v>0</v>
      </c>
      <c r="Y291" s="244">
        <v>0</v>
      </c>
      <c r="Z291" s="242">
        <v>0</v>
      </c>
      <c r="AA291" s="242">
        <v>0</v>
      </c>
      <c r="AB291" s="244">
        <v>0</v>
      </c>
      <c r="AC291" s="242">
        <v>0</v>
      </c>
      <c r="AD291" s="242">
        <v>0</v>
      </c>
      <c r="AE291" s="244">
        <v>0</v>
      </c>
    </row>
    <row r="292" spans="1:31" x14ac:dyDescent="0.35">
      <c r="A292">
        <v>6461</v>
      </c>
      <c r="B292" t="s">
        <v>660</v>
      </c>
      <c r="C292" s="242">
        <v>0</v>
      </c>
      <c r="D292" s="242">
        <v>1</v>
      </c>
      <c r="E292" s="242">
        <v>0</v>
      </c>
      <c r="F292" s="243">
        <v>1</v>
      </c>
      <c r="G292" s="242">
        <v>1</v>
      </c>
      <c r="H292" s="242">
        <v>0</v>
      </c>
      <c r="I292" s="243">
        <v>1</v>
      </c>
      <c r="J292" s="242">
        <v>0</v>
      </c>
      <c r="K292" s="242">
        <v>15</v>
      </c>
      <c r="L292" s="242">
        <v>0</v>
      </c>
      <c r="M292" s="243">
        <v>15</v>
      </c>
      <c r="N292" s="242">
        <v>15</v>
      </c>
      <c r="O292" s="242">
        <v>0</v>
      </c>
      <c r="P292" s="243">
        <v>15</v>
      </c>
      <c r="Q292" s="242">
        <v>0</v>
      </c>
      <c r="R292" s="242">
        <v>0</v>
      </c>
      <c r="S292" s="244">
        <v>0</v>
      </c>
      <c r="T292" s="242">
        <v>0</v>
      </c>
      <c r="U292" s="242">
        <v>0</v>
      </c>
      <c r="V292" s="244">
        <v>0</v>
      </c>
      <c r="W292" s="242">
        <v>0</v>
      </c>
      <c r="X292" s="242">
        <v>0</v>
      </c>
      <c r="Y292" s="244">
        <v>0</v>
      </c>
      <c r="Z292" s="242">
        <v>0</v>
      </c>
      <c r="AA292" s="242">
        <v>0</v>
      </c>
      <c r="AB292" s="244">
        <v>0</v>
      </c>
      <c r="AC292" s="242">
        <v>0</v>
      </c>
      <c r="AD292" s="242">
        <v>0</v>
      </c>
      <c r="AE292" s="244">
        <v>0</v>
      </c>
    </row>
    <row r="293" spans="1:31" x14ac:dyDescent="0.35">
      <c r="A293">
        <v>6493</v>
      </c>
      <c r="B293" t="s">
        <v>661</v>
      </c>
      <c r="C293" s="242">
        <v>13</v>
      </c>
      <c r="D293" s="242">
        <v>20</v>
      </c>
      <c r="E293" s="242">
        <v>4</v>
      </c>
      <c r="F293" s="243">
        <v>24</v>
      </c>
      <c r="G293" s="242">
        <v>1</v>
      </c>
      <c r="H293" s="242">
        <v>0</v>
      </c>
      <c r="I293" s="243">
        <v>1</v>
      </c>
      <c r="J293" s="242">
        <v>189</v>
      </c>
      <c r="K293" s="242">
        <v>300</v>
      </c>
      <c r="L293" s="242">
        <v>60</v>
      </c>
      <c r="M293" s="243">
        <v>360</v>
      </c>
      <c r="N293" s="242">
        <v>15</v>
      </c>
      <c r="O293" s="242">
        <v>0</v>
      </c>
      <c r="P293" s="243">
        <v>15</v>
      </c>
      <c r="Q293" s="242">
        <v>2</v>
      </c>
      <c r="R293" s="242">
        <v>30</v>
      </c>
      <c r="S293" s="244">
        <v>0</v>
      </c>
      <c r="T293" s="242">
        <v>2</v>
      </c>
      <c r="U293" s="242">
        <v>30</v>
      </c>
      <c r="V293" s="244">
        <v>0</v>
      </c>
      <c r="W293" s="242">
        <v>20</v>
      </c>
      <c r="X293" s="242">
        <v>300</v>
      </c>
      <c r="Y293" s="244">
        <v>15</v>
      </c>
      <c r="Z293" s="242">
        <v>8</v>
      </c>
      <c r="AA293" s="242">
        <v>120</v>
      </c>
      <c r="AB293" s="244">
        <v>0</v>
      </c>
      <c r="AC293" s="242">
        <v>0</v>
      </c>
      <c r="AD293" s="242">
        <v>0</v>
      </c>
      <c r="AE293" s="244">
        <v>0</v>
      </c>
    </row>
    <row r="294" spans="1:31" x14ac:dyDescent="0.35">
      <c r="A294">
        <v>6514</v>
      </c>
      <c r="B294" t="s">
        <v>662</v>
      </c>
      <c r="C294" s="242">
        <v>0</v>
      </c>
      <c r="D294" s="242">
        <v>3</v>
      </c>
      <c r="E294" s="242">
        <v>0</v>
      </c>
      <c r="F294" s="243">
        <v>3</v>
      </c>
      <c r="G294" s="242">
        <v>3</v>
      </c>
      <c r="H294" s="242">
        <v>0</v>
      </c>
      <c r="I294" s="243">
        <v>3</v>
      </c>
      <c r="J294" s="242">
        <v>0</v>
      </c>
      <c r="K294" s="242">
        <v>45</v>
      </c>
      <c r="L294" s="242">
        <v>0</v>
      </c>
      <c r="M294" s="243">
        <v>45</v>
      </c>
      <c r="N294" s="242">
        <v>35</v>
      </c>
      <c r="O294" s="242">
        <v>0</v>
      </c>
      <c r="P294" s="243">
        <v>35</v>
      </c>
      <c r="Q294" s="242">
        <v>0</v>
      </c>
      <c r="R294" s="242">
        <v>0</v>
      </c>
      <c r="S294" s="244">
        <v>0</v>
      </c>
      <c r="T294" s="242">
        <v>0</v>
      </c>
      <c r="U294" s="242">
        <v>0</v>
      </c>
      <c r="V294" s="244">
        <v>0</v>
      </c>
      <c r="W294" s="242">
        <v>0</v>
      </c>
      <c r="X294" s="242">
        <v>0</v>
      </c>
      <c r="Y294" s="244">
        <v>0</v>
      </c>
      <c r="Z294" s="242">
        <v>0</v>
      </c>
      <c r="AA294" s="242">
        <v>0</v>
      </c>
      <c r="AB294" s="244">
        <v>0</v>
      </c>
      <c r="AC294" s="242">
        <v>0</v>
      </c>
      <c r="AD294" s="242">
        <v>0</v>
      </c>
      <c r="AE294" s="244">
        <v>0</v>
      </c>
    </row>
    <row r="295" spans="1:31" x14ac:dyDescent="0.35">
      <c r="A295">
        <v>6519</v>
      </c>
      <c r="B295" t="s">
        <v>663</v>
      </c>
      <c r="C295" s="242">
        <v>9</v>
      </c>
      <c r="D295" s="242">
        <v>10</v>
      </c>
      <c r="E295" s="242">
        <v>1</v>
      </c>
      <c r="F295" s="243">
        <v>11</v>
      </c>
      <c r="G295" s="242">
        <v>0</v>
      </c>
      <c r="H295" s="242">
        <v>0</v>
      </c>
      <c r="I295" s="243">
        <v>0</v>
      </c>
      <c r="J295" s="242">
        <v>135</v>
      </c>
      <c r="K295" s="242">
        <v>150</v>
      </c>
      <c r="L295" s="242">
        <v>15</v>
      </c>
      <c r="M295" s="243">
        <v>165</v>
      </c>
      <c r="N295" s="242">
        <v>0</v>
      </c>
      <c r="O295" s="242">
        <v>0</v>
      </c>
      <c r="P295" s="243">
        <v>0</v>
      </c>
      <c r="Q295" s="242">
        <v>11</v>
      </c>
      <c r="R295" s="242">
        <v>165</v>
      </c>
      <c r="S295" s="244">
        <v>0</v>
      </c>
      <c r="T295" s="242">
        <v>0</v>
      </c>
      <c r="U295" s="242">
        <v>0</v>
      </c>
      <c r="V295" s="244">
        <v>0</v>
      </c>
      <c r="W295" s="242">
        <v>0</v>
      </c>
      <c r="X295" s="242">
        <v>0</v>
      </c>
      <c r="Y295" s="244">
        <v>0</v>
      </c>
      <c r="Z295" s="242">
        <v>9</v>
      </c>
      <c r="AA295" s="242">
        <v>135</v>
      </c>
      <c r="AB295" s="244">
        <v>0</v>
      </c>
      <c r="AC295" s="242">
        <v>9</v>
      </c>
      <c r="AD295" s="242">
        <v>135</v>
      </c>
      <c r="AE295" s="244">
        <v>0</v>
      </c>
    </row>
    <row r="296" spans="1:31" x14ac:dyDescent="0.35">
      <c r="A296">
        <v>6520</v>
      </c>
      <c r="B296" t="s">
        <v>664</v>
      </c>
      <c r="C296" s="242">
        <v>19</v>
      </c>
      <c r="D296" s="242">
        <v>10</v>
      </c>
      <c r="E296" s="242">
        <v>5</v>
      </c>
      <c r="F296" s="243">
        <v>15</v>
      </c>
      <c r="G296" s="242">
        <v>2</v>
      </c>
      <c r="H296" s="242">
        <v>2</v>
      </c>
      <c r="I296" s="243">
        <v>4</v>
      </c>
      <c r="J296" s="242">
        <v>285</v>
      </c>
      <c r="K296" s="242">
        <v>150</v>
      </c>
      <c r="L296" s="242">
        <v>75</v>
      </c>
      <c r="M296" s="243">
        <v>225</v>
      </c>
      <c r="N296" s="242">
        <v>30</v>
      </c>
      <c r="O296" s="242">
        <v>30</v>
      </c>
      <c r="P296" s="243">
        <v>60</v>
      </c>
      <c r="Q296" s="242">
        <v>5</v>
      </c>
      <c r="R296" s="242">
        <v>75</v>
      </c>
      <c r="S296" s="244">
        <v>15</v>
      </c>
      <c r="T296" s="242">
        <v>8</v>
      </c>
      <c r="U296" s="242">
        <v>120</v>
      </c>
      <c r="V296" s="244">
        <v>15</v>
      </c>
      <c r="W296" s="242">
        <v>0</v>
      </c>
      <c r="X296" s="242">
        <v>0</v>
      </c>
      <c r="Y296" s="244">
        <v>0</v>
      </c>
      <c r="Z296" s="242">
        <v>7</v>
      </c>
      <c r="AA296" s="242">
        <v>105</v>
      </c>
      <c r="AB296" s="244">
        <v>0</v>
      </c>
      <c r="AC296" s="242">
        <v>7</v>
      </c>
      <c r="AD296" s="242">
        <v>105</v>
      </c>
      <c r="AE296" s="244">
        <v>0</v>
      </c>
    </row>
    <row r="297" spans="1:31" x14ac:dyDescent="0.35">
      <c r="A297">
        <v>6538</v>
      </c>
      <c r="B297" t="s">
        <v>665</v>
      </c>
      <c r="C297" s="242">
        <v>5</v>
      </c>
      <c r="D297" s="242">
        <v>6</v>
      </c>
      <c r="E297" s="242">
        <v>5</v>
      </c>
      <c r="F297" s="243">
        <v>11</v>
      </c>
      <c r="G297" s="242">
        <v>1</v>
      </c>
      <c r="H297" s="242">
        <v>2</v>
      </c>
      <c r="I297" s="243">
        <v>3</v>
      </c>
      <c r="J297" s="242">
        <v>75</v>
      </c>
      <c r="K297" s="242">
        <v>90</v>
      </c>
      <c r="L297" s="242">
        <v>75</v>
      </c>
      <c r="M297" s="243">
        <v>165</v>
      </c>
      <c r="N297" s="242">
        <v>15</v>
      </c>
      <c r="O297" s="242">
        <v>30</v>
      </c>
      <c r="P297" s="243">
        <v>45</v>
      </c>
      <c r="Q297" s="242">
        <v>1</v>
      </c>
      <c r="R297" s="242">
        <v>15</v>
      </c>
      <c r="S297" s="244">
        <v>0</v>
      </c>
      <c r="T297" s="242">
        <v>8</v>
      </c>
      <c r="U297" s="242">
        <v>120</v>
      </c>
      <c r="V297" s="244">
        <v>30</v>
      </c>
      <c r="W297" s="242">
        <v>2</v>
      </c>
      <c r="X297" s="242">
        <v>30</v>
      </c>
      <c r="Y297" s="244">
        <v>15</v>
      </c>
      <c r="Z297" s="242">
        <v>4</v>
      </c>
      <c r="AA297" s="242">
        <v>60</v>
      </c>
      <c r="AB297" s="244">
        <v>0</v>
      </c>
      <c r="AC297" s="242">
        <v>4</v>
      </c>
      <c r="AD297" s="242">
        <v>60</v>
      </c>
      <c r="AE297" s="244">
        <v>0</v>
      </c>
    </row>
    <row r="298" spans="1:31" x14ac:dyDescent="0.35">
      <c r="A298">
        <v>6554</v>
      </c>
      <c r="B298" t="s">
        <v>666</v>
      </c>
      <c r="C298" s="242">
        <v>12</v>
      </c>
      <c r="D298" s="242">
        <v>37</v>
      </c>
      <c r="E298" s="242">
        <v>12</v>
      </c>
      <c r="F298" s="243">
        <v>49</v>
      </c>
      <c r="G298" s="242">
        <v>20</v>
      </c>
      <c r="H298" s="242">
        <v>4</v>
      </c>
      <c r="I298" s="243">
        <v>24</v>
      </c>
      <c r="J298" s="242">
        <v>177</v>
      </c>
      <c r="K298" s="242">
        <v>555</v>
      </c>
      <c r="L298" s="242">
        <v>180</v>
      </c>
      <c r="M298" s="243">
        <v>735</v>
      </c>
      <c r="N298" s="242">
        <v>271.20000000000005</v>
      </c>
      <c r="O298" s="242">
        <v>59.53</v>
      </c>
      <c r="P298" s="243">
        <v>330.73</v>
      </c>
      <c r="Q298" s="242">
        <v>1</v>
      </c>
      <c r="R298" s="242">
        <v>15</v>
      </c>
      <c r="S298" s="244">
        <v>0</v>
      </c>
      <c r="T298" s="242">
        <v>3</v>
      </c>
      <c r="U298" s="242">
        <v>45</v>
      </c>
      <c r="V298" s="244">
        <v>27</v>
      </c>
      <c r="W298" s="242">
        <v>7</v>
      </c>
      <c r="X298" s="242">
        <v>105</v>
      </c>
      <c r="Y298" s="244">
        <v>58.68</v>
      </c>
      <c r="Z298" s="242">
        <v>0</v>
      </c>
      <c r="AA298" s="242">
        <v>0</v>
      </c>
      <c r="AB298" s="244">
        <v>0</v>
      </c>
      <c r="AC298" s="242">
        <v>0</v>
      </c>
      <c r="AD298" s="242">
        <v>0</v>
      </c>
      <c r="AE298" s="244">
        <v>0</v>
      </c>
    </row>
    <row r="299" spans="1:31" x14ac:dyDescent="0.35">
      <c r="A299">
        <v>6569</v>
      </c>
      <c r="B299" t="s">
        <v>667</v>
      </c>
      <c r="C299" s="242">
        <v>2</v>
      </c>
      <c r="D299" s="242">
        <v>25</v>
      </c>
      <c r="E299" s="242">
        <v>6</v>
      </c>
      <c r="F299" s="243">
        <v>31</v>
      </c>
      <c r="G299" s="242">
        <v>13</v>
      </c>
      <c r="H299" s="242">
        <v>5</v>
      </c>
      <c r="I299" s="243">
        <v>18</v>
      </c>
      <c r="J299" s="242">
        <v>30</v>
      </c>
      <c r="K299" s="242">
        <v>375</v>
      </c>
      <c r="L299" s="242">
        <v>90</v>
      </c>
      <c r="M299" s="243">
        <v>465</v>
      </c>
      <c r="N299" s="242">
        <v>195</v>
      </c>
      <c r="O299" s="242">
        <v>75</v>
      </c>
      <c r="P299" s="243">
        <v>270</v>
      </c>
      <c r="Q299" s="242">
        <v>0</v>
      </c>
      <c r="R299" s="242">
        <v>0</v>
      </c>
      <c r="S299" s="244">
        <v>0</v>
      </c>
      <c r="T299" s="242">
        <v>1</v>
      </c>
      <c r="U299" s="242">
        <v>15</v>
      </c>
      <c r="V299" s="244">
        <v>0</v>
      </c>
      <c r="W299" s="242">
        <v>4</v>
      </c>
      <c r="X299" s="242">
        <v>60</v>
      </c>
      <c r="Y299" s="244">
        <v>30</v>
      </c>
      <c r="Z299" s="242">
        <v>5</v>
      </c>
      <c r="AA299" s="242">
        <v>75</v>
      </c>
      <c r="AB299" s="244">
        <v>0</v>
      </c>
      <c r="AC299" s="242">
        <v>5</v>
      </c>
      <c r="AD299" s="242">
        <v>75</v>
      </c>
      <c r="AE299" s="244">
        <v>0</v>
      </c>
    </row>
    <row r="300" spans="1:31" x14ac:dyDescent="0.35">
      <c r="A300">
        <v>6580</v>
      </c>
      <c r="B300" t="s">
        <v>668</v>
      </c>
      <c r="C300" s="242">
        <v>2</v>
      </c>
      <c r="D300" s="242">
        <v>24</v>
      </c>
      <c r="E300" s="242">
        <v>11</v>
      </c>
      <c r="F300" s="243">
        <v>35</v>
      </c>
      <c r="G300" s="242">
        <v>16</v>
      </c>
      <c r="H300" s="242">
        <v>9</v>
      </c>
      <c r="I300" s="243">
        <v>25</v>
      </c>
      <c r="J300" s="242">
        <v>30</v>
      </c>
      <c r="K300" s="242">
        <v>355</v>
      </c>
      <c r="L300" s="242">
        <v>165</v>
      </c>
      <c r="M300" s="243">
        <v>520</v>
      </c>
      <c r="N300" s="242">
        <v>240</v>
      </c>
      <c r="O300" s="242">
        <v>135</v>
      </c>
      <c r="P300" s="243">
        <v>375</v>
      </c>
      <c r="Q300" s="242">
        <v>2</v>
      </c>
      <c r="R300" s="242">
        <v>30</v>
      </c>
      <c r="S300" s="244">
        <v>15</v>
      </c>
      <c r="T300" s="242">
        <v>1</v>
      </c>
      <c r="U300" s="242">
        <v>15</v>
      </c>
      <c r="V300" s="244">
        <v>0</v>
      </c>
      <c r="W300" s="242">
        <v>2</v>
      </c>
      <c r="X300" s="242">
        <v>30</v>
      </c>
      <c r="Y300" s="244">
        <v>15</v>
      </c>
      <c r="Z300" s="242">
        <v>1</v>
      </c>
      <c r="AA300" s="242">
        <v>15</v>
      </c>
      <c r="AB300" s="244">
        <v>0</v>
      </c>
      <c r="AC300" s="242">
        <v>1</v>
      </c>
      <c r="AD300" s="242">
        <v>15</v>
      </c>
      <c r="AE300" s="244">
        <v>0</v>
      </c>
    </row>
    <row r="301" spans="1:31" x14ac:dyDescent="0.35">
      <c r="A301">
        <v>6589</v>
      </c>
      <c r="B301" t="s">
        <v>669</v>
      </c>
      <c r="C301" s="242">
        <v>0</v>
      </c>
      <c r="D301" s="242">
        <v>1</v>
      </c>
      <c r="E301" s="242">
        <v>0</v>
      </c>
      <c r="F301" s="243">
        <v>1</v>
      </c>
      <c r="G301" s="242">
        <v>1</v>
      </c>
      <c r="H301" s="242">
        <v>0</v>
      </c>
      <c r="I301" s="243">
        <v>1</v>
      </c>
      <c r="J301" s="242">
        <v>0</v>
      </c>
      <c r="K301" s="242">
        <v>15</v>
      </c>
      <c r="L301" s="242">
        <v>0</v>
      </c>
      <c r="M301" s="243">
        <v>15</v>
      </c>
      <c r="N301" s="242">
        <v>15</v>
      </c>
      <c r="O301" s="242">
        <v>0</v>
      </c>
      <c r="P301" s="243">
        <v>15</v>
      </c>
      <c r="Q301" s="242">
        <v>0</v>
      </c>
      <c r="R301" s="242">
        <v>0</v>
      </c>
      <c r="S301" s="244">
        <v>0</v>
      </c>
      <c r="T301" s="242">
        <v>0</v>
      </c>
      <c r="U301" s="242">
        <v>0</v>
      </c>
      <c r="V301" s="244">
        <v>0</v>
      </c>
      <c r="W301" s="242">
        <v>0</v>
      </c>
      <c r="X301" s="242">
        <v>0</v>
      </c>
      <c r="Y301" s="244">
        <v>0</v>
      </c>
      <c r="Z301" s="242">
        <v>0</v>
      </c>
      <c r="AA301" s="242">
        <v>0</v>
      </c>
      <c r="AB301" s="244">
        <v>0</v>
      </c>
      <c r="AC301" s="242">
        <v>0</v>
      </c>
      <c r="AD301" s="242">
        <v>0</v>
      </c>
      <c r="AE301" s="244">
        <v>0</v>
      </c>
    </row>
    <row r="302" spans="1:31" x14ac:dyDescent="0.35">
      <c r="A302">
        <v>6605</v>
      </c>
      <c r="B302" t="s">
        <v>670</v>
      </c>
      <c r="C302" s="242">
        <v>5</v>
      </c>
      <c r="D302" s="242">
        <v>21</v>
      </c>
      <c r="E302" s="242">
        <v>9</v>
      </c>
      <c r="F302" s="243">
        <v>30</v>
      </c>
      <c r="G302" s="242">
        <v>8</v>
      </c>
      <c r="H302" s="242">
        <v>2</v>
      </c>
      <c r="I302" s="243">
        <v>10</v>
      </c>
      <c r="J302" s="242">
        <v>75</v>
      </c>
      <c r="K302" s="242">
        <v>300</v>
      </c>
      <c r="L302" s="242">
        <v>135</v>
      </c>
      <c r="M302" s="243">
        <v>435</v>
      </c>
      <c r="N302" s="242">
        <v>115</v>
      </c>
      <c r="O302" s="242">
        <v>30</v>
      </c>
      <c r="P302" s="243">
        <v>145</v>
      </c>
      <c r="Q302" s="242">
        <v>8</v>
      </c>
      <c r="R302" s="242">
        <v>120</v>
      </c>
      <c r="S302" s="244">
        <v>30</v>
      </c>
      <c r="T302" s="242">
        <v>2</v>
      </c>
      <c r="U302" s="242">
        <v>30</v>
      </c>
      <c r="V302" s="244">
        <v>0</v>
      </c>
      <c r="W302" s="242">
        <v>5</v>
      </c>
      <c r="X302" s="242">
        <v>75</v>
      </c>
      <c r="Y302" s="244">
        <v>15</v>
      </c>
      <c r="Z302" s="242">
        <v>0</v>
      </c>
      <c r="AA302" s="242">
        <v>0</v>
      </c>
      <c r="AB302" s="244">
        <v>0</v>
      </c>
      <c r="AC302" s="242">
        <v>0</v>
      </c>
      <c r="AD302" s="242">
        <v>0</v>
      </c>
      <c r="AE302" s="244">
        <v>0</v>
      </c>
    </row>
    <row r="303" spans="1:31" x14ac:dyDescent="0.35">
      <c r="A303">
        <v>6606</v>
      </c>
      <c r="B303" t="s">
        <v>671</v>
      </c>
      <c r="C303" s="242">
        <v>2</v>
      </c>
      <c r="D303" s="242">
        <v>19</v>
      </c>
      <c r="E303" s="242">
        <v>2</v>
      </c>
      <c r="F303" s="243">
        <v>21</v>
      </c>
      <c r="G303" s="242">
        <v>10</v>
      </c>
      <c r="H303" s="242">
        <v>1</v>
      </c>
      <c r="I303" s="243">
        <v>11</v>
      </c>
      <c r="J303" s="242">
        <v>30</v>
      </c>
      <c r="K303" s="242">
        <v>285</v>
      </c>
      <c r="L303" s="242">
        <v>30</v>
      </c>
      <c r="M303" s="243">
        <v>315</v>
      </c>
      <c r="N303" s="242">
        <v>150</v>
      </c>
      <c r="O303" s="242">
        <v>15</v>
      </c>
      <c r="P303" s="243">
        <v>165</v>
      </c>
      <c r="Q303" s="242">
        <v>0</v>
      </c>
      <c r="R303" s="242">
        <v>0</v>
      </c>
      <c r="S303" s="244">
        <v>0</v>
      </c>
      <c r="T303" s="242">
        <v>0</v>
      </c>
      <c r="U303" s="242">
        <v>0</v>
      </c>
      <c r="V303" s="244">
        <v>0</v>
      </c>
      <c r="W303" s="242">
        <v>4</v>
      </c>
      <c r="X303" s="242">
        <v>60</v>
      </c>
      <c r="Y303" s="244">
        <v>15</v>
      </c>
      <c r="Z303" s="242">
        <v>10</v>
      </c>
      <c r="AA303" s="242">
        <v>150</v>
      </c>
      <c r="AB303" s="244">
        <v>45</v>
      </c>
      <c r="AC303" s="242">
        <v>0</v>
      </c>
      <c r="AD303" s="242">
        <v>0</v>
      </c>
      <c r="AE303" s="244">
        <v>0</v>
      </c>
    </row>
    <row r="304" spans="1:31" x14ac:dyDescent="0.35">
      <c r="A304">
        <v>6611</v>
      </c>
      <c r="B304" t="s">
        <v>672</v>
      </c>
      <c r="C304" s="242">
        <v>3</v>
      </c>
      <c r="D304" s="242">
        <v>5</v>
      </c>
      <c r="E304" s="242">
        <v>2</v>
      </c>
      <c r="F304" s="243">
        <v>7</v>
      </c>
      <c r="G304" s="242">
        <v>1</v>
      </c>
      <c r="H304" s="242">
        <v>1</v>
      </c>
      <c r="I304" s="243">
        <v>2</v>
      </c>
      <c r="J304" s="242">
        <v>45</v>
      </c>
      <c r="K304" s="242">
        <v>75</v>
      </c>
      <c r="L304" s="242">
        <v>30</v>
      </c>
      <c r="M304" s="243">
        <v>105</v>
      </c>
      <c r="N304" s="242">
        <v>15</v>
      </c>
      <c r="O304" s="242">
        <v>15</v>
      </c>
      <c r="P304" s="243">
        <v>30</v>
      </c>
      <c r="Q304" s="242">
        <v>0</v>
      </c>
      <c r="R304" s="242">
        <v>0</v>
      </c>
      <c r="S304" s="244">
        <v>0</v>
      </c>
      <c r="T304" s="242">
        <v>0</v>
      </c>
      <c r="U304" s="242">
        <v>0</v>
      </c>
      <c r="V304" s="244">
        <v>0</v>
      </c>
      <c r="W304" s="242">
        <v>6</v>
      </c>
      <c r="X304" s="242">
        <v>90</v>
      </c>
      <c r="Y304" s="244">
        <v>30</v>
      </c>
      <c r="Z304" s="242">
        <v>0</v>
      </c>
      <c r="AA304" s="242">
        <v>0</v>
      </c>
      <c r="AB304" s="244">
        <v>0</v>
      </c>
      <c r="AC304" s="242">
        <v>0</v>
      </c>
      <c r="AD304" s="242">
        <v>0</v>
      </c>
      <c r="AE304" s="244">
        <v>0</v>
      </c>
    </row>
    <row r="305" spans="1:31" x14ac:dyDescent="0.35">
      <c r="A305">
        <v>6631</v>
      </c>
      <c r="B305" t="s">
        <v>673</v>
      </c>
      <c r="C305" s="242">
        <v>4</v>
      </c>
      <c r="D305" s="242">
        <v>2</v>
      </c>
      <c r="E305" s="242">
        <v>0</v>
      </c>
      <c r="F305" s="243">
        <v>2</v>
      </c>
      <c r="G305" s="242">
        <v>2</v>
      </c>
      <c r="H305" s="242">
        <v>0</v>
      </c>
      <c r="I305" s="243">
        <v>2</v>
      </c>
      <c r="J305" s="242">
        <v>60</v>
      </c>
      <c r="K305" s="242">
        <v>30</v>
      </c>
      <c r="L305" s="242">
        <v>0</v>
      </c>
      <c r="M305" s="243">
        <v>30</v>
      </c>
      <c r="N305" s="242">
        <v>30</v>
      </c>
      <c r="O305" s="242">
        <v>0</v>
      </c>
      <c r="P305" s="243">
        <v>30</v>
      </c>
      <c r="Q305" s="242">
        <v>1</v>
      </c>
      <c r="R305" s="242">
        <v>15</v>
      </c>
      <c r="S305" s="244">
        <v>15</v>
      </c>
      <c r="T305" s="242">
        <v>0</v>
      </c>
      <c r="U305" s="242">
        <v>0</v>
      </c>
      <c r="V305" s="244">
        <v>0</v>
      </c>
      <c r="W305" s="242">
        <v>0</v>
      </c>
      <c r="X305" s="242">
        <v>0</v>
      </c>
      <c r="Y305" s="244">
        <v>0</v>
      </c>
      <c r="Z305" s="242">
        <v>0</v>
      </c>
      <c r="AA305" s="242">
        <v>0</v>
      </c>
      <c r="AB305" s="244">
        <v>0</v>
      </c>
      <c r="AC305" s="242">
        <v>0</v>
      </c>
      <c r="AD305" s="242">
        <v>0</v>
      </c>
      <c r="AE305" s="244">
        <v>0</v>
      </c>
    </row>
    <row r="306" spans="1:31" x14ac:dyDescent="0.35">
      <c r="A306">
        <v>6647</v>
      </c>
      <c r="B306" t="s">
        <v>674</v>
      </c>
      <c r="C306" s="242">
        <v>21</v>
      </c>
      <c r="D306" s="242">
        <v>27</v>
      </c>
      <c r="E306" s="242">
        <v>9</v>
      </c>
      <c r="F306" s="243">
        <v>36</v>
      </c>
      <c r="G306" s="242">
        <v>17</v>
      </c>
      <c r="H306" s="242">
        <v>2</v>
      </c>
      <c r="I306" s="243">
        <v>19</v>
      </c>
      <c r="J306" s="242">
        <v>315</v>
      </c>
      <c r="K306" s="242">
        <v>405</v>
      </c>
      <c r="L306" s="242">
        <v>135</v>
      </c>
      <c r="M306" s="243">
        <v>540</v>
      </c>
      <c r="N306" s="242">
        <v>255</v>
      </c>
      <c r="O306" s="242">
        <v>30</v>
      </c>
      <c r="P306" s="243">
        <v>285</v>
      </c>
      <c r="Q306" s="242">
        <v>10</v>
      </c>
      <c r="R306" s="242">
        <v>150</v>
      </c>
      <c r="S306" s="244">
        <v>90</v>
      </c>
      <c r="T306" s="242">
        <v>2</v>
      </c>
      <c r="U306" s="242">
        <v>30</v>
      </c>
      <c r="V306" s="244">
        <v>0</v>
      </c>
      <c r="W306" s="242">
        <v>3</v>
      </c>
      <c r="X306" s="242">
        <v>45</v>
      </c>
      <c r="Y306" s="244">
        <v>30</v>
      </c>
      <c r="Z306" s="242">
        <v>5</v>
      </c>
      <c r="AA306" s="242">
        <v>75</v>
      </c>
      <c r="AB306" s="244">
        <v>15</v>
      </c>
      <c r="AC306" s="242">
        <v>5</v>
      </c>
      <c r="AD306" s="242">
        <v>75</v>
      </c>
      <c r="AE306" s="244">
        <v>15</v>
      </c>
    </row>
    <row r="307" spans="1:31" x14ac:dyDescent="0.35">
      <c r="A307">
        <v>6648</v>
      </c>
      <c r="B307" t="s">
        <v>675</v>
      </c>
      <c r="C307" s="242">
        <v>30</v>
      </c>
      <c r="D307" s="242">
        <v>24</v>
      </c>
      <c r="E307" s="242">
        <v>13</v>
      </c>
      <c r="F307" s="243">
        <v>37</v>
      </c>
      <c r="G307" s="242">
        <v>2</v>
      </c>
      <c r="H307" s="242">
        <v>1</v>
      </c>
      <c r="I307" s="243">
        <v>3</v>
      </c>
      <c r="J307" s="242">
        <v>450</v>
      </c>
      <c r="K307" s="242">
        <v>360</v>
      </c>
      <c r="L307" s="242">
        <v>195</v>
      </c>
      <c r="M307" s="243">
        <v>555</v>
      </c>
      <c r="N307" s="242">
        <v>30</v>
      </c>
      <c r="O307" s="242">
        <v>15</v>
      </c>
      <c r="P307" s="243">
        <v>45</v>
      </c>
      <c r="Q307" s="242">
        <v>5</v>
      </c>
      <c r="R307" s="242">
        <v>75</v>
      </c>
      <c r="S307" s="244">
        <v>0</v>
      </c>
      <c r="T307" s="242">
        <v>29</v>
      </c>
      <c r="U307" s="242">
        <v>435</v>
      </c>
      <c r="V307" s="244">
        <v>45</v>
      </c>
      <c r="W307" s="242">
        <v>2</v>
      </c>
      <c r="X307" s="242">
        <v>30</v>
      </c>
      <c r="Y307" s="244">
        <v>0</v>
      </c>
      <c r="Z307" s="242">
        <v>10</v>
      </c>
      <c r="AA307" s="242">
        <v>150</v>
      </c>
      <c r="AB307" s="244">
        <v>0</v>
      </c>
      <c r="AC307" s="242">
        <v>9</v>
      </c>
      <c r="AD307" s="242">
        <v>135</v>
      </c>
      <c r="AE307" s="244">
        <v>0</v>
      </c>
    </row>
    <row r="308" spans="1:31" x14ac:dyDescent="0.35">
      <c r="A308">
        <v>6651</v>
      </c>
      <c r="B308" t="s">
        <v>676</v>
      </c>
      <c r="C308" s="242">
        <v>0</v>
      </c>
      <c r="D308" s="242">
        <v>8</v>
      </c>
      <c r="E308" s="242">
        <v>0</v>
      </c>
      <c r="F308" s="243">
        <v>8</v>
      </c>
      <c r="G308" s="242">
        <v>5</v>
      </c>
      <c r="H308" s="242">
        <v>0</v>
      </c>
      <c r="I308" s="243">
        <v>5</v>
      </c>
      <c r="J308" s="242">
        <v>0</v>
      </c>
      <c r="K308" s="242">
        <v>120</v>
      </c>
      <c r="L308" s="242">
        <v>0</v>
      </c>
      <c r="M308" s="243">
        <v>120</v>
      </c>
      <c r="N308" s="242">
        <v>75</v>
      </c>
      <c r="O308" s="242">
        <v>0</v>
      </c>
      <c r="P308" s="243">
        <v>75</v>
      </c>
      <c r="Q308" s="242">
        <v>2</v>
      </c>
      <c r="R308" s="242">
        <v>30</v>
      </c>
      <c r="S308" s="244">
        <v>15</v>
      </c>
      <c r="T308" s="242">
        <v>0</v>
      </c>
      <c r="U308" s="242">
        <v>0</v>
      </c>
      <c r="V308" s="244">
        <v>0</v>
      </c>
      <c r="W308" s="242">
        <v>3</v>
      </c>
      <c r="X308" s="242">
        <v>45</v>
      </c>
      <c r="Y308" s="244">
        <v>15</v>
      </c>
      <c r="Z308" s="242">
        <v>0</v>
      </c>
      <c r="AA308" s="242">
        <v>0</v>
      </c>
      <c r="AB308" s="244">
        <v>0</v>
      </c>
      <c r="AC308" s="242">
        <v>0</v>
      </c>
      <c r="AD308" s="242">
        <v>0</v>
      </c>
      <c r="AE308" s="244">
        <v>0</v>
      </c>
    </row>
    <row r="309" spans="1:31" x14ac:dyDescent="0.35">
      <c r="A309">
        <v>6659</v>
      </c>
      <c r="B309" t="s">
        <v>677</v>
      </c>
      <c r="C309" s="242">
        <v>15</v>
      </c>
      <c r="D309" s="242">
        <v>19</v>
      </c>
      <c r="E309" s="242">
        <v>5</v>
      </c>
      <c r="F309" s="243">
        <v>24</v>
      </c>
      <c r="G309" s="242">
        <v>2</v>
      </c>
      <c r="H309" s="242">
        <v>1</v>
      </c>
      <c r="I309" s="243">
        <v>3</v>
      </c>
      <c r="J309" s="242">
        <v>225</v>
      </c>
      <c r="K309" s="242">
        <v>285</v>
      </c>
      <c r="L309" s="242">
        <v>75</v>
      </c>
      <c r="M309" s="243">
        <v>360</v>
      </c>
      <c r="N309" s="242">
        <v>30</v>
      </c>
      <c r="O309" s="242">
        <v>15</v>
      </c>
      <c r="P309" s="243">
        <v>45</v>
      </c>
      <c r="Q309" s="242">
        <v>1</v>
      </c>
      <c r="R309" s="242">
        <v>15</v>
      </c>
      <c r="S309" s="244">
        <v>0</v>
      </c>
      <c r="T309" s="242">
        <v>10</v>
      </c>
      <c r="U309" s="242">
        <v>150</v>
      </c>
      <c r="V309" s="244">
        <v>0</v>
      </c>
      <c r="W309" s="242">
        <v>11</v>
      </c>
      <c r="X309" s="242">
        <v>165</v>
      </c>
      <c r="Y309" s="244">
        <v>45</v>
      </c>
      <c r="Z309" s="242">
        <v>7</v>
      </c>
      <c r="AA309" s="242">
        <v>105</v>
      </c>
      <c r="AB309" s="244">
        <v>0</v>
      </c>
      <c r="AC309" s="242">
        <v>0</v>
      </c>
      <c r="AD309" s="242">
        <v>0</v>
      </c>
      <c r="AE309" s="244">
        <v>0</v>
      </c>
    </row>
    <row r="310" spans="1:31" x14ac:dyDescent="0.35">
      <c r="A310">
        <v>6664</v>
      </c>
      <c r="B310" t="s">
        <v>678</v>
      </c>
      <c r="C310" s="242">
        <v>9</v>
      </c>
      <c r="D310" s="242">
        <v>12</v>
      </c>
      <c r="E310" s="242">
        <v>7</v>
      </c>
      <c r="F310" s="243">
        <v>19</v>
      </c>
      <c r="G310" s="242">
        <v>8</v>
      </c>
      <c r="H310" s="242">
        <v>5</v>
      </c>
      <c r="I310" s="243">
        <v>13</v>
      </c>
      <c r="J310" s="242">
        <v>135</v>
      </c>
      <c r="K310" s="242">
        <v>180</v>
      </c>
      <c r="L310" s="242">
        <v>105</v>
      </c>
      <c r="M310" s="243">
        <v>285</v>
      </c>
      <c r="N310" s="242">
        <v>120</v>
      </c>
      <c r="O310" s="242">
        <v>75</v>
      </c>
      <c r="P310" s="243">
        <v>195</v>
      </c>
      <c r="Q310" s="242">
        <v>7</v>
      </c>
      <c r="R310" s="242">
        <v>105</v>
      </c>
      <c r="S310" s="244">
        <v>75</v>
      </c>
      <c r="T310" s="242">
        <v>1</v>
      </c>
      <c r="U310" s="242">
        <v>15</v>
      </c>
      <c r="V310" s="244">
        <v>0</v>
      </c>
      <c r="W310" s="242">
        <v>3</v>
      </c>
      <c r="X310" s="242">
        <v>45</v>
      </c>
      <c r="Y310" s="244">
        <v>45</v>
      </c>
      <c r="Z310" s="242">
        <v>0</v>
      </c>
      <c r="AA310" s="242">
        <v>0</v>
      </c>
      <c r="AB310" s="244">
        <v>0</v>
      </c>
      <c r="AC310" s="242">
        <v>0</v>
      </c>
      <c r="AD310" s="242">
        <v>0</v>
      </c>
      <c r="AE310" s="244">
        <v>0</v>
      </c>
    </row>
    <row r="311" spans="1:31" x14ac:dyDescent="0.35">
      <c r="A311">
        <v>6678</v>
      </c>
      <c r="B311" t="s">
        <v>679</v>
      </c>
      <c r="C311" s="242">
        <v>6</v>
      </c>
      <c r="D311" s="242">
        <v>23</v>
      </c>
      <c r="E311" s="242">
        <v>10</v>
      </c>
      <c r="F311" s="243">
        <v>33</v>
      </c>
      <c r="G311" s="242">
        <v>11</v>
      </c>
      <c r="H311" s="242">
        <v>6</v>
      </c>
      <c r="I311" s="243">
        <v>17</v>
      </c>
      <c r="J311" s="242">
        <v>90</v>
      </c>
      <c r="K311" s="242">
        <v>345</v>
      </c>
      <c r="L311" s="242">
        <v>150</v>
      </c>
      <c r="M311" s="243">
        <v>495</v>
      </c>
      <c r="N311" s="242">
        <v>165</v>
      </c>
      <c r="O311" s="242">
        <v>90</v>
      </c>
      <c r="P311" s="243">
        <v>255</v>
      </c>
      <c r="Q311" s="242">
        <v>0</v>
      </c>
      <c r="R311" s="242">
        <v>0</v>
      </c>
      <c r="S311" s="244">
        <v>0</v>
      </c>
      <c r="T311" s="242">
        <v>1</v>
      </c>
      <c r="U311" s="242">
        <v>15</v>
      </c>
      <c r="V311" s="244">
        <v>0</v>
      </c>
      <c r="W311" s="242">
        <v>3</v>
      </c>
      <c r="X311" s="242">
        <v>45</v>
      </c>
      <c r="Y311" s="244">
        <v>0</v>
      </c>
      <c r="Z311" s="242">
        <v>0</v>
      </c>
      <c r="AA311" s="242">
        <v>0</v>
      </c>
      <c r="AB311" s="244">
        <v>0</v>
      </c>
      <c r="AC311" s="242">
        <v>1</v>
      </c>
      <c r="AD311" s="242">
        <v>15</v>
      </c>
      <c r="AE311" s="244">
        <v>15</v>
      </c>
    </row>
    <row r="312" spans="1:31" x14ac:dyDescent="0.35">
      <c r="A312">
        <v>6707</v>
      </c>
      <c r="B312" t="s">
        <v>680</v>
      </c>
      <c r="C312" s="242">
        <v>13</v>
      </c>
      <c r="D312" s="242">
        <v>17</v>
      </c>
      <c r="E312" s="242">
        <v>1</v>
      </c>
      <c r="F312" s="243">
        <v>18</v>
      </c>
      <c r="G312" s="242">
        <v>0</v>
      </c>
      <c r="H312" s="242">
        <v>0</v>
      </c>
      <c r="I312" s="243">
        <v>0</v>
      </c>
      <c r="J312" s="242">
        <v>195</v>
      </c>
      <c r="K312" s="242">
        <v>255</v>
      </c>
      <c r="L312" s="242">
        <v>15</v>
      </c>
      <c r="M312" s="243">
        <v>270</v>
      </c>
      <c r="N312" s="242">
        <v>0</v>
      </c>
      <c r="O312" s="242">
        <v>0</v>
      </c>
      <c r="P312" s="243">
        <v>0</v>
      </c>
      <c r="Q312" s="242">
        <v>0</v>
      </c>
      <c r="R312" s="242">
        <v>0</v>
      </c>
      <c r="S312" s="244">
        <v>0</v>
      </c>
      <c r="T312" s="242">
        <v>9</v>
      </c>
      <c r="U312" s="242">
        <v>135</v>
      </c>
      <c r="V312" s="244">
        <v>0</v>
      </c>
      <c r="W312" s="242">
        <v>9</v>
      </c>
      <c r="X312" s="242">
        <v>135</v>
      </c>
      <c r="Y312" s="244">
        <v>0</v>
      </c>
      <c r="Z312" s="242">
        <v>5</v>
      </c>
      <c r="AA312" s="242">
        <v>75</v>
      </c>
      <c r="AB312" s="244">
        <v>0</v>
      </c>
      <c r="AC312" s="242">
        <v>0</v>
      </c>
      <c r="AD312" s="242">
        <v>0</v>
      </c>
      <c r="AE312" s="244">
        <v>0</v>
      </c>
    </row>
    <row r="313" spans="1:31" x14ac:dyDescent="0.35">
      <c r="A313">
        <v>6711</v>
      </c>
      <c r="B313" t="s">
        <v>681</v>
      </c>
      <c r="C313" s="242">
        <v>1</v>
      </c>
      <c r="D313" s="242">
        <v>18</v>
      </c>
      <c r="E313" s="242">
        <v>2</v>
      </c>
      <c r="F313" s="243">
        <v>20</v>
      </c>
      <c r="G313" s="242">
        <v>12</v>
      </c>
      <c r="H313" s="242">
        <v>1</v>
      </c>
      <c r="I313" s="243">
        <v>13</v>
      </c>
      <c r="J313" s="242">
        <v>15</v>
      </c>
      <c r="K313" s="242">
        <v>270</v>
      </c>
      <c r="L313" s="242">
        <v>30</v>
      </c>
      <c r="M313" s="243">
        <v>300</v>
      </c>
      <c r="N313" s="242">
        <v>168</v>
      </c>
      <c r="O313" s="242">
        <v>15</v>
      </c>
      <c r="P313" s="243">
        <v>183</v>
      </c>
      <c r="Q313" s="242">
        <v>3</v>
      </c>
      <c r="R313" s="242">
        <v>45</v>
      </c>
      <c r="S313" s="244">
        <v>30</v>
      </c>
      <c r="T313" s="242">
        <v>1</v>
      </c>
      <c r="U313" s="242">
        <v>15</v>
      </c>
      <c r="V313" s="244">
        <v>0</v>
      </c>
      <c r="W313" s="242">
        <v>4</v>
      </c>
      <c r="X313" s="242">
        <v>60</v>
      </c>
      <c r="Y313" s="244">
        <v>45</v>
      </c>
      <c r="Z313" s="242">
        <v>0</v>
      </c>
      <c r="AA313" s="242">
        <v>0</v>
      </c>
      <c r="AB313" s="244">
        <v>0</v>
      </c>
      <c r="AC313" s="242">
        <v>0</v>
      </c>
      <c r="AD313" s="242">
        <v>0</v>
      </c>
      <c r="AE313" s="244">
        <v>0</v>
      </c>
    </row>
    <row r="314" spans="1:31" x14ac:dyDescent="0.35">
      <c r="A314">
        <v>6718</v>
      </c>
      <c r="B314" t="s">
        <v>682</v>
      </c>
      <c r="C314" s="242">
        <v>3</v>
      </c>
      <c r="D314" s="242">
        <v>3</v>
      </c>
      <c r="E314" s="242">
        <v>0</v>
      </c>
      <c r="F314" s="243">
        <v>3</v>
      </c>
      <c r="G314" s="242">
        <v>1</v>
      </c>
      <c r="H314" s="242">
        <v>0</v>
      </c>
      <c r="I314" s="243">
        <v>1</v>
      </c>
      <c r="J314" s="242">
        <v>45</v>
      </c>
      <c r="K314" s="242">
        <v>30</v>
      </c>
      <c r="L314" s="242">
        <v>0</v>
      </c>
      <c r="M314" s="243">
        <v>30</v>
      </c>
      <c r="N314" s="242">
        <v>15</v>
      </c>
      <c r="O314" s="242">
        <v>0</v>
      </c>
      <c r="P314" s="243">
        <v>15</v>
      </c>
      <c r="Q314" s="242">
        <v>1</v>
      </c>
      <c r="R314" s="242">
        <v>15</v>
      </c>
      <c r="S314" s="244">
        <v>0</v>
      </c>
      <c r="T314" s="242">
        <v>0</v>
      </c>
      <c r="U314" s="242">
        <v>0</v>
      </c>
      <c r="V314" s="244">
        <v>0</v>
      </c>
      <c r="W314" s="242">
        <v>0</v>
      </c>
      <c r="X314" s="242">
        <v>0</v>
      </c>
      <c r="Y314" s="244">
        <v>0</v>
      </c>
      <c r="Z314" s="242">
        <v>0</v>
      </c>
      <c r="AA314" s="242">
        <v>0</v>
      </c>
      <c r="AB314" s="244">
        <v>0</v>
      </c>
      <c r="AC314" s="242">
        <v>0</v>
      </c>
      <c r="AD314" s="242">
        <v>0</v>
      </c>
      <c r="AE314" s="244">
        <v>0</v>
      </c>
    </row>
    <row r="315" spans="1:31" x14ac:dyDescent="0.35">
      <c r="A315">
        <v>6719</v>
      </c>
      <c r="B315" t="s">
        <v>683</v>
      </c>
      <c r="C315" s="242">
        <v>22</v>
      </c>
      <c r="D315" s="242">
        <v>32</v>
      </c>
      <c r="E315" s="242">
        <v>9</v>
      </c>
      <c r="F315" s="243">
        <v>41</v>
      </c>
      <c r="G315" s="242">
        <v>8</v>
      </c>
      <c r="H315" s="242">
        <v>3</v>
      </c>
      <c r="I315" s="243">
        <v>11</v>
      </c>
      <c r="J315" s="242">
        <v>330</v>
      </c>
      <c r="K315" s="242">
        <v>480</v>
      </c>
      <c r="L315" s="242">
        <v>135</v>
      </c>
      <c r="M315" s="243">
        <v>615</v>
      </c>
      <c r="N315" s="242">
        <v>120</v>
      </c>
      <c r="O315" s="242">
        <v>45</v>
      </c>
      <c r="P315" s="243">
        <v>165</v>
      </c>
      <c r="Q315" s="242">
        <v>9</v>
      </c>
      <c r="R315" s="242">
        <v>135</v>
      </c>
      <c r="S315" s="244">
        <v>15</v>
      </c>
      <c r="T315" s="242">
        <v>3</v>
      </c>
      <c r="U315" s="242">
        <v>45</v>
      </c>
      <c r="V315" s="244">
        <v>0</v>
      </c>
      <c r="W315" s="242">
        <v>19</v>
      </c>
      <c r="X315" s="242">
        <v>285</v>
      </c>
      <c r="Y315" s="244">
        <v>60</v>
      </c>
      <c r="Z315" s="242">
        <v>18</v>
      </c>
      <c r="AA315" s="242">
        <v>270</v>
      </c>
      <c r="AB315" s="244">
        <v>15</v>
      </c>
      <c r="AC315" s="242">
        <v>19</v>
      </c>
      <c r="AD315" s="242">
        <v>285</v>
      </c>
      <c r="AE315" s="244">
        <v>15</v>
      </c>
    </row>
    <row r="316" spans="1:31" x14ac:dyDescent="0.35">
      <c r="A316">
        <v>6744</v>
      </c>
      <c r="B316" t="s">
        <v>684</v>
      </c>
      <c r="C316" s="242">
        <v>4</v>
      </c>
      <c r="D316" s="242">
        <v>13</v>
      </c>
      <c r="E316" s="242">
        <v>3</v>
      </c>
      <c r="F316" s="243">
        <v>16</v>
      </c>
      <c r="G316" s="242">
        <v>6</v>
      </c>
      <c r="H316" s="242">
        <v>1</v>
      </c>
      <c r="I316" s="243">
        <v>7</v>
      </c>
      <c r="J316" s="242">
        <v>60</v>
      </c>
      <c r="K316" s="242">
        <v>195</v>
      </c>
      <c r="L316" s="242">
        <v>45</v>
      </c>
      <c r="M316" s="243">
        <v>240</v>
      </c>
      <c r="N316" s="242">
        <v>80</v>
      </c>
      <c r="O316" s="242">
        <v>15</v>
      </c>
      <c r="P316" s="243">
        <v>95</v>
      </c>
      <c r="Q316" s="242">
        <v>5</v>
      </c>
      <c r="R316" s="242">
        <v>75</v>
      </c>
      <c r="S316" s="244">
        <v>15</v>
      </c>
      <c r="T316" s="242">
        <v>1</v>
      </c>
      <c r="U316" s="242">
        <v>15</v>
      </c>
      <c r="V316" s="244">
        <v>0</v>
      </c>
      <c r="W316" s="242">
        <v>3</v>
      </c>
      <c r="X316" s="242">
        <v>45</v>
      </c>
      <c r="Y316" s="244">
        <v>15</v>
      </c>
      <c r="Z316" s="242">
        <v>3</v>
      </c>
      <c r="AA316" s="242">
        <v>45</v>
      </c>
      <c r="AB316" s="244">
        <v>15</v>
      </c>
      <c r="AC316" s="242">
        <v>1</v>
      </c>
      <c r="AD316" s="242">
        <v>15</v>
      </c>
      <c r="AE316" s="244">
        <v>0</v>
      </c>
    </row>
    <row r="317" spans="1:31" x14ac:dyDescent="0.35">
      <c r="A317">
        <v>6779</v>
      </c>
      <c r="B317" t="s">
        <v>685</v>
      </c>
      <c r="C317" s="242">
        <v>1</v>
      </c>
      <c r="D317" s="242">
        <v>44</v>
      </c>
      <c r="E317" s="242">
        <v>21</v>
      </c>
      <c r="F317" s="243">
        <v>65</v>
      </c>
      <c r="G317" s="242">
        <v>35</v>
      </c>
      <c r="H317" s="242">
        <v>19</v>
      </c>
      <c r="I317" s="243">
        <v>54</v>
      </c>
      <c r="J317" s="242">
        <v>15</v>
      </c>
      <c r="K317" s="242">
        <v>660</v>
      </c>
      <c r="L317" s="242">
        <v>315</v>
      </c>
      <c r="M317" s="243">
        <v>975</v>
      </c>
      <c r="N317" s="242">
        <v>516</v>
      </c>
      <c r="O317" s="242">
        <v>285</v>
      </c>
      <c r="P317" s="243">
        <v>801</v>
      </c>
      <c r="Q317" s="242">
        <v>0</v>
      </c>
      <c r="R317" s="242">
        <v>0</v>
      </c>
      <c r="S317" s="244">
        <v>0</v>
      </c>
      <c r="T317" s="242">
        <v>0</v>
      </c>
      <c r="U317" s="242">
        <v>0</v>
      </c>
      <c r="V317" s="244">
        <v>0</v>
      </c>
      <c r="W317" s="242">
        <v>5</v>
      </c>
      <c r="X317" s="242">
        <v>75</v>
      </c>
      <c r="Y317" s="244">
        <v>60</v>
      </c>
      <c r="Z317" s="242">
        <v>0</v>
      </c>
      <c r="AA317" s="242">
        <v>0</v>
      </c>
      <c r="AB317" s="244">
        <v>0</v>
      </c>
      <c r="AC317" s="242">
        <v>0</v>
      </c>
      <c r="AD317" s="242">
        <v>0</v>
      </c>
      <c r="AE317" s="244">
        <v>0</v>
      </c>
    </row>
    <row r="318" spans="1:31" x14ac:dyDescent="0.35">
      <c r="A318">
        <v>6785</v>
      </c>
      <c r="B318" t="s">
        <v>686</v>
      </c>
      <c r="C318" s="242">
        <v>3</v>
      </c>
      <c r="D318" s="242">
        <v>6</v>
      </c>
      <c r="E318" s="242">
        <v>3</v>
      </c>
      <c r="F318" s="243">
        <v>9</v>
      </c>
      <c r="G318" s="242">
        <v>1</v>
      </c>
      <c r="H318" s="242">
        <v>2</v>
      </c>
      <c r="I318" s="243">
        <v>3</v>
      </c>
      <c r="J318" s="242">
        <v>45</v>
      </c>
      <c r="K318" s="242">
        <v>90</v>
      </c>
      <c r="L318" s="242">
        <v>45</v>
      </c>
      <c r="M318" s="243">
        <v>135</v>
      </c>
      <c r="N318" s="242">
        <v>15</v>
      </c>
      <c r="O318" s="242">
        <v>30</v>
      </c>
      <c r="P318" s="243">
        <v>45</v>
      </c>
      <c r="Q318" s="242">
        <v>0</v>
      </c>
      <c r="R318" s="242">
        <v>0</v>
      </c>
      <c r="S318" s="244">
        <v>0</v>
      </c>
      <c r="T318" s="242">
        <v>3</v>
      </c>
      <c r="U318" s="242">
        <v>45</v>
      </c>
      <c r="V318" s="244">
        <v>15</v>
      </c>
      <c r="W318" s="242">
        <v>1</v>
      </c>
      <c r="X318" s="242">
        <v>15</v>
      </c>
      <c r="Y318" s="244">
        <v>0</v>
      </c>
      <c r="Z318" s="242">
        <v>1</v>
      </c>
      <c r="AA318" s="242">
        <v>15</v>
      </c>
      <c r="AB318" s="244">
        <v>0</v>
      </c>
      <c r="AC318" s="242">
        <v>1</v>
      </c>
      <c r="AD318" s="242">
        <v>15</v>
      </c>
      <c r="AE318" s="244">
        <v>0</v>
      </c>
    </row>
    <row r="319" spans="1:31" x14ac:dyDescent="0.35">
      <c r="A319">
        <v>6796</v>
      </c>
      <c r="B319" t="s">
        <v>687</v>
      </c>
      <c r="C319" s="242">
        <v>16</v>
      </c>
      <c r="D319" s="242">
        <v>13</v>
      </c>
      <c r="E319" s="242">
        <v>5</v>
      </c>
      <c r="F319" s="243">
        <v>18</v>
      </c>
      <c r="G319" s="242">
        <v>2</v>
      </c>
      <c r="H319" s="242">
        <v>0</v>
      </c>
      <c r="I319" s="243">
        <v>2</v>
      </c>
      <c r="J319" s="242">
        <v>240</v>
      </c>
      <c r="K319" s="242">
        <v>195</v>
      </c>
      <c r="L319" s="242">
        <v>75</v>
      </c>
      <c r="M319" s="243">
        <v>270</v>
      </c>
      <c r="N319" s="242">
        <v>30</v>
      </c>
      <c r="O319" s="242">
        <v>0</v>
      </c>
      <c r="P319" s="243">
        <v>30</v>
      </c>
      <c r="Q319" s="242">
        <v>0</v>
      </c>
      <c r="R319" s="242">
        <v>0</v>
      </c>
      <c r="S319" s="244">
        <v>0</v>
      </c>
      <c r="T319" s="242">
        <v>6</v>
      </c>
      <c r="U319" s="242">
        <v>90</v>
      </c>
      <c r="V319" s="244">
        <v>0</v>
      </c>
      <c r="W319" s="242">
        <v>12</v>
      </c>
      <c r="X319" s="242">
        <v>180</v>
      </c>
      <c r="Y319" s="244">
        <v>30</v>
      </c>
      <c r="Z319" s="242">
        <v>9</v>
      </c>
      <c r="AA319" s="242">
        <v>135</v>
      </c>
      <c r="AB319" s="244">
        <v>0</v>
      </c>
      <c r="AC319" s="242">
        <v>8</v>
      </c>
      <c r="AD319" s="242">
        <v>120</v>
      </c>
      <c r="AE319" s="244">
        <v>0</v>
      </c>
    </row>
    <row r="320" spans="1:31" x14ac:dyDescent="0.35">
      <c r="A320">
        <v>6807</v>
      </c>
      <c r="B320" t="s">
        <v>688</v>
      </c>
      <c r="C320" s="242">
        <v>4</v>
      </c>
      <c r="D320" s="242">
        <v>5</v>
      </c>
      <c r="E320" s="242">
        <v>1</v>
      </c>
      <c r="F320" s="243">
        <v>6</v>
      </c>
      <c r="G320" s="242">
        <v>1</v>
      </c>
      <c r="H320" s="242">
        <v>0</v>
      </c>
      <c r="I320" s="243">
        <v>1</v>
      </c>
      <c r="J320" s="242">
        <v>60</v>
      </c>
      <c r="K320" s="242">
        <v>75</v>
      </c>
      <c r="L320" s="242">
        <v>15</v>
      </c>
      <c r="M320" s="243">
        <v>90</v>
      </c>
      <c r="N320" s="242">
        <v>15</v>
      </c>
      <c r="O320" s="242">
        <v>0</v>
      </c>
      <c r="P320" s="243">
        <v>15</v>
      </c>
      <c r="Q320" s="242">
        <v>1</v>
      </c>
      <c r="R320" s="242">
        <v>15</v>
      </c>
      <c r="S320" s="244">
        <v>0</v>
      </c>
      <c r="T320" s="242">
        <v>4</v>
      </c>
      <c r="U320" s="242">
        <v>60</v>
      </c>
      <c r="V320" s="244">
        <v>15</v>
      </c>
      <c r="W320" s="242">
        <v>0</v>
      </c>
      <c r="X320" s="242">
        <v>0</v>
      </c>
      <c r="Y320" s="244">
        <v>0</v>
      </c>
      <c r="Z320" s="242">
        <v>0</v>
      </c>
      <c r="AA320" s="242">
        <v>0</v>
      </c>
      <c r="AB320" s="244">
        <v>0</v>
      </c>
      <c r="AC320" s="242">
        <v>0</v>
      </c>
      <c r="AD320" s="242">
        <v>0</v>
      </c>
      <c r="AE320" s="244">
        <v>0</v>
      </c>
    </row>
    <row r="321" spans="1:31" x14ac:dyDescent="0.35">
      <c r="A321">
        <v>6808</v>
      </c>
      <c r="B321" t="s">
        <v>689</v>
      </c>
      <c r="C321" s="242">
        <v>6</v>
      </c>
      <c r="D321" s="242">
        <v>4</v>
      </c>
      <c r="E321" s="242">
        <v>4</v>
      </c>
      <c r="F321" s="243">
        <v>8</v>
      </c>
      <c r="G321" s="242">
        <v>1</v>
      </c>
      <c r="H321" s="242">
        <v>0</v>
      </c>
      <c r="I321" s="243">
        <v>1</v>
      </c>
      <c r="J321" s="242">
        <v>90</v>
      </c>
      <c r="K321" s="242">
        <v>60</v>
      </c>
      <c r="L321" s="242">
        <v>60</v>
      </c>
      <c r="M321" s="243">
        <v>120</v>
      </c>
      <c r="N321" s="242">
        <v>15</v>
      </c>
      <c r="O321" s="242">
        <v>0</v>
      </c>
      <c r="P321" s="243">
        <v>15</v>
      </c>
      <c r="Q321" s="242">
        <v>5</v>
      </c>
      <c r="R321" s="242">
        <v>75</v>
      </c>
      <c r="S321" s="244">
        <v>0</v>
      </c>
      <c r="T321" s="242">
        <v>1</v>
      </c>
      <c r="U321" s="242">
        <v>15</v>
      </c>
      <c r="V321" s="244">
        <v>15</v>
      </c>
      <c r="W321" s="242">
        <v>1</v>
      </c>
      <c r="X321" s="242">
        <v>15</v>
      </c>
      <c r="Y321" s="244">
        <v>0</v>
      </c>
      <c r="Z321" s="242">
        <v>0</v>
      </c>
      <c r="AA321" s="242">
        <v>0</v>
      </c>
      <c r="AB321" s="244">
        <v>0</v>
      </c>
      <c r="AC321" s="242">
        <v>0</v>
      </c>
      <c r="AD321" s="242">
        <v>0</v>
      </c>
      <c r="AE321" s="244">
        <v>0</v>
      </c>
    </row>
    <row r="322" spans="1:31" x14ac:dyDescent="0.35">
      <c r="A322">
        <v>6817</v>
      </c>
      <c r="B322" t="s">
        <v>690</v>
      </c>
      <c r="C322" s="242">
        <v>14</v>
      </c>
      <c r="D322" s="242">
        <v>24</v>
      </c>
      <c r="E322" s="242">
        <v>8</v>
      </c>
      <c r="F322" s="243">
        <v>32</v>
      </c>
      <c r="G322" s="242">
        <v>8</v>
      </c>
      <c r="H322" s="242">
        <v>1</v>
      </c>
      <c r="I322" s="243">
        <v>9</v>
      </c>
      <c r="J322" s="242">
        <v>210</v>
      </c>
      <c r="K322" s="242">
        <v>360</v>
      </c>
      <c r="L322" s="242">
        <v>114</v>
      </c>
      <c r="M322" s="243">
        <v>474</v>
      </c>
      <c r="N322" s="242">
        <v>120</v>
      </c>
      <c r="O322" s="242">
        <v>15</v>
      </c>
      <c r="P322" s="243">
        <v>135</v>
      </c>
      <c r="Q322" s="242">
        <v>10</v>
      </c>
      <c r="R322" s="242">
        <v>144</v>
      </c>
      <c r="S322" s="244">
        <v>30</v>
      </c>
      <c r="T322" s="242">
        <v>16</v>
      </c>
      <c r="U322" s="242">
        <v>240</v>
      </c>
      <c r="V322" s="244">
        <v>60</v>
      </c>
      <c r="W322" s="242">
        <v>3</v>
      </c>
      <c r="X322" s="242">
        <v>45</v>
      </c>
      <c r="Y322" s="244">
        <v>0</v>
      </c>
      <c r="Z322" s="242">
        <v>17</v>
      </c>
      <c r="AA322" s="242">
        <v>255</v>
      </c>
      <c r="AB322" s="244">
        <v>0</v>
      </c>
      <c r="AC322" s="242">
        <v>17</v>
      </c>
      <c r="AD322" s="242">
        <v>255</v>
      </c>
      <c r="AE322" s="244">
        <v>0</v>
      </c>
    </row>
    <row r="323" spans="1:31" x14ac:dyDescent="0.35">
      <c r="A323">
        <v>6818</v>
      </c>
      <c r="B323" t="s">
        <v>691</v>
      </c>
      <c r="C323" s="242">
        <v>0</v>
      </c>
      <c r="D323" s="242">
        <v>13</v>
      </c>
      <c r="E323" s="242">
        <v>6</v>
      </c>
      <c r="F323" s="243">
        <v>19</v>
      </c>
      <c r="G323" s="242">
        <v>2</v>
      </c>
      <c r="H323" s="242">
        <v>0</v>
      </c>
      <c r="I323" s="243">
        <v>2</v>
      </c>
      <c r="J323" s="242">
        <v>0</v>
      </c>
      <c r="K323" s="242">
        <v>156</v>
      </c>
      <c r="L323" s="242">
        <v>78</v>
      </c>
      <c r="M323" s="243">
        <v>234</v>
      </c>
      <c r="N323" s="242">
        <v>30</v>
      </c>
      <c r="O323" s="242">
        <v>0</v>
      </c>
      <c r="P323" s="243">
        <v>30</v>
      </c>
      <c r="Q323" s="242">
        <v>0</v>
      </c>
      <c r="R323" s="242">
        <v>0</v>
      </c>
      <c r="S323" s="244">
        <v>0</v>
      </c>
      <c r="T323" s="242">
        <v>1</v>
      </c>
      <c r="U323" s="242">
        <v>15</v>
      </c>
      <c r="V323" s="244">
        <v>0</v>
      </c>
      <c r="W323" s="242">
        <v>1</v>
      </c>
      <c r="X323" s="242">
        <v>9</v>
      </c>
      <c r="Y323" s="244">
        <v>0</v>
      </c>
      <c r="Z323" s="242">
        <v>3</v>
      </c>
      <c r="AA323" s="242">
        <v>39</v>
      </c>
      <c r="AB323" s="244">
        <v>0</v>
      </c>
      <c r="AC323" s="242">
        <v>0</v>
      </c>
      <c r="AD323" s="242">
        <v>0</v>
      </c>
      <c r="AE323" s="244">
        <v>0</v>
      </c>
    </row>
    <row r="324" spans="1:31" x14ac:dyDescent="0.35">
      <c r="A324">
        <v>6830</v>
      </c>
      <c r="B324" t="s">
        <v>692</v>
      </c>
      <c r="C324" s="242">
        <v>9</v>
      </c>
      <c r="D324" s="242">
        <v>24</v>
      </c>
      <c r="E324" s="242">
        <v>8</v>
      </c>
      <c r="F324" s="243">
        <v>32</v>
      </c>
      <c r="G324" s="242">
        <v>4</v>
      </c>
      <c r="H324" s="242">
        <v>0</v>
      </c>
      <c r="I324" s="243">
        <v>4</v>
      </c>
      <c r="J324" s="242">
        <v>135</v>
      </c>
      <c r="K324" s="242">
        <v>360</v>
      </c>
      <c r="L324" s="242">
        <v>120</v>
      </c>
      <c r="M324" s="243">
        <v>480</v>
      </c>
      <c r="N324" s="242">
        <v>60</v>
      </c>
      <c r="O324" s="242">
        <v>0</v>
      </c>
      <c r="P324" s="243">
        <v>60</v>
      </c>
      <c r="Q324" s="242">
        <v>2</v>
      </c>
      <c r="R324" s="242">
        <v>30</v>
      </c>
      <c r="S324" s="244">
        <v>15</v>
      </c>
      <c r="T324" s="242">
        <v>0</v>
      </c>
      <c r="U324" s="242">
        <v>0</v>
      </c>
      <c r="V324" s="244">
        <v>0</v>
      </c>
      <c r="W324" s="242">
        <v>26</v>
      </c>
      <c r="X324" s="242">
        <v>390</v>
      </c>
      <c r="Y324" s="244">
        <v>45</v>
      </c>
      <c r="Z324" s="242">
        <v>5</v>
      </c>
      <c r="AA324" s="242">
        <v>75</v>
      </c>
      <c r="AB324" s="244">
        <v>0</v>
      </c>
      <c r="AC324" s="242">
        <v>0</v>
      </c>
      <c r="AD324" s="242">
        <v>0</v>
      </c>
      <c r="AE324" s="244">
        <v>0</v>
      </c>
    </row>
    <row r="325" spans="1:31" x14ac:dyDescent="0.35">
      <c r="A325">
        <v>6833</v>
      </c>
      <c r="B325" t="s">
        <v>693</v>
      </c>
      <c r="C325" s="242">
        <v>20</v>
      </c>
      <c r="D325" s="242">
        <v>15</v>
      </c>
      <c r="E325" s="242">
        <v>2</v>
      </c>
      <c r="F325" s="243">
        <v>17</v>
      </c>
      <c r="G325" s="242">
        <v>2</v>
      </c>
      <c r="H325" s="242">
        <v>0</v>
      </c>
      <c r="I325" s="243">
        <v>2</v>
      </c>
      <c r="J325" s="242">
        <v>300</v>
      </c>
      <c r="K325" s="242">
        <v>225</v>
      </c>
      <c r="L325" s="242">
        <v>30</v>
      </c>
      <c r="M325" s="243">
        <v>255</v>
      </c>
      <c r="N325" s="242">
        <v>30</v>
      </c>
      <c r="O325" s="242">
        <v>0</v>
      </c>
      <c r="P325" s="243">
        <v>30</v>
      </c>
      <c r="Q325" s="242">
        <v>2</v>
      </c>
      <c r="R325" s="242">
        <v>30</v>
      </c>
      <c r="S325" s="244">
        <v>15</v>
      </c>
      <c r="T325" s="242">
        <v>7</v>
      </c>
      <c r="U325" s="242">
        <v>105</v>
      </c>
      <c r="V325" s="244">
        <v>0</v>
      </c>
      <c r="W325" s="242">
        <v>5</v>
      </c>
      <c r="X325" s="242">
        <v>75</v>
      </c>
      <c r="Y325" s="244">
        <v>15</v>
      </c>
      <c r="Z325" s="242">
        <v>0</v>
      </c>
      <c r="AA325" s="242">
        <v>0</v>
      </c>
      <c r="AB325" s="244">
        <v>0</v>
      </c>
      <c r="AC325" s="242">
        <v>0</v>
      </c>
      <c r="AD325" s="242">
        <v>0</v>
      </c>
      <c r="AE325" s="244">
        <v>0</v>
      </c>
    </row>
    <row r="326" spans="1:31" x14ac:dyDescent="0.35">
      <c r="A326">
        <v>6850</v>
      </c>
      <c r="B326" t="s">
        <v>694</v>
      </c>
      <c r="C326" s="242">
        <v>11</v>
      </c>
      <c r="D326" s="242">
        <v>44</v>
      </c>
      <c r="E326" s="242">
        <v>15</v>
      </c>
      <c r="F326" s="243">
        <v>59</v>
      </c>
      <c r="G326" s="242">
        <v>26</v>
      </c>
      <c r="H326" s="242">
        <v>13</v>
      </c>
      <c r="I326" s="243">
        <v>39</v>
      </c>
      <c r="J326" s="242">
        <v>160</v>
      </c>
      <c r="K326" s="242">
        <v>657</v>
      </c>
      <c r="L326" s="242">
        <v>225</v>
      </c>
      <c r="M326" s="243">
        <v>882</v>
      </c>
      <c r="N326" s="242">
        <v>370</v>
      </c>
      <c r="O326" s="242">
        <v>195</v>
      </c>
      <c r="P326" s="243">
        <v>565</v>
      </c>
      <c r="Q326" s="242">
        <v>3</v>
      </c>
      <c r="R326" s="242">
        <v>45</v>
      </c>
      <c r="S326" s="244">
        <v>15</v>
      </c>
      <c r="T326" s="242">
        <v>13</v>
      </c>
      <c r="U326" s="242">
        <v>192</v>
      </c>
      <c r="V326" s="244">
        <v>105</v>
      </c>
      <c r="W326" s="242">
        <v>7</v>
      </c>
      <c r="X326" s="242">
        <v>105</v>
      </c>
      <c r="Y326" s="244">
        <v>90</v>
      </c>
      <c r="Z326" s="242">
        <v>4</v>
      </c>
      <c r="AA326" s="242">
        <v>60</v>
      </c>
      <c r="AB326" s="244">
        <v>30</v>
      </c>
      <c r="AC326" s="242">
        <v>1</v>
      </c>
      <c r="AD326" s="242">
        <v>15</v>
      </c>
      <c r="AE326" s="244">
        <v>0</v>
      </c>
    </row>
    <row r="327" spans="1:31" x14ac:dyDescent="0.35">
      <c r="A327">
        <v>6861</v>
      </c>
      <c r="B327" t="s">
        <v>695</v>
      </c>
      <c r="C327" s="242">
        <v>1</v>
      </c>
      <c r="D327" s="242">
        <v>3</v>
      </c>
      <c r="E327" s="242">
        <v>0</v>
      </c>
      <c r="F327" s="243">
        <v>3</v>
      </c>
      <c r="G327" s="242">
        <v>2</v>
      </c>
      <c r="H327" s="242">
        <v>0</v>
      </c>
      <c r="I327" s="243">
        <v>2</v>
      </c>
      <c r="J327" s="242">
        <v>15</v>
      </c>
      <c r="K327" s="242">
        <v>45</v>
      </c>
      <c r="L327" s="242">
        <v>0</v>
      </c>
      <c r="M327" s="243">
        <v>45</v>
      </c>
      <c r="N327" s="242">
        <v>30</v>
      </c>
      <c r="O327" s="242">
        <v>0</v>
      </c>
      <c r="P327" s="243">
        <v>30</v>
      </c>
      <c r="Q327" s="242">
        <v>3</v>
      </c>
      <c r="R327" s="242">
        <v>45</v>
      </c>
      <c r="S327" s="244">
        <v>30</v>
      </c>
      <c r="T327" s="242">
        <v>0</v>
      </c>
      <c r="U327" s="242">
        <v>0</v>
      </c>
      <c r="V327" s="244">
        <v>0</v>
      </c>
      <c r="W327" s="242">
        <v>0</v>
      </c>
      <c r="X327" s="242">
        <v>0</v>
      </c>
      <c r="Y327" s="244">
        <v>0</v>
      </c>
      <c r="Z327" s="242">
        <v>1</v>
      </c>
      <c r="AA327" s="242">
        <v>15</v>
      </c>
      <c r="AB327" s="244">
        <v>0</v>
      </c>
      <c r="AC327" s="242">
        <v>0</v>
      </c>
      <c r="AD327" s="242">
        <v>0</v>
      </c>
      <c r="AE327" s="244">
        <v>0</v>
      </c>
    </row>
    <row r="328" spans="1:31" x14ac:dyDescent="0.35">
      <c r="A328">
        <v>6862</v>
      </c>
      <c r="B328" t="s">
        <v>696</v>
      </c>
      <c r="C328" s="242">
        <v>9</v>
      </c>
      <c r="D328" s="242">
        <v>14</v>
      </c>
      <c r="E328" s="242">
        <v>1</v>
      </c>
      <c r="F328" s="243">
        <v>15</v>
      </c>
      <c r="G328" s="242">
        <v>0</v>
      </c>
      <c r="H328" s="242">
        <v>0</v>
      </c>
      <c r="I328" s="243">
        <v>0</v>
      </c>
      <c r="J328" s="242">
        <v>135</v>
      </c>
      <c r="K328" s="242">
        <v>210</v>
      </c>
      <c r="L328" s="242">
        <v>15</v>
      </c>
      <c r="M328" s="243">
        <v>225</v>
      </c>
      <c r="N328" s="242">
        <v>0</v>
      </c>
      <c r="O328" s="242">
        <v>0</v>
      </c>
      <c r="P328" s="243">
        <v>0</v>
      </c>
      <c r="Q328" s="242">
        <v>1</v>
      </c>
      <c r="R328" s="242">
        <v>15</v>
      </c>
      <c r="S328" s="244">
        <v>0</v>
      </c>
      <c r="T328" s="242">
        <v>10</v>
      </c>
      <c r="U328" s="242">
        <v>150</v>
      </c>
      <c r="V328" s="244">
        <v>0</v>
      </c>
      <c r="W328" s="242">
        <v>3</v>
      </c>
      <c r="X328" s="242">
        <v>45</v>
      </c>
      <c r="Y328" s="244">
        <v>0</v>
      </c>
      <c r="Z328" s="242">
        <v>6</v>
      </c>
      <c r="AA328" s="242">
        <v>90</v>
      </c>
      <c r="AB328" s="244">
        <v>0</v>
      </c>
      <c r="AC328" s="242">
        <v>0</v>
      </c>
      <c r="AD328" s="242">
        <v>0</v>
      </c>
      <c r="AE328" s="244">
        <v>0</v>
      </c>
    </row>
    <row r="329" spans="1:31" x14ac:dyDescent="0.35">
      <c r="A329">
        <v>6887</v>
      </c>
      <c r="B329" t="s">
        <v>697</v>
      </c>
      <c r="C329" s="242">
        <v>0</v>
      </c>
      <c r="D329" s="242">
        <v>10</v>
      </c>
      <c r="E329" s="242">
        <v>8</v>
      </c>
      <c r="F329" s="243">
        <v>18</v>
      </c>
      <c r="G329" s="242">
        <v>6</v>
      </c>
      <c r="H329" s="242">
        <v>4</v>
      </c>
      <c r="I329" s="243">
        <v>10</v>
      </c>
      <c r="J329" s="242">
        <v>0</v>
      </c>
      <c r="K329" s="242">
        <v>150</v>
      </c>
      <c r="L329" s="242">
        <v>120</v>
      </c>
      <c r="M329" s="243">
        <v>270</v>
      </c>
      <c r="N329" s="242">
        <v>90</v>
      </c>
      <c r="O329" s="242">
        <v>60</v>
      </c>
      <c r="P329" s="243">
        <v>150</v>
      </c>
      <c r="Q329" s="242">
        <v>0</v>
      </c>
      <c r="R329" s="242">
        <v>0</v>
      </c>
      <c r="S329" s="244">
        <v>0</v>
      </c>
      <c r="T329" s="242">
        <v>0</v>
      </c>
      <c r="U329" s="242">
        <v>0</v>
      </c>
      <c r="V329" s="244">
        <v>0</v>
      </c>
      <c r="W329" s="242">
        <v>3</v>
      </c>
      <c r="X329" s="242">
        <v>45</v>
      </c>
      <c r="Y329" s="244">
        <v>30</v>
      </c>
      <c r="Z329" s="242">
        <v>0</v>
      </c>
      <c r="AA329" s="242">
        <v>0</v>
      </c>
      <c r="AB329" s="244">
        <v>0</v>
      </c>
      <c r="AC329" s="242">
        <v>0</v>
      </c>
      <c r="AD329" s="242">
        <v>0</v>
      </c>
      <c r="AE329" s="244">
        <v>0</v>
      </c>
    </row>
    <row r="330" spans="1:31" x14ac:dyDescent="0.35">
      <c r="A330">
        <v>6905</v>
      </c>
      <c r="B330" t="s">
        <v>698</v>
      </c>
      <c r="C330" s="242">
        <v>3</v>
      </c>
      <c r="D330" s="242">
        <v>4</v>
      </c>
      <c r="E330" s="242">
        <v>1</v>
      </c>
      <c r="F330" s="243">
        <v>5</v>
      </c>
      <c r="G330" s="242">
        <v>0</v>
      </c>
      <c r="H330" s="242">
        <v>0</v>
      </c>
      <c r="I330" s="243">
        <v>0</v>
      </c>
      <c r="J330" s="242">
        <v>45</v>
      </c>
      <c r="K330" s="242">
        <v>60</v>
      </c>
      <c r="L330" s="242">
        <v>15</v>
      </c>
      <c r="M330" s="243">
        <v>75</v>
      </c>
      <c r="N330" s="242">
        <v>0</v>
      </c>
      <c r="O330" s="242">
        <v>0</v>
      </c>
      <c r="P330" s="243">
        <v>0</v>
      </c>
      <c r="Q330" s="242">
        <v>0</v>
      </c>
      <c r="R330" s="242">
        <v>0</v>
      </c>
      <c r="S330" s="244">
        <v>0</v>
      </c>
      <c r="T330" s="242">
        <v>0</v>
      </c>
      <c r="U330" s="242">
        <v>0</v>
      </c>
      <c r="V330" s="244">
        <v>0</v>
      </c>
      <c r="W330" s="242">
        <v>5</v>
      </c>
      <c r="X330" s="242">
        <v>75</v>
      </c>
      <c r="Y330" s="244">
        <v>0</v>
      </c>
      <c r="Z330" s="242">
        <v>1</v>
      </c>
      <c r="AA330" s="242">
        <v>15</v>
      </c>
      <c r="AB330" s="244">
        <v>0</v>
      </c>
      <c r="AC330" s="242">
        <v>1</v>
      </c>
      <c r="AD330" s="242">
        <v>15</v>
      </c>
      <c r="AE330" s="244">
        <v>0</v>
      </c>
    </row>
    <row r="331" spans="1:31" x14ac:dyDescent="0.35">
      <c r="A331">
        <v>6909</v>
      </c>
      <c r="B331" t="s">
        <v>699</v>
      </c>
      <c r="C331" s="242">
        <v>22</v>
      </c>
      <c r="D331" s="242">
        <v>21</v>
      </c>
      <c r="E331" s="242">
        <v>7</v>
      </c>
      <c r="F331" s="243">
        <v>28</v>
      </c>
      <c r="G331" s="242">
        <v>5</v>
      </c>
      <c r="H331" s="242">
        <v>1</v>
      </c>
      <c r="I331" s="243">
        <v>6</v>
      </c>
      <c r="J331" s="242">
        <v>330</v>
      </c>
      <c r="K331" s="242">
        <v>315</v>
      </c>
      <c r="L331" s="242">
        <v>105</v>
      </c>
      <c r="M331" s="243">
        <v>420</v>
      </c>
      <c r="N331" s="242">
        <v>75</v>
      </c>
      <c r="O331" s="242">
        <v>15</v>
      </c>
      <c r="P331" s="243">
        <v>90</v>
      </c>
      <c r="Q331" s="242">
        <v>14</v>
      </c>
      <c r="R331" s="242">
        <v>210</v>
      </c>
      <c r="S331" s="244">
        <v>30</v>
      </c>
      <c r="T331" s="242">
        <v>6</v>
      </c>
      <c r="U331" s="242">
        <v>90</v>
      </c>
      <c r="V331" s="244">
        <v>45</v>
      </c>
      <c r="W331" s="242">
        <v>8</v>
      </c>
      <c r="X331" s="242">
        <v>120</v>
      </c>
      <c r="Y331" s="244">
        <v>15</v>
      </c>
      <c r="Z331" s="242">
        <v>11</v>
      </c>
      <c r="AA331" s="242">
        <v>165</v>
      </c>
      <c r="AB331" s="244">
        <v>30</v>
      </c>
      <c r="AC331" s="242">
        <v>11</v>
      </c>
      <c r="AD331" s="242">
        <v>165</v>
      </c>
      <c r="AE331" s="244">
        <v>30</v>
      </c>
    </row>
    <row r="332" spans="1:31" x14ac:dyDescent="0.35">
      <c r="A332">
        <v>6918</v>
      </c>
      <c r="B332" t="s">
        <v>700</v>
      </c>
      <c r="C332" s="242">
        <v>4</v>
      </c>
      <c r="D332" s="242">
        <v>1</v>
      </c>
      <c r="E332" s="242">
        <v>0</v>
      </c>
      <c r="F332" s="243">
        <v>1</v>
      </c>
      <c r="G332" s="242">
        <v>0</v>
      </c>
      <c r="H332" s="242">
        <v>0</v>
      </c>
      <c r="I332" s="243">
        <v>0</v>
      </c>
      <c r="J332" s="242">
        <v>60</v>
      </c>
      <c r="K332" s="242">
        <v>15</v>
      </c>
      <c r="L332" s="242">
        <v>0</v>
      </c>
      <c r="M332" s="243">
        <v>15</v>
      </c>
      <c r="N332" s="242">
        <v>0</v>
      </c>
      <c r="O332" s="242">
        <v>0</v>
      </c>
      <c r="P332" s="243">
        <v>0</v>
      </c>
      <c r="Q332" s="242">
        <v>0</v>
      </c>
      <c r="R332" s="242">
        <v>0</v>
      </c>
      <c r="S332" s="244">
        <v>0</v>
      </c>
      <c r="T332" s="242">
        <v>1</v>
      </c>
      <c r="U332" s="242">
        <v>15</v>
      </c>
      <c r="V332" s="244">
        <v>0</v>
      </c>
      <c r="W332" s="242">
        <v>0</v>
      </c>
      <c r="X332" s="242">
        <v>0</v>
      </c>
      <c r="Y332" s="244">
        <v>0</v>
      </c>
      <c r="Z332" s="242">
        <v>0</v>
      </c>
      <c r="AA332" s="242">
        <v>0</v>
      </c>
      <c r="AB332" s="244">
        <v>0</v>
      </c>
      <c r="AC332" s="242">
        <v>0</v>
      </c>
      <c r="AD332" s="242">
        <v>0</v>
      </c>
      <c r="AE332" s="244">
        <v>0</v>
      </c>
    </row>
    <row r="333" spans="1:31" x14ac:dyDescent="0.35">
      <c r="A333">
        <v>6925</v>
      </c>
      <c r="B333" t="s">
        <v>701</v>
      </c>
      <c r="C333" s="242">
        <v>1</v>
      </c>
      <c r="D333" s="242">
        <v>2</v>
      </c>
      <c r="E333" s="242">
        <v>2</v>
      </c>
      <c r="F333" s="243">
        <v>4</v>
      </c>
      <c r="G333" s="242">
        <v>2</v>
      </c>
      <c r="H333" s="242">
        <v>2</v>
      </c>
      <c r="I333" s="243">
        <v>4</v>
      </c>
      <c r="J333" s="242">
        <v>15</v>
      </c>
      <c r="K333" s="242">
        <v>15</v>
      </c>
      <c r="L333" s="242">
        <v>30</v>
      </c>
      <c r="M333" s="243">
        <v>45</v>
      </c>
      <c r="N333" s="242">
        <v>30</v>
      </c>
      <c r="O333" s="242">
        <v>30</v>
      </c>
      <c r="P333" s="243">
        <v>60</v>
      </c>
      <c r="Q333" s="242">
        <v>0</v>
      </c>
      <c r="R333" s="242">
        <v>0</v>
      </c>
      <c r="S333" s="244">
        <v>0</v>
      </c>
      <c r="T333" s="242">
        <v>0</v>
      </c>
      <c r="U333" s="242">
        <v>0</v>
      </c>
      <c r="V333" s="244">
        <v>0</v>
      </c>
      <c r="W333" s="242">
        <v>0</v>
      </c>
      <c r="X333" s="242">
        <v>0</v>
      </c>
      <c r="Y333" s="244">
        <v>0</v>
      </c>
      <c r="Z333" s="242">
        <v>0</v>
      </c>
      <c r="AA333" s="242">
        <v>0</v>
      </c>
      <c r="AB333" s="244">
        <v>0</v>
      </c>
      <c r="AC333" s="242">
        <v>0</v>
      </c>
      <c r="AD333" s="242">
        <v>0</v>
      </c>
      <c r="AE333" s="244">
        <v>0</v>
      </c>
    </row>
    <row r="334" spans="1:31" x14ac:dyDescent="0.35">
      <c r="A334">
        <v>6930</v>
      </c>
      <c r="B334" t="s">
        <v>702</v>
      </c>
      <c r="C334" s="242">
        <v>3</v>
      </c>
      <c r="D334" s="242">
        <v>27</v>
      </c>
      <c r="E334" s="242">
        <v>5</v>
      </c>
      <c r="F334" s="243">
        <v>32</v>
      </c>
      <c r="G334" s="242">
        <v>23</v>
      </c>
      <c r="H334" s="242">
        <v>5</v>
      </c>
      <c r="I334" s="243">
        <v>28</v>
      </c>
      <c r="J334" s="242">
        <v>45</v>
      </c>
      <c r="K334" s="242">
        <v>405</v>
      </c>
      <c r="L334" s="242">
        <v>75</v>
      </c>
      <c r="M334" s="243">
        <v>480</v>
      </c>
      <c r="N334" s="242">
        <v>315</v>
      </c>
      <c r="O334" s="242">
        <v>75</v>
      </c>
      <c r="P334" s="243">
        <v>390</v>
      </c>
      <c r="Q334" s="242">
        <v>0</v>
      </c>
      <c r="R334" s="242">
        <v>0</v>
      </c>
      <c r="S334" s="244">
        <v>0</v>
      </c>
      <c r="T334" s="242">
        <v>0</v>
      </c>
      <c r="U334" s="242">
        <v>0</v>
      </c>
      <c r="V334" s="244">
        <v>0</v>
      </c>
      <c r="W334" s="242">
        <v>0</v>
      </c>
      <c r="X334" s="242">
        <v>0</v>
      </c>
      <c r="Y334" s="244">
        <v>0</v>
      </c>
      <c r="Z334" s="242">
        <v>0</v>
      </c>
      <c r="AA334" s="242">
        <v>0</v>
      </c>
      <c r="AB334" s="244">
        <v>0</v>
      </c>
      <c r="AC334" s="242">
        <v>0</v>
      </c>
      <c r="AD334" s="242">
        <v>0</v>
      </c>
      <c r="AE334" s="244">
        <v>0</v>
      </c>
    </row>
    <row r="335" spans="1:31" x14ac:dyDescent="0.35">
      <c r="A335">
        <v>6937</v>
      </c>
      <c r="B335" t="s">
        <v>654</v>
      </c>
      <c r="C335" s="242">
        <v>17</v>
      </c>
      <c r="D335" s="242">
        <v>22</v>
      </c>
      <c r="E335" s="242">
        <v>4</v>
      </c>
      <c r="F335" s="243">
        <v>26</v>
      </c>
      <c r="G335" s="242">
        <v>5</v>
      </c>
      <c r="H335" s="242">
        <v>1</v>
      </c>
      <c r="I335" s="243">
        <v>6</v>
      </c>
      <c r="J335" s="242">
        <v>255</v>
      </c>
      <c r="K335" s="242">
        <v>330</v>
      </c>
      <c r="L335" s="242">
        <v>60</v>
      </c>
      <c r="M335" s="243">
        <v>390</v>
      </c>
      <c r="N335" s="242">
        <v>75</v>
      </c>
      <c r="O335" s="242">
        <v>15</v>
      </c>
      <c r="P335" s="243">
        <v>90</v>
      </c>
      <c r="Q335" s="242">
        <v>8</v>
      </c>
      <c r="R335" s="242">
        <v>120</v>
      </c>
      <c r="S335" s="244">
        <v>45</v>
      </c>
      <c r="T335" s="242">
        <v>1</v>
      </c>
      <c r="U335" s="242">
        <v>15</v>
      </c>
      <c r="V335" s="244">
        <v>0</v>
      </c>
      <c r="W335" s="242">
        <v>16</v>
      </c>
      <c r="X335" s="242">
        <v>240</v>
      </c>
      <c r="Y335" s="244">
        <v>45</v>
      </c>
      <c r="Z335" s="242">
        <v>2</v>
      </c>
      <c r="AA335" s="242">
        <v>30</v>
      </c>
      <c r="AB335" s="244">
        <v>15</v>
      </c>
      <c r="AC335" s="242">
        <v>2</v>
      </c>
      <c r="AD335" s="242">
        <v>30</v>
      </c>
      <c r="AE335" s="244">
        <v>15</v>
      </c>
    </row>
    <row r="336" spans="1:31" x14ac:dyDescent="0.35">
      <c r="A336">
        <v>6966</v>
      </c>
      <c r="B336" t="s">
        <v>703</v>
      </c>
      <c r="C336" s="242">
        <v>3</v>
      </c>
      <c r="D336" s="242">
        <v>1</v>
      </c>
      <c r="E336" s="242">
        <v>0</v>
      </c>
      <c r="F336" s="243">
        <v>1</v>
      </c>
      <c r="G336" s="242">
        <v>1</v>
      </c>
      <c r="H336" s="242">
        <v>0</v>
      </c>
      <c r="I336" s="243">
        <v>1</v>
      </c>
      <c r="J336" s="242">
        <v>45</v>
      </c>
      <c r="K336" s="242">
        <v>15</v>
      </c>
      <c r="L336" s="242">
        <v>0</v>
      </c>
      <c r="M336" s="243">
        <v>15</v>
      </c>
      <c r="N336" s="242">
        <v>15</v>
      </c>
      <c r="O336" s="242">
        <v>0</v>
      </c>
      <c r="P336" s="243">
        <v>15</v>
      </c>
      <c r="Q336" s="242">
        <v>0</v>
      </c>
      <c r="R336" s="242">
        <v>0</v>
      </c>
      <c r="S336" s="244">
        <v>0</v>
      </c>
      <c r="T336" s="242">
        <v>0</v>
      </c>
      <c r="U336" s="242">
        <v>0</v>
      </c>
      <c r="V336" s="244">
        <v>0</v>
      </c>
      <c r="W336" s="242">
        <v>0</v>
      </c>
      <c r="X336" s="242">
        <v>0</v>
      </c>
      <c r="Y336" s="244">
        <v>0</v>
      </c>
      <c r="Z336" s="242">
        <v>0</v>
      </c>
      <c r="AA336" s="242">
        <v>0</v>
      </c>
      <c r="AB336" s="244">
        <v>0</v>
      </c>
      <c r="AC336" s="242">
        <v>0</v>
      </c>
      <c r="AD336" s="242">
        <v>0</v>
      </c>
      <c r="AE336" s="244">
        <v>0</v>
      </c>
    </row>
    <row r="337" spans="1:31" x14ac:dyDescent="0.35">
      <c r="A337">
        <v>6974</v>
      </c>
      <c r="B337" t="s">
        <v>704</v>
      </c>
      <c r="C337" s="242">
        <v>42</v>
      </c>
      <c r="D337" s="242">
        <v>48</v>
      </c>
      <c r="E337" s="242">
        <v>13</v>
      </c>
      <c r="F337" s="243">
        <v>61</v>
      </c>
      <c r="G337" s="242">
        <v>14</v>
      </c>
      <c r="H337" s="242">
        <v>5</v>
      </c>
      <c r="I337" s="243">
        <v>19</v>
      </c>
      <c r="J337" s="242">
        <v>630</v>
      </c>
      <c r="K337" s="242">
        <v>720</v>
      </c>
      <c r="L337" s="242">
        <v>195</v>
      </c>
      <c r="M337" s="243">
        <v>915</v>
      </c>
      <c r="N337" s="242">
        <v>195</v>
      </c>
      <c r="O337" s="242">
        <v>75</v>
      </c>
      <c r="P337" s="243">
        <v>270</v>
      </c>
      <c r="Q337" s="242">
        <v>21</v>
      </c>
      <c r="R337" s="242">
        <v>315</v>
      </c>
      <c r="S337" s="244">
        <v>60</v>
      </c>
      <c r="T337" s="242">
        <v>27</v>
      </c>
      <c r="U337" s="242">
        <v>405</v>
      </c>
      <c r="V337" s="244">
        <v>150</v>
      </c>
      <c r="W337" s="242">
        <v>5</v>
      </c>
      <c r="X337" s="242">
        <v>75</v>
      </c>
      <c r="Y337" s="244">
        <v>0</v>
      </c>
      <c r="Z337" s="242">
        <v>22</v>
      </c>
      <c r="AA337" s="242">
        <v>330</v>
      </c>
      <c r="AB337" s="244">
        <v>15</v>
      </c>
      <c r="AC337" s="242">
        <v>13</v>
      </c>
      <c r="AD337" s="242">
        <v>195</v>
      </c>
      <c r="AE337" s="244">
        <v>15</v>
      </c>
    </row>
    <row r="338" spans="1:31" x14ac:dyDescent="0.35">
      <c r="A338">
        <v>6980</v>
      </c>
      <c r="B338" t="s">
        <v>705</v>
      </c>
      <c r="C338" s="242">
        <v>14</v>
      </c>
      <c r="D338" s="242">
        <v>13</v>
      </c>
      <c r="E338" s="242">
        <v>3</v>
      </c>
      <c r="F338" s="243">
        <v>16</v>
      </c>
      <c r="G338" s="242">
        <v>4</v>
      </c>
      <c r="H338" s="242">
        <v>0</v>
      </c>
      <c r="I338" s="243">
        <v>4</v>
      </c>
      <c r="J338" s="242">
        <v>210</v>
      </c>
      <c r="K338" s="242">
        <v>174</v>
      </c>
      <c r="L338" s="242">
        <v>45</v>
      </c>
      <c r="M338" s="243">
        <v>219</v>
      </c>
      <c r="N338" s="242">
        <v>51</v>
      </c>
      <c r="O338" s="242">
        <v>0</v>
      </c>
      <c r="P338" s="243">
        <v>51</v>
      </c>
      <c r="Q338" s="242">
        <v>13</v>
      </c>
      <c r="R338" s="242">
        <v>180</v>
      </c>
      <c r="S338" s="244">
        <v>36</v>
      </c>
      <c r="T338" s="242">
        <v>1</v>
      </c>
      <c r="U338" s="242">
        <v>15</v>
      </c>
      <c r="V338" s="244">
        <v>0</v>
      </c>
      <c r="W338" s="242">
        <v>0</v>
      </c>
      <c r="X338" s="242">
        <v>0</v>
      </c>
      <c r="Y338" s="244">
        <v>0</v>
      </c>
      <c r="Z338" s="242">
        <v>0</v>
      </c>
      <c r="AA338" s="242">
        <v>0</v>
      </c>
      <c r="AB338" s="244">
        <v>0</v>
      </c>
      <c r="AC338" s="242">
        <v>0</v>
      </c>
      <c r="AD338" s="242">
        <v>0</v>
      </c>
      <c r="AE338" s="244">
        <v>0</v>
      </c>
    </row>
    <row r="339" spans="1:31" x14ac:dyDescent="0.35">
      <c r="A339">
        <v>6994</v>
      </c>
      <c r="B339" t="s">
        <v>706</v>
      </c>
      <c r="C339" s="242">
        <v>0</v>
      </c>
      <c r="D339" s="242">
        <v>1</v>
      </c>
      <c r="E339" s="242">
        <v>1</v>
      </c>
      <c r="F339" s="243">
        <v>2</v>
      </c>
      <c r="G339" s="242">
        <v>1</v>
      </c>
      <c r="H339" s="242">
        <v>1</v>
      </c>
      <c r="I339" s="243">
        <v>2</v>
      </c>
      <c r="J339" s="242">
        <v>0</v>
      </c>
      <c r="K339" s="242">
        <v>15</v>
      </c>
      <c r="L339" s="242">
        <v>15</v>
      </c>
      <c r="M339" s="243">
        <v>30</v>
      </c>
      <c r="N339" s="242">
        <v>13</v>
      </c>
      <c r="O339" s="242">
        <v>15</v>
      </c>
      <c r="P339" s="243">
        <v>28</v>
      </c>
      <c r="Q339" s="242">
        <v>0</v>
      </c>
      <c r="R339" s="242">
        <v>0</v>
      </c>
      <c r="S339" s="244">
        <v>0</v>
      </c>
      <c r="T339" s="242">
        <v>1</v>
      </c>
      <c r="U339" s="242">
        <v>15</v>
      </c>
      <c r="V339" s="244">
        <v>15</v>
      </c>
      <c r="W339" s="242">
        <v>0</v>
      </c>
      <c r="X339" s="242">
        <v>0</v>
      </c>
      <c r="Y339" s="244">
        <v>0</v>
      </c>
      <c r="Z339" s="242">
        <v>0</v>
      </c>
      <c r="AA339" s="242">
        <v>0</v>
      </c>
      <c r="AB339" s="244">
        <v>0</v>
      </c>
      <c r="AC339" s="242">
        <v>0</v>
      </c>
      <c r="AD339" s="242">
        <v>0</v>
      </c>
      <c r="AE339" s="244">
        <v>0</v>
      </c>
    </row>
    <row r="340" spans="1:31" x14ac:dyDescent="0.35">
      <c r="A340">
        <v>6998</v>
      </c>
      <c r="B340" t="s">
        <v>707</v>
      </c>
      <c r="C340" s="242">
        <v>20</v>
      </c>
      <c r="D340" s="242">
        <v>22</v>
      </c>
      <c r="E340" s="242">
        <v>9</v>
      </c>
      <c r="F340" s="243">
        <v>31</v>
      </c>
      <c r="G340" s="242">
        <v>1</v>
      </c>
      <c r="H340" s="242">
        <v>1</v>
      </c>
      <c r="I340" s="243">
        <v>2</v>
      </c>
      <c r="J340" s="242">
        <v>300</v>
      </c>
      <c r="K340" s="242">
        <v>330</v>
      </c>
      <c r="L340" s="242">
        <v>135</v>
      </c>
      <c r="M340" s="243">
        <v>465</v>
      </c>
      <c r="N340" s="242">
        <v>15</v>
      </c>
      <c r="O340" s="242">
        <v>0</v>
      </c>
      <c r="P340" s="243">
        <v>15</v>
      </c>
      <c r="Q340" s="242">
        <v>1</v>
      </c>
      <c r="R340" s="242">
        <v>15</v>
      </c>
      <c r="S340" s="244">
        <v>0</v>
      </c>
      <c r="T340" s="242">
        <v>6</v>
      </c>
      <c r="U340" s="242">
        <v>90</v>
      </c>
      <c r="V340" s="244">
        <v>0</v>
      </c>
      <c r="W340" s="242">
        <v>23</v>
      </c>
      <c r="X340" s="242">
        <v>345</v>
      </c>
      <c r="Y340" s="244">
        <v>15</v>
      </c>
      <c r="Z340" s="242">
        <v>3</v>
      </c>
      <c r="AA340" s="242">
        <v>45</v>
      </c>
      <c r="AB340" s="244">
        <v>0</v>
      </c>
      <c r="AC340" s="242">
        <v>0</v>
      </c>
      <c r="AD340" s="242">
        <v>0</v>
      </c>
      <c r="AE340" s="244">
        <v>0</v>
      </c>
    </row>
    <row r="341" spans="1:31" x14ac:dyDescent="0.35">
      <c r="A341">
        <v>7007</v>
      </c>
      <c r="B341" t="s">
        <v>708</v>
      </c>
      <c r="C341" s="242">
        <v>16</v>
      </c>
      <c r="D341" s="242">
        <v>14</v>
      </c>
      <c r="E341" s="242">
        <v>7</v>
      </c>
      <c r="F341" s="243">
        <v>21</v>
      </c>
      <c r="G341" s="242">
        <v>1</v>
      </c>
      <c r="H341" s="242">
        <v>1</v>
      </c>
      <c r="I341" s="243">
        <v>2</v>
      </c>
      <c r="J341" s="242">
        <v>240</v>
      </c>
      <c r="K341" s="242">
        <v>210</v>
      </c>
      <c r="L341" s="242">
        <v>105</v>
      </c>
      <c r="M341" s="243">
        <v>315</v>
      </c>
      <c r="N341" s="242">
        <v>15</v>
      </c>
      <c r="O341" s="242">
        <v>15</v>
      </c>
      <c r="P341" s="243">
        <v>30</v>
      </c>
      <c r="Q341" s="242">
        <v>5</v>
      </c>
      <c r="R341" s="242">
        <v>75</v>
      </c>
      <c r="S341" s="244">
        <v>15</v>
      </c>
      <c r="T341" s="242">
        <v>12</v>
      </c>
      <c r="U341" s="242">
        <v>180</v>
      </c>
      <c r="V341" s="244">
        <v>15</v>
      </c>
      <c r="W341" s="242">
        <v>1</v>
      </c>
      <c r="X341" s="242">
        <v>15</v>
      </c>
      <c r="Y341" s="244">
        <v>0</v>
      </c>
      <c r="Z341" s="242">
        <v>10</v>
      </c>
      <c r="AA341" s="242">
        <v>150</v>
      </c>
      <c r="AB341" s="244">
        <v>0</v>
      </c>
      <c r="AC341" s="242">
        <v>7</v>
      </c>
      <c r="AD341" s="242">
        <v>105</v>
      </c>
      <c r="AE341" s="244">
        <v>0</v>
      </c>
    </row>
    <row r="342" spans="1:31" x14ac:dyDescent="0.35">
      <c r="A342">
        <v>7008</v>
      </c>
      <c r="B342" t="s">
        <v>709</v>
      </c>
      <c r="C342" s="242">
        <v>18</v>
      </c>
      <c r="D342" s="242">
        <v>20</v>
      </c>
      <c r="E342" s="242">
        <v>4</v>
      </c>
      <c r="F342" s="243">
        <v>24</v>
      </c>
      <c r="G342" s="242">
        <v>1</v>
      </c>
      <c r="H342" s="242">
        <v>1</v>
      </c>
      <c r="I342" s="243">
        <v>2</v>
      </c>
      <c r="J342" s="242">
        <v>270</v>
      </c>
      <c r="K342" s="242">
        <v>300</v>
      </c>
      <c r="L342" s="242">
        <v>60</v>
      </c>
      <c r="M342" s="243">
        <v>360</v>
      </c>
      <c r="N342" s="242">
        <v>15</v>
      </c>
      <c r="O342" s="242">
        <v>15</v>
      </c>
      <c r="P342" s="243">
        <v>30</v>
      </c>
      <c r="Q342" s="242">
        <v>4</v>
      </c>
      <c r="R342" s="242">
        <v>60</v>
      </c>
      <c r="S342" s="244">
        <v>0</v>
      </c>
      <c r="T342" s="242">
        <v>11</v>
      </c>
      <c r="U342" s="242">
        <v>165</v>
      </c>
      <c r="V342" s="244">
        <v>0</v>
      </c>
      <c r="W342" s="242">
        <v>5</v>
      </c>
      <c r="X342" s="242">
        <v>75</v>
      </c>
      <c r="Y342" s="244">
        <v>30</v>
      </c>
      <c r="Z342" s="242">
        <v>6</v>
      </c>
      <c r="AA342" s="242">
        <v>90</v>
      </c>
      <c r="AB342" s="244">
        <v>0</v>
      </c>
      <c r="AC342" s="242">
        <v>6</v>
      </c>
      <c r="AD342" s="242">
        <v>90</v>
      </c>
      <c r="AE342" s="244">
        <v>0</v>
      </c>
    </row>
    <row r="343" spans="1:31" x14ac:dyDescent="0.35">
      <c r="A343">
        <v>7018</v>
      </c>
      <c r="B343" t="s">
        <v>710</v>
      </c>
      <c r="C343" s="242">
        <v>7</v>
      </c>
      <c r="D343" s="242">
        <v>10</v>
      </c>
      <c r="E343" s="242">
        <v>3</v>
      </c>
      <c r="F343" s="243">
        <v>13</v>
      </c>
      <c r="G343" s="242">
        <v>1</v>
      </c>
      <c r="H343" s="242">
        <v>1</v>
      </c>
      <c r="I343" s="243">
        <v>2</v>
      </c>
      <c r="J343" s="242">
        <v>105</v>
      </c>
      <c r="K343" s="242">
        <v>150</v>
      </c>
      <c r="L343" s="242">
        <v>45</v>
      </c>
      <c r="M343" s="243">
        <v>195</v>
      </c>
      <c r="N343" s="242">
        <v>15</v>
      </c>
      <c r="O343" s="242">
        <v>15</v>
      </c>
      <c r="P343" s="243">
        <v>30</v>
      </c>
      <c r="Q343" s="242">
        <v>11</v>
      </c>
      <c r="R343" s="242">
        <v>165</v>
      </c>
      <c r="S343" s="244">
        <v>30</v>
      </c>
      <c r="T343" s="242">
        <v>0</v>
      </c>
      <c r="U343" s="242">
        <v>0</v>
      </c>
      <c r="V343" s="244">
        <v>0</v>
      </c>
      <c r="W343" s="242">
        <v>1</v>
      </c>
      <c r="X343" s="242">
        <v>15</v>
      </c>
      <c r="Y343" s="244">
        <v>0</v>
      </c>
      <c r="Z343" s="242">
        <v>3</v>
      </c>
      <c r="AA343" s="242">
        <v>45</v>
      </c>
      <c r="AB343" s="244">
        <v>0</v>
      </c>
      <c r="AC343" s="242">
        <v>0</v>
      </c>
      <c r="AD343" s="242">
        <v>0</v>
      </c>
      <c r="AE343" s="244">
        <v>0</v>
      </c>
    </row>
    <row r="344" spans="1:31" x14ac:dyDescent="0.35">
      <c r="A344">
        <v>7027</v>
      </c>
      <c r="B344" t="s">
        <v>711</v>
      </c>
      <c r="C344" s="242">
        <v>11</v>
      </c>
      <c r="D344" s="242">
        <v>18</v>
      </c>
      <c r="E344" s="242">
        <v>7</v>
      </c>
      <c r="F344" s="243">
        <v>25</v>
      </c>
      <c r="G344" s="242">
        <v>3</v>
      </c>
      <c r="H344" s="242">
        <v>2</v>
      </c>
      <c r="I344" s="243">
        <v>5</v>
      </c>
      <c r="J344" s="242">
        <v>165</v>
      </c>
      <c r="K344" s="242">
        <v>270</v>
      </c>
      <c r="L344" s="242">
        <v>105</v>
      </c>
      <c r="M344" s="243">
        <v>375</v>
      </c>
      <c r="N344" s="242">
        <v>45</v>
      </c>
      <c r="O344" s="242">
        <v>30</v>
      </c>
      <c r="P344" s="243">
        <v>75</v>
      </c>
      <c r="Q344" s="242">
        <v>2</v>
      </c>
      <c r="R344" s="242">
        <v>30</v>
      </c>
      <c r="S344" s="244">
        <v>0</v>
      </c>
      <c r="T344" s="242">
        <v>10</v>
      </c>
      <c r="U344" s="242">
        <v>150</v>
      </c>
      <c r="V344" s="244">
        <v>15</v>
      </c>
      <c r="W344" s="242">
        <v>2</v>
      </c>
      <c r="X344" s="242">
        <v>30</v>
      </c>
      <c r="Y344" s="244">
        <v>0</v>
      </c>
      <c r="Z344" s="242">
        <v>3</v>
      </c>
      <c r="AA344" s="242">
        <v>45</v>
      </c>
      <c r="AB344" s="244">
        <v>0</v>
      </c>
      <c r="AC344" s="242">
        <v>3</v>
      </c>
      <c r="AD344" s="242">
        <v>45</v>
      </c>
      <c r="AE344" s="244">
        <v>0</v>
      </c>
    </row>
    <row r="345" spans="1:31" x14ac:dyDescent="0.35">
      <c r="A345">
        <v>7031</v>
      </c>
      <c r="B345" t="s">
        <v>712</v>
      </c>
      <c r="C345" s="242">
        <v>1</v>
      </c>
      <c r="D345" s="242">
        <v>0</v>
      </c>
      <c r="E345" s="242">
        <v>0</v>
      </c>
      <c r="F345" s="243">
        <v>0</v>
      </c>
      <c r="G345" s="242">
        <v>0</v>
      </c>
      <c r="H345" s="242">
        <v>0</v>
      </c>
      <c r="I345" s="243">
        <v>0</v>
      </c>
      <c r="J345" s="242">
        <v>15</v>
      </c>
      <c r="K345" s="242">
        <v>0</v>
      </c>
      <c r="L345" s="242">
        <v>0</v>
      </c>
      <c r="M345" s="243">
        <v>0</v>
      </c>
      <c r="N345" s="242">
        <v>0</v>
      </c>
      <c r="O345" s="242">
        <v>0</v>
      </c>
      <c r="P345" s="243">
        <v>0</v>
      </c>
      <c r="Q345" s="242">
        <v>0</v>
      </c>
      <c r="R345" s="242">
        <v>0</v>
      </c>
      <c r="S345" s="244">
        <v>0</v>
      </c>
      <c r="T345" s="242">
        <v>0</v>
      </c>
      <c r="U345" s="242">
        <v>0</v>
      </c>
      <c r="V345" s="244">
        <v>0</v>
      </c>
      <c r="W345" s="242">
        <v>0</v>
      </c>
      <c r="X345" s="242">
        <v>0</v>
      </c>
      <c r="Y345" s="244">
        <v>0</v>
      </c>
      <c r="Z345" s="242">
        <v>0</v>
      </c>
      <c r="AA345" s="242">
        <v>0</v>
      </c>
      <c r="AB345" s="244">
        <v>0</v>
      </c>
      <c r="AC345" s="242">
        <v>0</v>
      </c>
      <c r="AD345" s="242">
        <v>0</v>
      </c>
      <c r="AE345" s="244">
        <v>0</v>
      </c>
    </row>
    <row r="346" spans="1:31" x14ac:dyDescent="0.35">
      <c r="A346">
        <v>7058</v>
      </c>
      <c r="B346" t="s">
        <v>713</v>
      </c>
      <c r="C346" s="242">
        <v>5</v>
      </c>
      <c r="D346" s="242">
        <v>5</v>
      </c>
      <c r="E346" s="242">
        <v>6</v>
      </c>
      <c r="F346" s="243">
        <v>11</v>
      </c>
      <c r="G346" s="242">
        <v>0</v>
      </c>
      <c r="H346" s="242">
        <v>0</v>
      </c>
      <c r="I346" s="243">
        <v>0</v>
      </c>
      <c r="J346" s="242">
        <v>75</v>
      </c>
      <c r="K346" s="242">
        <v>75</v>
      </c>
      <c r="L346" s="242">
        <v>90</v>
      </c>
      <c r="M346" s="243">
        <v>165</v>
      </c>
      <c r="N346" s="242">
        <v>0</v>
      </c>
      <c r="O346" s="242">
        <v>0</v>
      </c>
      <c r="P346" s="243">
        <v>0</v>
      </c>
      <c r="Q346" s="242">
        <v>1</v>
      </c>
      <c r="R346" s="242">
        <v>15</v>
      </c>
      <c r="S346" s="244">
        <v>0</v>
      </c>
      <c r="T346" s="242">
        <v>1</v>
      </c>
      <c r="U346" s="242">
        <v>15</v>
      </c>
      <c r="V346" s="244">
        <v>0</v>
      </c>
      <c r="W346" s="242">
        <v>8</v>
      </c>
      <c r="X346" s="242">
        <v>120</v>
      </c>
      <c r="Y346" s="244">
        <v>0</v>
      </c>
      <c r="Z346" s="242">
        <v>2</v>
      </c>
      <c r="AA346" s="242">
        <v>30</v>
      </c>
      <c r="AB346" s="244">
        <v>0</v>
      </c>
      <c r="AC346" s="242">
        <v>2</v>
      </c>
      <c r="AD346" s="242">
        <v>30</v>
      </c>
      <c r="AE346" s="244">
        <v>0</v>
      </c>
    </row>
    <row r="347" spans="1:31" x14ac:dyDescent="0.35">
      <c r="A347">
        <v>7065</v>
      </c>
      <c r="B347" t="s">
        <v>714</v>
      </c>
      <c r="C347" s="242">
        <v>3</v>
      </c>
      <c r="D347" s="242">
        <v>5</v>
      </c>
      <c r="E347" s="242">
        <v>2</v>
      </c>
      <c r="F347" s="243">
        <v>7</v>
      </c>
      <c r="G347" s="242">
        <v>1</v>
      </c>
      <c r="H347" s="242">
        <v>1</v>
      </c>
      <c r="I347" s="243">
        <v>2</v>
      </c>
      <c r="J347" s="242">
        <v>45</v>
      </c>
      <c r="K347" s="242">
        <v>75</v>
      </c>
      <c r="L347" s="242">
        <v>15</v>
      </c>
      <c r="M347" s="243">
        <v>90</v>
      </c>
      <c r="N347" s="242">
        <v>15</v>
      </c>
      <c r="O347" s="242">
        <v>15</v>
      </c>
      <c r="P347" s="243">
        <v>30</v>
      </c>
      <c r="Q347" s="242">
        <v>0</v>
      </c>
      <c r="R347" s="242">
        <v>0</v>
      </c>
      <c r="S347" s="244">
        <v>0</v>
      </c>
      <c r="T347" s="242">
        <v>0</v>
      </c>
      <c r="U347" s="242">
        <v>0</v>
      </c>
      <c r="V347" s="244">
        <v>0</v>
      </c>
      <c r="W347" s="242">
        <v>7</v>
      </c>
      <c r="X347" s="242">
        <v>90</v>
      </c>
      <c r="Y347" s="244">
        <v>30</v>
      </c>
      <c r="Z347" s="242">
        <v>0</v>
      </c>
      <c r="AA347" s="242">
        <v>0</v>
      </c>
      <c r="AB347" s="244">
        <v>0</v>
      </c>
      <c r="AC347" s="242">
        <v>0</v>
      </c>
      <c r="AD347" s="242">
        <v>0</v>
      </c>
      <c r="AE347" s="244">
        <v>0</v>
      </c>
    </row>
    <row r="348" spans="1:31" x14ac:dyDescent="0.35">
      <c r="A348">
        <v>7067</v>
      </c>
      <c r="B348" t="s">
        <v>715</v>
      </c>
      <c r="C348" s="242">
        <v>0</v>
      </c>
      <c r="D348" s="242">
        <v>3</v>
      </c>
      <c r="E348" s="242">
        <v>0</v>
      </c>
      <c r="F348" s="243">
        <v>3</v>
      </c>
      <c r="G348" s="242">
        <v>2</v>
      </c>
      <c r="H348" s="242">
        <v>0</v>
      </c>
      <c r="I348" s="243">
        <v>2</v>
      </c>
      <c r="J348" s="242">
        <v>0</v>
      </c>
      <c r="K348" s="242">
        <v>45</v>
      </c>
      <c r="L348" s="242">
        <v>0</v>
      </c>
      <c r="M348" s="243">
        <v>45</v>
      </c>
      <c r="N348" s="242">
        <v>30</v>
      </c>
      <c r="O348" s="242">
        <v>0</v>
      </c>
      <c r="P348" s="243">
        <v>30</v>
      </c>
      <c r="Q348" s="242">
        <v>1</v>
      </c>
      <c r="R348" s="242">
        <v>15</v>
      </c>
      <c r="S348" s="244">
        <v>0</v>
      </c>
      <c r="T348" s="242">
        <v>0</v>
      </c>
      <c r="U348" s="242">
        <v>0</v>
      </c>
      <c r="V348" s="244">
        <v>0</v>
      </c>
      <c r="W348" s="242">
        <v>2</v>
      </c>
      <c r="X348" s="242">
        <v>30</v>
      </c>
      <c r="Y348" s="244">
        <v>30</v>
      </c>
      <c r="Z348" s="242">
        <v>0</v>
      </c>
      <c r="AA348" s="242">
        <v>0</v>
      </c>
      <c r="AB348" s="244">
        <v>0</v>
      </c>
      <c r="AC348" s="242">
        <v>0</v>
      </c>
      <c r="AD348" s="242">
        <v>0</v>
      </c>
      <c r="AE348" s="244">
        <v>0</v>
      </c>
    </row>
    <row r="349" spans="1:31" x14ac:dyDescent="0.35">
      <c r="A349">
        <v>50403</v>
      </c>
      <c r="B349" t="s">
        <v>716</v>
      </c>
      <c r="C349" s="242">
        <v>22</v>
      </c>
      <c r="D349" s="242">
        <v>32</v>
      </c>
      <c r="E349" s="242">
        <v>12</v>
      </c>
      <c r="F349" s="243">
        <v>44</v>
      </c>
      <c r="G349" s="242">
        <v>4</v>
      </c>
      <c r="H349" s="242">
        <v>2</v>
      </c>
      <c r="I349" s="243">
        <v>6</v>
      </c>
      <c r="J349" s="242">
        <v>330</v>
      </c>
      <c r="K349" s="242">
        <v>480</v>
      </c>
      <c r="L349" s="242">
        <v>180</v>
      </c>
      <c r="M349" s="243">
        <v>660</v>
      </c>
      <c r="N349" s="242">
        <v>60</v>
      </c>
      <c r="O349" s="242">
        <v>30</v>
      </c>
      <c r="P349" s="243">
        <v>90</v>
      </c>
      <c r="Q349" s="242">
        <v>2</v>
      </c>
      <c r="R349" s="242">
        <v>30</v>
      </c>
      <c r="S349" s="244">
        <v>0</v>
      </c>
      <c r="T349" s="242">
        <v>5</v>
      </c>
      <c r="U349" s="242">
        <v>75</v>
      </c>
      <c r="V349" s="244">
        <v>15</v>
      </c>
      <c r="W349" s="242">
        <v>30</v>
      </c>
      <c r="X349" s="242">
        <v>450</v>
      </c>
      <c r="Y349" s="244">
        <v>60</v>
      </c>
      <c r="Z349" s="242">
        <v>0</v>
      </c>
      <c r="AA349" s="242">
        <v>0</v>
      </c>
      <c r="AB349" s="244">
        <v>0</v>
      </c>
      <c r="AC349" s="242">
        <v>0</v>
      </c>
      <c r="AD349" s="242">
        <v>0</v>
      </c>
      <c r="AE349" s="244">
        <v>0</v>
      </c>
    </row>
    <row r="350" spans="1:31" x14ac:dyDescent="0.35">
      <c r="A350">
        <v>50405</v>
      </c>
      <c r="B350" t="s">
        <v>717</v>
      </c>
      <c r="C350" s="242">
        <v>8</v>
      </c>
      <c r="D350" s="242">
        <v>17</v>
      </c>
      <c r="E350" s="242">
        <v>7</v>
      </c>
      <c r="F350" s="243">
        <v>24</v>
      </c>
      <c r="G350" s="242">
        <v>9</v>
      </c>
      <c r="H350" s="242">
        <v>5</v>
      </c>
      <c r="I350" s="243">
        <v>14</v>
      </c>
      <c r="J350" s="242">
        <v>120</v>
      </c>
      <c r="K350" s="242">
        <v>255</v>
      </c>
      <c r="L350" s="242">
        <v>105</v>
      </c>
      <c r="M350" s="243">
        <v>360</v>
      </c>
      <c r="N350" s="242">
        <v>135</v>
      </c>
      <c r="O350" s="242">
        <v>75</v>
      </c>
      <c r="P350" s="243">
        <v>210</v>
      </c>
      <c r="Q350" s="242">
        <v>2</v>
      </c>
      <c r="R350" s="242">
        <v>30</v>
      </c>
      <c r="S350" s="244">
        <v>30</v>
      </c>
      <c r="T350" s="242">
        <v>1</v>
      </c>
      <c r="U350" s="242">
        <v>15</v>
      </c>
      <c r="V350" s="244">
        <v>0</v>
      </c>
      <c r="W350" s="242">
        <v>3</v>
      </c>
      <c r="X350" s="242">
        <v>45</v>
      </c>
      <c r="Y350" s="244">
        <v>15</v>
      </c>
      <c r="Z350" s="242">
        <v>0</v>
      </c>
      <c r="AA350" s="242">
        <v>0</v>
      </c>
      <c r="AB350" s="244">
        <v>0</v>
      </c>
      <c r="AC350" s="242">
        <v>0</v>
      </c>
      <c r="AD350" s="242">
        <v>0</v>
      </c>
      <c r="AE350" s="244">
        <v>0</v>
      </c>
    </row>
    <row r="351" spans="1:31" x14ac:dyDescent="0.35">
      <c r="A351">
        <v>50413</v>
      </c>
      <c r="B351" t="s">
        <v>718</v>
      </c>
      <c r="C351" s="242">
        <v>0</v>
      </c>
      <c r="D351" s="242">
        <v>1</v>
      </c>
      <c r="E351" s="242">
        <v>0</v>
      </c>
      <c r="F351" s="243">
        <v>1</v>
      </c>
      <c r="G351" s="242">
        <v>1</v>
      </c>
      <c r="H351" s="242">
        <v>0</v>
      </c>
      <c r="I351" s="243">
        <v>1</v>
      </c>
      <c r="J351" s="242">
        <v>0</v>
      </c>
      <c r="K351" s="242">
        <v>15</v>
      </c>
      <c r="L351" s="242">
        <v>0</v>
      </c>
      <c r="M351" s="243">
        <v>15</v>
      </c>
      <c r="N351" s="242">
        <v>15</v>
      </c>
      <c r="O351" s="242">
        <v>0</v>
      </c>
      <c r="P351" s="243">
        <v>15</v>
      </c>
      <c r="Q351" s="242">
        <v>0</v>
      </c>
      <c r="R351" s="242">
        <v>0</v>
      </c>
      <c r="S351" s="244">
        <v>0</v>
      </c>
      <c r="T351" s="242">
        <v>0</v>
      </c>
      <c r="U351" s="242">
        <v>0</v>
      </c>
      <c r="V351" s="244">
        <v>0</v>
      </c>
      <c r="W351" s="242">
        <v>1</v>
      </c>
      <c r="X351" s="242">
        <v>15</v>
      </c>
      <c r="Y351" s="244">
        <v>15</v>
      </c>
      <c r="Z351" s="242">
        <v>0</v>
      </c>
      <c r="AA351" s="242">
        <v>0</v>
      </c>
      <c r="AB351" s="244">
        <v>0</v>
      </c>
      <c r="AC351" s="242">
        <v>0</v>
      </c>
      <c r="AD351" s="242">
        <v>0</v>
      </c>
      <c r="AE351" s="244">
        <v>0</v>
      </c>
    </row>
    <row r="352" spans="1:31" x14ac:dyDescent="0.35">
      <c r="A352">
        <v>50416</v>
      </c>
      <c r="B352" t="s">
        <v>719</v>
      </c>
      <c r="C352" s="242">
        <v>18</v>
      </c>
      <c r="D352" s="242">
        <v>22</v>
      </c>
      <c r="E352" s="242">
        <v>5</v>
      </c>
      <c r="F352" s="243">
        <v>27</v>
      </c>
      <c r="G352" s="242">
        <v>12</v>
      </c>
      <c r="H352" s="242">
        <v>2</v>
      </c>
      <c r="I352" s="243">
        <v>14</v>
      </c>
      <c r="J352" s="242">
        <v>270</v>
      </c>
      <c r="K352" s="242">
        <v>330</v>
      </c>
      <c r="L352" s="242">
        <v>75</v>
      </c>
      <c r="M352" s="243">
        <v>405</v>
      </c>
      <c r="N352" s="242">
        <v>180</v>
      </c>
      <c r="O352" s="242">
        <v>30</v>
      </c>
      <c r="P352" s="243">
        <v>210</v>
      </c>
      <c r="Q352" s="242">
        <v>6</v>
      </c>
      <c r="R352" s="242">
        <v>90</v>
      </c>
      <c r="S352" s="244">
        <v>15</v>
      </c>
      <c r="T352" s="242">
        <v>4</v>
      </c>
      <c r="U352" s="242">
        <v>60</v>
      </c>
      <c r="V352" s="244">
        <v>15</v>
      </c>
      <c r="W352" s="242">
        <v>0</v>
      </c>
      <c r="X352" s="242">
        <v>0</v>
      </c>
      <c r="Y352" s="244">
        <v>0</v>
      </c>
      <c r="Z352" s="242">
        <v>0</v>
      </c>
      <c r="AA352" s="242">
        <v>0</v>
      </c>
      <c r="AB352" s="244">
        <v>0</v>
      </c>
      <c r="AC352" s="242">
        <v>0</v>
      </c>
      <c r="AD352" s="242">
        <v>0</v>
      </c>
      <c r="AE352" s="244">
        <v>0</v>
      </c>
    </row>
    <row r="353" spans="1:31" x14ac:dyDescent="0.35">
      <c r="A353">
        <v>50428</v>
      </c>
      <c r="B353" t="s">
        <v>720</v>
      </c>
      <c r="C353" s="242">
        <v>2</v>
      </c>
      <c r="D353" s="242">
        <v>20</v>
      </c>
      <c r="E353" s="242">
        <v>4</v>
      </c>
      <c r="F353" s="243">
        <v>24</v>
      </c>
      <c r="G353" s="242">
        <v>14</v>
      </c>
      <c r="H353" s="242">
        <v>4</v>
      </c>
      <c r="I353" s="243">
        <v>18</v>
      </c>
      <c r="J353" s="242">
        <v>30</v>
      </c>
      <c r="K353" s="242">
        <v>300</v>
      </c>
      <c r="L353" s="242">
        <v>60</v>
      </c>
      <c r="M353" s="243">
        <v>360</v>
      </c>
      <c r="N353" s="242">
        <v>195</v>
      </c>
      <c r="O353" s="242">
        <v>60</v>
      </c>
      <c r="P353" s="243">
        <v>255</v>
      </c>
      <c r="Q353" s="242">
        <v>1</v>
      </c>
      <c r="R353" s="242">
        <v>15</v>
      </c>
      <c r="S353" s="244">
        <v>0</v>
      </c>
      <c r="T353" s="242">
        <v>0</v>
      </c>
      <c r="U353" s="242">
        <v>0</v>
      </c>
      <c r="V353" s="244">
        <v>0</v>
      </c>
      <c r="W353" s="242">
        <v>4</v>
      </c>
      <c r="X353" s="242">
        <v>60</v>
      </c>
      <c r="Y353" s="244">
        <v>43</v>
      </c>
      <c r="Z353" s="242">
        <v>1</v>
      </c>
      <c r="AA353" s="242">
        <v>15</v>
      </c>
      <c r="AB353" s="244">
        <v>0</v>
      </c>
      <c r="AC353" s="242">
        <v>1</v>
      </c>
      <c r="AD353" s="242">
        <v>15</v>
      </c>
      <c r="AE353" s="244">
        <v>0</v>
      </c>
    </row>
    <row r="354" spans="1:31" x14ac:dyDescent="0.35">
      <c r="A354">
        <v>50429</v>
      </c>
      <c r="B354" t="s">
        <v>721</v>
      </c>
      <c r="C354" s="242">
        <v>8</v>
      </c>
      <c r="D354" s="242">
        <v>21</v>
      </c>
      <c r="E354" s="242">
        <v>5</v>
      </c>
      <c r="F354" s="243">
        <v>26</v>
      </c>
      <c r="G354" s="242">
        <v>15</v>
      </c>
      <c r="H354" s="242">
        <v>3</v>
      </c>
      <c r="I354" s="243">
        <v>18</v>
      </c>
      <c r="J354" s="242">
        <v>120</v>
      </c>
      <c r="K354" s="242">
        <v>315</v>
      </c>
      <c r="L354" s="242">
        <v>75</v>
      </c>
      <c r="M354" s="243">
        <v>390</v>
      </c>
      <c r="N354" s="242">
        <v>223</v>
      </c>
      <c r="O354" s="242">
        <v>45</v>
      </c>
      <c r="P354" s="243">
        <v>268</v>
      </c>
      <c r="Q354" s="242">
        <v>2</v>
      </c>
      <c r="R354" s="242">
        <v>30</v>
      </c>
      <c r="S354" s="244">
        <v>30</v>
      </c>
      <c r="T354" s="242">
        <v>0</v>
      </c>
      <c r="U354" s="242">
        <v>0</v>
      </c>
      <c r="V354" s="244">
        <v>0</v>
      </c>
      <c r="W354" s="242">
        <v>1</v>
      </c>
      <c r="X354" s="242">
        <v>15</v>
      </c>
      <c r="Y354" s="244">
        <v>0</v>
      </c>
      <c r="Z354" s="242">
        <v>4</v>
      </c>
      <c r="AA354" s="242">
        <v>60</v>
      </c>
      <c r="AB354" s="244">
        <v>0</v>
      </c>
      <c r="AC354" s="242">
        <v>1</v>
      </c>
      <c r="AD354" s="242">
        <v>15</v>
      </c>
      <c r="AE354" s="244">
        <v>0</v>
      </c>
    </row>
    <row r="355" spans="1:31" x14ac:dyDescent="0.35">
      <c r="A355">
        <v>50439</v>
      </c>
      <c r="B355" t="s">
        <v>722</v>
      </c>
      <c r="C355" s="242">
        <v>9</v>
      </c>
      <c r="D355" s="242">
        <v>10</v>
      </c>
      <c r="E355" s="242">
        <v>4</v>
      </c>
      <c r="F355" s="243">
        <v>14</v>
      </c>
      <c r="G355" s="242">
        <v>2</v>
      </c>
      <c r="H355" s="242">
        <v>0</v>
      </c>
      <c r="I355" s="243">
        <v>2</v>
      </c>
      <c r="J355" s="242">
        <v>135</v>
      </c>
      <c r="K355" s="242">
        <v>150</v>
      </c>
      <c r="L355" s="242">
        <v>60</v>
      </c>
      <c r="M355" s="243">
        <v>210</v>
      </c>
      <c r="N355" s="242">
        <v>30</v>
      </c>
      <c r="O355" s="242">
        <v>0</v>
      </c>
      <c r="P355" s="243">
        <v>30</v>
      </c>
      <c r="Q355" s="242">
        <v>1</v>
      </c>
      <c r="R355" s="242">
        <v>15</v>
      </c>
      <c r="S355" s="244">
        <v>15</v>
      </c>
      <c r="T355" s="242">
        <v>4</v>
      </c>
      <c r="U355" s="242">
        <v>60</v>
      </c>
      <c r="V355" s="244">
        <v>0</v>
      </c>
      <c r="W355" s="242">
        <v>8</v>
      </c>
      <c r="X355" s="242">
        <v>120</v>
      </c>
      <c r="Y355" s="244">
        <v>15</v>
      </c>
      <c r="Z355" s="242">
        <v>10</v>
      </c>
      <c r="AA355" s="242">
        <v>150</v>
      </c>
      <c r="AB355" s="244">
        <v>15</v>
      </c>
      <c r="AC355" s="242">
        <v>10</v>
      </c>
      <c r="AD355" s="242">
        <v>150</v>
      </c>
      <c r="AE355" s="244">
        <v>15</v>
      </c>
    </row>
    <row r="356" spans="1:31" x14ac:dyDescent="0.35">
      <c r="A356">
        <v>50442</v>
      </c>
      <c r="B356" t="s">
        <v>723</v>
      </c>
      <c r="C356" s="242">
        <v>9</v>
      </c>
      <c r="D356" s="242">
        <v>5</v>
      </c>
      <c r="E356" s="242">
        <v>7</v>
      </c>
      <c r="F356" s="243">
        <v>12</v>
      </c>
      <c r="G356" s="242">
        <v>0</v>
      </c>
      <c r="H356" s="242">
        <v>1</v>
      </c>
      <c r="I356" s="243">
        <v>1</v>
      </c>
      <c r="J356" s="242">
        <v>135</v>
      </c>
      <c r="K356" s="242">
        <v>75</v>
      </c>
      <c r="L356" s="242">
        <v>90</v>
      </c>
      <c r="M356" s="243">
        <v>165</v>
      </c>
      <c r="N356" s="242">
        <v>0</v>
      </c>
      <c r="O356" s="242">
        <v>15</v>
      </c>
      <c r="P356" s="243">
        <v>15</v>
      </c>
      <c r="Q356" s="242">
        <v>4</v>
      </c>
      <c r="R356" s="242">
        <v>60</v>
      </c>
      <c r="S356" s="244">
        <v>0</v>
      </c>
      <c r="T356" s="242">
        <v>0</v>
      </c>
      <c r="U356" s="242">
        <v>0</v>
      </c>
      <c r="V356" s="244">
        <v>0</v>
      </c>
      <c r="W356" s="242">
        <v>4</v>
      </c>
      <c r="X356" s="242">
        <v>45</v>
      </c>
      <c r="Y356" s="244">
        <v>15</v>
      </c>
      <c r="Z356" s="242">
        <v>1</v>
      </c>
      <c r="AA356" s="242">
        <v>15</v>
      </c>
      <c r="AB356" s="244">
        <v>0</v>
      </c>
      <c r="AC356" s="242">
        <v>1</v>
      </c>
      <c r="AD356" s="242">
        <v>15</v>
      </c>
      <c r="AE356" s="244">
        <v>0</v>
      </c>
    </row>
    <row r="357" spans="1:31" x14ac:dyDescent="0.35">
      <c r="A357">
        <v>50443</v>
      </c>
      <c r="B357" t="s">
        <v>724</v>
      </c>
      <c r="C357" s="242">
        <v>28</v>
      </c>
      <c r="D357" s="242">
        <v>31</v>
      </c>
      <c r="E357" s="242">
        <v>6</v>
      </c>
      <c r="F357" s="243">
        <v>37</v>
      </c>
      <c r="G357" s="242">
        <v>2</v>
      </c>
      <c r="H357" s="242">
        <v>1</v>
      </c>
      <c r="I357" s="243">
        <v>3</v>
      </c>
      <c r="J357" s="242">
        <v>420</v>
      </c>
      <c r="K357" s="242">
        <v>465</v>
      </c>
      <c r="L357" s="242">
        <v>90</v>
      </c>
      <c r="M357" s="243">
        <v>555</v>
      </c>
      <c r="N357" s="242">
        <v>30</v>
      </c>
      <c r="O357" s="242">
        <v>15</v>
      </c>
      <c r="P357" s="243">
        <v>45</v>
      </c>
      <c r="Q357" s="242">
        <v>8</v>
      </c>
      <c r="R357" s="242">
        <v>120</v>
      </c>
      <c r="S357" s="244">
        <v>0</v>
      </c>
      <c r="T357" s="242">
        <v>21</v>
      </c>
      <c r="U357" s="242">
        <v>315</v>
      </c>
      <c r="V357" s="244">
        <v>45</v>
      </c>
      <c r="W357" s="242">
        <v>6</v>
      </c>
      <c r="X357" s="242">
        <v>90</v>
      </c>
      <c r="Y357" s="244">
        <v>0</v>
      </c>
      <c r="Z357" s="242">
        <v>21</v>
      </c>
      <c r="AA357" s="242">
        <v>315</v>
      </c>
      <c r="AB357" s="244">
        <v>0</v>
      </c>
      <c r="AC357" s="242">
        <v>21</v>
      </c>
      <c r="AD357" s="242">
        <v>315</v>
      </c>
      <c r="AE357" s="244">
        <v>0</v>
      </c>
    </row>
    <row r="358" spans="1:31" x14ac:dyDescent="0.35">
      <c r="A358">
        <v>50452</v>
      </c>
      <c r="B358" t="s">
        <v>725</v>
      </c>
      <c r="C358" s="242">
        <v>12</v>
      </c>
      <c r="D358" s="242">
        <v>23</v>
      </c>
      <c r="E358" s="242">
        <v>6</v>
      </c>
      <c r="F358" s="243">
        <v>29</v>
      </c>
      <c r="G358" s="242">
        <v>4</v>
      </c>
      <c r="H358" s="242">
        <v>2</v>
      </c>
      <c r="I358" s="243">
        <v>6</v>
      </c>
      <c r="J358" s="242">
        <v>180</v>
      </c>
      <c r="K358" s="242">
        <v>345</v>
      </c>
      <c r="L358" s="242">
        <v>90</v>
      </c>
      <c r="M358" s="243">
        <v>435</v>
      </c>
      <c r="N358" s="242">
        <v>60</v>
      </c>
      <c r="O358" s="242">
        <v>30</v>
      </c>
      <c r="P358" s="243">
        <v>90</v>
      </c>
      <c r="Q358" s="242">
        <v>14</v>
      </c>
      <c r="R358" s="242">
        <v>210</v>
      </c>
      <c r="S358" s="244">
        <v>0</v>
      </c>
      <c r="T358" s="242">
        <v>0</v>
      </c>
      <c r="U358" s="242">
        <v>0</v>
      </c>
      <c r="V358" s="244">
        <v>0</v>
      </c>
      <c r="W358" s="242">
        <v>2</v>
      </c>
      <c r="X358" s="242">
        <v>30</v>
      </c>
      <c r="Y358" s="244">
        <v>0</v>
      </c>
      <c r="Z358" s="242">
        <v>9</v>
      </c>
      <c r="AA358" s="242">
        <v>135</v>
      </c>
      <c r="AB358" s="244">
        <v>15</v>
      </c>
      <c r="AC358" s="242">
        <v>0</v>
      </c>
      <c r="AD358" s="242">
        <v>0</v>
      </c>
      <c r="AE358" s="244">
        <v>0</v>
      </c>
    </row>
    <row r="359" spans="1:31" x14ac:dyDescent="0.35">
      <c r="A359">
        <v>50460</v>
      </c>
      <c r="B359" t="s">
        <v>726</v>
      </c>
      <c r="C359" s="242">
        <v>0</v>
      </c>
      <c r="D359" s="242">
        <v>1</v>
      </c>
      <c r="E359" s="242">
        <v>0</v>
      </c>
      <c r="F359" s="243">
        <v>1</v>
      </c>
      <c r="G359" s="242">
        <v>1</v>
      </c>
      <c r="H359" s="242">
        <v>0</v>
      </c>
      <c r="I359" s="243">
        <v>1</v>
      </c>
      <c r="J359" s="242">
        <v>0</v>
      </c>
      <c r="K359" s="242">
        <v>15</v>
      </c>
      <c r="L359" s="242">
        <v>0</v>
      </c>
      <c r="M359" s="243">
        <v>15</v>
      </c>
      <c r="N359" s="242">
        <v>15</v>
      </c>
      <c r="O359" s="242">
        <v>0</v>
      </c>
      <c r="P359" s="243">
        <v>15</v>
      </c>
      <c r="Q359" s="242">
        <v>0</v>
      </c>
      <c r="R359" s="242">
        <v>0</v>
      </c>
      <c r="S359" s="244">
        <v>0</v>
      </c>
      <c r="T359" s="242">
        <v>0</v>
      </c>
      <c r="U359" s="242">
        <v>0</v>
      </c>
      <c r="V359" s="244">
        <v>0</v>
      </c>
      <c r="W359" s="242">
        <v>0</v>
      </c>
      <c r="X359" s="242">
        <v>0</v>
      </c>
      <c r="Y359" s="244">
        <v>0</v>
      </c>
      <c r="Z359" s="242">
        <v>0</v>
      </c>
      <c r="AA359" s="242">
        <v>0</v>
      </c>
      <c r="AB359" s="244">
        <v>0</v>
      </c>
      <c r="AC359" s="242">
        <v>0</v>
      </c>
      <c r="AD359" s="242">
        <v>0</v>
      </c>
      <c r="AE359" s="244">
        <v>0</v>
      </c>
    </row>
    <row r="360" spans="1:31" x14ac:dyDescent="0.35">
      <c r="A360">
        <v>50467</v>
      </c>
      <c r="B360" t="s">
        <v>727</v>
      </c>
      <c r="C360" s="242">
        <v>13</v>
      </c>
      <c r="D360" s="242">
        <v>24</v>
      </c>
      <c r="E360" s="242">
        <v>8</v>
      </c>
      <c r="F360" s="243">
        <v>32</v>
      </c>
      <c r="G360" s="242">
        <v>2</v>
      </c>
      <c r="H360" s="242">
        <v>0</v>
      </c>
      <c r="I360" s="243">
        <v>2</v>
      </c>
      <c r="J360" s="242">
        <v>195</v>
      </c>
      <c r="K360" s="242">
        <v>360</v>
      </c>
      <c r="L360" s="242">
        <v>120</v>
      </c>
      <c r="M360" s="243">
        <v>480</v>
      </c>
      <c r="N360" s="242">
        <v>30</v>
      </c>
      <c r="O360" s="242">
        <v>0</v>
      </c>
      <c r="P360" s="243">
        <v>30</v>
      </c>
      <c r="Q360" s="242">
        <v>23</v>
      </c>
      <c r="R360" s="242">
        <v>345</v>
      </c>
      <c r="S360" s="244">
        <v>0</v>
      </c>
      <c r="T360" s="242">
        <v>3</v>
      </c>
      <c r="U360" s="242">
        <v>45</v>
      </c>
      <c r="V360" s="244">
        <v>0</v>
      </c>
      <c r="W360" s="242">
        <v>5</v>
      </c>
      <c r="X360" s="242">
        <v>75</v>
      </c>
      <c r="Y360" s="244">
        <v>30</v>
      </c>
      <c r="Z360" s="242">
        <v>14</v>
      </c>
      <c r="AA360" s="242">
        <v>210</v>
      </c>
      <c r="AB360" s="244">
        <v>0</v>
      </c>
      <c r="AC360" s="242">
        <v>14</v>
      </c>
      <c r="AD360" s="242">
        <v>210</v>
      </c>
      <c r="AE360" s="244">
        <v>0</v>
      </c>
    </row>
    <row r="361" spans="1:31" x14ac:dyDescent="0.35">
      <c r="A361">
        <v>50469</v>
      </c>
      <c r="B361" t="s">
        <v>728</v>
      </c>
      <c r="C361" s="242">
        <v>10</v>
      </c>
      <c r="D361" s="242">
        <v>25</v>
      </c>
      <c r="E361" s="242">
        <v>8</v>
      </c>
      <c r="F361" s="243">
        <v>33</v>
      </c>
      <c r="G361" s="242">
        <v>1</v>
      </c>
      <c r="H361" s="242">
        <v>0</v>
      </c>
      <c r="I361" s="243">
        <v>1</v>
      </c>
      <c r="J361" s="242">
        <v>150</v>
      </c>
      <c r="K361" s="242">
        <v>360</v>
      </c>
      <c r="L361" s="242">
        <v>120</v>
      </c>
      <c r="M361" s="243">
        <v>480</v>
      </c>
      <c r="N361" s="242">
        <v>15</v>
      </c>
      <c r="O361" s="242">
        <v>0</v>
      </c>
      <c r="P361" s="243">
        <v>15</v>
      </c>
      <c r="Q361" s="242">
        <v>0</v>
      </c>
      <c r="R361" s="242">
        <v>0</v>
      </c>
      <c r="S361" s="244">
        <v>0</v>
      </c>
      <c r="T361" s="242">
        <v>3</v>
      </c>
      <c r="U361" s="242">
        <v>45</v>
      </c>
      <c r="V361" s="244">
        <v>0</v>
      </c>
      <c r="W361" s="242">
        <v>29</v>
      </c>
      <c r="X361" s="242">
        <v>435</v>
      </c>
      <c r="Y361" s="244">
        <v>0</v>
      </c>
      <c r="Z361" s="242">
        <v>11</v>
      </c>
      <c r="AA361" s="242">
        <v>150</v>
      </c>
      <c r="AB361" s="244">
        <v>15</v>
      </c>
      <c r="AC361" s="242">
        <v>0</v>
      </c>
      <c r="AD361" s="242">
        <v>0</v>
      </c>
      <c r="AE361" s="244">
        <v>0</v>
      </c>
    </row>
    <row r="362" spans="1:31" x14ac:dyDescent="0.35">
      <c r="A362">
        <v>50471</v>
      </c>
      <c r="B362" t="s">
        <v>729</v>
      </c>
      <c r="C362" s="242">
        <v>0</v>
      </c>
      <c r="D362" s="242">
        <v>1</v>
      </c>
      <c r="E362" s="242">
        <v>0</v>
      </c>
      <c r="F362" s="243">
        <v>1</v>
      </c>
      <c r="G362" s="242">
        <v>0</v>
      </c>
      <c r="H362" s="242">
        <v>0</v>
      </c>
      <c r="I362" s="243">
        <v>0</v>
      </c>
      <c r="J362" s="242">
        <v>0</v>
      </c>
      <c r="K362" s="242">
        <v>15</v>
      </c>
      <c r="L362" s="242">
        <v>0</v>
      </c>
      <c r="M362" s="243">
        <v>15</v>
      </c>
      <c r="N362" s="242">
        <v>0</v>
      </c>
      <c r="O362" s="242">
        <v>0</v>
      </c>
      <c r="P362" s="243">
        <v>0</v>
      </c>
      <c r="Q362" s="242">
        <v>0</v>
      </c>
      <c r="R362" s="242">
        <v>0</v>
      </c>
      <c r="S362" s="244">
        <v>0</v>
      </c>
      <c r="T362" s="242">
        <v>0</v>
      </c>
      <c r="U362" s="242">
        <v>0</v>
      </c>
      <c r="V362" s="244">
        <v>0</v>
      </c>
      <c r="W362" s="242">
        <v>1</v>
      </c>
      <c r="X362" s="242">
        <v>15</v>
      </c>
      <c r="Y362" s="244">
        <v>0</v>
      </c>
      <c r="Z362" s="242">
        <v>0</v>
      </c>
      <c r="AA362" s="242">
        <v>0</v>
      </c>
      <c r="AB362" s="244">
        <v>0</v>
      </c>
      <c r="AC362" s="242">
        <v>0</v>
      </c>
      <c r="AD362" s="242">
        <v>0</v>
      </c>
      <c r="AE362" s="244">
        <v>0</v>
      </c>
    </row>
    <row r="363" spans="1:31" x14ac:dyDescent="0.35">
      <c r="A363">
        <v>50472</v>
      </c>
      <c r="B363" t="s">
        <v>730</v>
      </c>
      <c r="C363" s="242">
        <v>5</v>
      </c>
      <c r="D363" s="242">
        <v>8</v>
      </c>
      <c r="E363" s="242">
        <v>0</v>
      </c>
      <c r="F363" s="243">
        <v>8</v>
      </c>
      <c r="G363" s="242">
        <v>1</v>
      </c>
      <c r="H363" s="242">
        <v>0</v>
      </c>
      <c r="I363" s="243">
        <v>1</v>
      </c>
      <c r="J363" s="242">
        <v>75</v>
      </c>
      <c r="K363" s="242">
        <v>105</v>
      </c>
      <c r="L363" s="242">
        <v>0</v>
      </c>
      <c r="M363" s="243">
        <v>105</v>
      </c>
      <c r="N363" s="242">
        <v>6</v>
      </c>
      <c r="O363" s="242">
        <v>0</v>
      </c>
      <c r="P363" s="243">
        <v>6</v>
      </c>
      <c r="Q363" s="242">
        <v>1</v>
      </c>
      <c r="R363" s="242">
        <v>15</v>
      </c>
      <c r="S363" s="244">
        <v>0</v>
      </c>
      <c r="T363" s="242">
        <v>0</v>
      </c>
      <c r="U363" s="242">
        <v>0</v>
      </c>
      <c r="V363" s="244">
        <v>0</v>
      </c>
      <c r="W363" s="242">
        <v>2</v>
      </c>
      <c r="X363" s="242">
        <v>30</v>
      </c>
      <c r="Y363" s="244">
        <v>0</v>
      </c>
      <c r="Z363" s="242">
        <v>3</v>
      </c>
      <c r="AA363" s="242">
        <v>45</v>
      </c>
      <c r="AB363" s="244">
        <v>0</v>
      </c>
      <c r="AC363" s="242">
        <v>0</v>
      </c>
      <c r="AD363" s="242">
        <v>0</v>
      </c>
      <c r="AE363" s="244">
        <v>0</v>
      </c>
    </row>
    <row r="364" spans="1:31" x14ac:dyDescent="0.35">
      <c r="A364">
        <v>50480</v>
      </c>
      <c r="B364" t="s">
        <v>731</v>
      </c>
      <c r="C364" s="242">
        <v>0</v>
      </c>
      <c r="D364" s="242">
        <v>7</v>
      </c>
      <c r="E364" s="242">
        <v>7</v>
      </c>
      <c r="F364" s="243">
        <v>14</v>
      </c>
      <c r="G364" s="242">
        <v>0</v>
      </c>
      <c r="H364" s="242">
        <v>1</v>
      </c>
      <c r="I364" s="243">
        <v>1</v>
      </c>
      <c r="J364" s="242">
        <v>0</v>
      </c>
      <c r="K364" s="242">
        <v>105</v>
      </c>
      <c r="L364" s="242">
        <v>105</v>
      </c>
      <c r="M364" s="243">
        <v>210</v>
      </c>
      <c r="N364" s="242">
        <v>0</v>
      </c>
      <c r="O364" s="242">
        <v>15</v>
      </c>
      <c r="P364" s="243">
        <v>15</v>
      </c>
      <c r="Q364" s="242">
        <v>2</v>
      </c>
      <c r="R364" s="242">
        <v>30</v>
      </c>
      <c r="S364" s="244">
        <v>0</v>
      </c>
      <c r="T364" s="242">
        <v>4</v>
      </c>
      <c r="U364" s="242">
        <v>60</v>
      </c>
      <c r="V364" s="244">
        <v>0</v>
      </c>
      <c r="W364" s="242">
        <v>1</v>
      </c>
      <c r="X364" s="242">
        <v>15</v>
      </c>
      <c r="Y364" s="244">
        <v>0</v>
      </c>
      <c r="Z364" s="242">
        <v>7</v>
      </c>
      <c r="AA364" s="242">
        <v>105</v>
      </c>
      <c r="AB364" s="244">
        <v>0</v>
      </c>
      <c r="AC364" s="242">
        <v>6</v>
      </c>
      <c r="AD364" s="242">
        <v>90</v>
      </c>
      <c r="AE364" s="244">
        <v>0</v>
      </c>
    </row>
    <row r="365" spans="1:31" x14ac:dyDescent="0.35">
      <c r="A365">
        <v>50481</v>
      </c>
      <c r="B365" t="s">
        <v>732</v>
      </c>
      <c r="C365" s="242">
        <v>23</v>
      </c>
      <c r="D365" s="242">
        <v>36</v>
      </c>
      <c r="E365" s="242">
        <v>10</v>
      </c>
      <c r="F365" s="243">
        <v>46</v>
      </c>
      <c r="G365" s="242">
        <v>21</v>
      </c>
      <c r="H365" s="242">
        <v>10</v>
      </c>
      <c r="I365" s="243">
        <v>31</v>
      </c>
      <c r="J365" s="242">
        <v>345</v>
      </c>
      <c r="K365" s="242">
        <v>540</v>
      </c>
      <c r="L365" s="242">
        <v>150</v>
      </c>
      <c r="M365" s="243">
        <v>690</v>
      </c>
      <c r="N365" s="242">
        <v>315</v>
      </c>
      <c r="O365" s="242">
        <v>150</v>
      </c>
      <c r="P365" s="243">
        <v>465</v>
      </c>
      <c r="Q365" s="242">
        <v>0</v>
      </c>
      <c r="R365" s="242">
        <v>0</v>
      </c>
      <c r="S365" s="244">
        <v>0</v>
      </c>
      <c r="T365" s="242">
        <v>1</v>
      </c>
      <c r="U365" s="242">
        <v>15</v>
      </c>
      <c r="V365" s="244">
        <v>0</v>
      </c>
      <c r="W365" s="242">
        <v>2</v>
      </c>
      <c r="X365" s="242">
        <v>30</v>
      </c>
      <c r="Y365" s="244">
        <v>15</v>
      </c>
      <c r="Z365" s="242">
        <v>4</v>
      </c>
      <c r="AA365" s="242">
        <v>60</v>
      </c>
      <c r="AB365" s="244">
        <v>0</v>
      </c>
      <c r="AC365" s="242">
        <v>3</v>
      </c>
      <c r="AD365" s="242">
        <v>45</v>
      </c>
      <c r="AE365" s="244">
        <v>0</v>
      </c>
    </row>
    <row r="366" spans="1:31" x14ac:dyDescent="0.35">
      <c r="A366">
        <v>50495</v>
      </c>
      <c r="B366" t="s">
        <v>733</v>
      </c>
      <c r="C366" s="242">
        <v>0</v>
      </c>
      <c r="D366" s="242">
        <v>30</v>
      </c>
      <c r="E366" s="242">
        <v>5</v>
      </c>
      <c r="F366" s="243">
        <v>35</v>
      </c>
      <c r="G366" s="242">
        <v>25</v>
      </c>
      <c r="H366" s="242">
        <v>5</v>
      </c>
      <c r="I366" s="243">
        <v>30</v>
      </c>
      <c r="J366" s="242">
        <v>0</v>
      </c>
      <c r="K366" s="242">
        <v>450</v>
      </c>
      <c r="L366" s="242">
        <v>75</v>
      </c>
      <c r="M366" s="243">
        <v>525</v>
      </c>
      <c r="N366" s="242">
        <v>375</v>
      </c>
      <c r="O366" s="242">
        <v>75</v>
      </c>
      <c r="P366" s="243">
        <v>450</v>
      </c>
      <c r="Q366" s="242">
        <v>1</v>
      </c>
      <c r="R366" s="242">
        <v>15</v>
      </c>
      <c r="S366" s="244">
        <v>15</v>
      </c>
      <c r="T366" s="242">
        <v>1</v>
      </c>
      <c r="U366" s="242">
        <v>15</v>
      </c>
      <c r="V366" s="244">
        <v>15</v>
      </c>
      <c r="W366" s="242">
        <v>4</v>
      </c>
      <c r="X366" s="242">
        <v>60</v>
      </c>
      <c r="Y366" s="244">
        <v>45</v>
      </c>
      <c r="Z366" s="242">
        <v>0</v>
      </c>
      <c r="AA366" s="242">
        <v>0</v>
      </c>
      <c r="AB366" s="244">
        <v>0</v>
      </c>
      <c r="AC366" s="242">
        <v>0</v>
      </c>
      <c r="AD366" s="242">
        <v>0</v>
      </c>
      <c r="AE366" s="244">
        <v>0</v>
      </c>
    </row>
    <row r="367" spans="1:31" x14ac:dyDescent="0.35">
      <c r="A367">
        <v>50506</v>
      </c>
      <c r="B367" t="s">
        <v>734</v>
      </c>
      <c r="C367" s="242">
        <v>0</v>
      </c>
      <c r="D367" s="242">
        <v>1</v>
      </c>
      <c r="E367" s="242">
        <v>0</v>
      </c>
      <c r="F367" s="243">
        <v>1</v>
      </c>
      <c r="G367" s="242">
        <v>1</v>
      </c>
      <c r="H367" s="242">
        <v>0</v>
      </c>
      <c r="I367" s="243">
        <v>1</v>
      </c>
      <c r="J367" s="242">
        <v>0</v>
      </c>
      <c r="K367" s="242">
        <v>3</v>
      </c>
      <c r="L367" s="242">
        <v>0</v>
      </c>
      <c r="M367" s="243">
        <v>3</v>
      </c>
      <c r="N367" s="242">
        <v>15</v>
      </c>
      <c r="O367" s="242">
        <v>0</v>
      </c>
      <c r="P367" s="243">
        <v>15</v>
      </c>
      <c r="Q367" s="242">
        <v>0</v>
      </c>
      <c r="R367" s="242">
        <v>0</v>
      </c>
      <c r="S367" s="244">
        <v>0</v>
      </c>
      <c r="T367" s="242">
        <v>0</v>
      </c>
      <c r="U367" s="242">
        <v>0</v>
      </c>
      <c r="V367" s="244">
        <v>0</v>
      </c>
      <c r="W367" s="242">
        <v>0</v>
      </c>
      <c r="X367" s="242">
        <v>0</v>
      </c>
      <c r="Y367" s="244">
        <v>0</v>
      </c>
      <c r="Z367" s="242">
        <v>0</v>
      </c>
      <c r="AA367" s="242">
        <v>0</v>
      </c>
      <c r="AB367" s="244">
        <v>0</v>
      </c>
      <c r="AC367" s="242">
        <v>0</v>
      </c>
      <c r="AD367" s="242">
        <v>0</v>
      </c>
      <c r="AE367" s="244">
        <v>0</v>
      </c>
    </row>
    <row r="368" spans="1:31" x14ac:dyDescent="0.35">
      <c r="A368">
        <v>50512</v>
      </c>
      <c r="B368" t="s">
        <v>735</v>
      </c>
      <c r="C368" s="242">
        <v>22</v>
      </c>
      <c r="D368" s="242">
        <v>38</v>
      </c>
      <c r="E368" s="242">
        <v>11</v>
      </c>
      <c r="F368" s="243">
        <v>49</v>
      </c>
      <c r="G368" s="242">
        <v>14</v>
      </c>
      <c r="H368" s="242">
        <v>2</v>
      </c>
      <c r="I368" s="243">
        <v>16</v>
      </c>
      <c r="J368" s="242">
        <v>330</v>
      </c>
      <c r="K368" s="242">
        <v>570</v>
      </c>
      <c r="L368" s="242">
        <v>165</v>
      </c>
      <c r="M368" s="243">
        <v>735</v>
      </c>
      <c r="N368" s="242">
        <v>210</v>
      </c>
      <c r="O368" s="242">
        <v>30</v>
      </c>
      <c r="P368" s="243">
        <v>240</v>
      </c>
      <c r="Q368" s="242">
        <v>1</v>
      </c>
      <c r="R368" s="242">
        <v>15</v>
      </c>
      <c r="S368" s="244">
        <v>15</v>
      </c>
      <c r="T368" s="242">
        <v>1</v>
      </c>
      <c r="U368" s="242">
        <v>15</v>
      </c>
      <c r="V368" s="244">
        <v>0</v>
      </c>
      <c r="W368" s="242">
        <v>2</v>
      </c>
      <c r="X368" s="242">
        <v>30</v>
      </c>
      <c r="Y368" s="244">
        <v>0</v>
      </c>
      <c r="Z368" s="242">
        <v>0</v>
      </c>
      <c r="AA368" s="242">
        <v>0</v>
      </c>
      <c r="AB368" s="244">
        <v>0</v>
      </c>
      <c r="AC368" s="242">
        <v>0</v>
      </c>
      <c r="AD368" s="242">
        <v>0</v>
      </c>
      <c r="AE368" s="244">
        <v>0</v>
      </c>
    </row>
    <row r="369" spans="1:31" x14ac:dyDescent="0.35">
      <c r="A369">
        <v>50524</v>
      </c>
      <c r="B369" t="s">
        <v>736</v>
      </c>
      <c r="C369" s="242">
        <v>0</v>
      </c>
      <c r="D369" s="242">
        <v>1</v>
      </c>
      <c r="E369" s="242">
        <v>0</v>
      </c>
      <c r="F369" s="243">
        <v>1</v>
      </c>
      <c r="G369" s="242">
        <v>1</v>
      </c>
      <c r="H369" s="242">
        <v>0</v>
      </c>
      <c r="I369" s="243">
        <v>1</v>
      </c>
      <c r="J369" s="242">
        <v>0</v>
      </c>
      <c r="K369" s="242">
        <v>0</v>
      </c>
      <c r="L369" s="242">
        <v>0</v>
      </c>
      <c r="M369" s="243">
        <v>0</v>
      </c>
      <c r="N369" s="242">
        <v>15</v>
      </c>
      <c r="O369" s="242">
        <v>0</v>
      </c>
      <c r="P369" s="243">
        <v>15</v>
      </c>
      <c r="Q369" s="242">
        <v>0</v>
      </c>
      <c r="R369" s="242">
        <v>0</v>
      </c>
      <c r="S369" s="244">
        <v>0</v>
      </c>
      <c r="T369" s="242">
        <v>0</v>
      </c>
      <c r="U369" s="242">
        <v>0</v>
      </c>
      <c r="V369" s="244">
        <v>0</v>
      </c>
      <c r="W369" s="242">
        <v>1</v>
      </c>
      <c r="X369" s="242">
        <v>0</v>
      </c>
      <c r="Y369" s="244">
        <v>15</v>
      </c>
      <c r="Z369" s="242">
        <v>0</v>
      </c>
      <c r="AA369" s="242">
        <v>0</v>
      </c>
      <c r="AB369" s="244">
        <v>0</v>
      </c>
      <c r="AC369" s="242">
        <v>0</v>
      </c>
      <c r="AD369" s="242">
        <v>0</v>
      </c>
      <c r="AE369" s="244">
        <v>0</v>
      </c>
    </row>
    <row r="370" spans="1:31" x14ac:dyDescent="0.35">
      <c r="A370">
        <v>50528</v>
      </c>
      <c r="B370" t="s">
        <v>737</v>
      </c>
      <c r="C370" s="242">
        <v>2</v>
      </c>
      <c r="D370" s="242">
        <v>16</v>
      </c>
      <c r="E370" s="242">
        <v>6</v>
      </c>
      <c r="F370" s="243">
        <v>22</v>
      </c>
      <c r="G370" s="242">
        <v>9</v>
      </c>
      <c r="H370" s="242">
        <v>5</v>
      </c>
      <c r="I370" s="243">
        <v>14</v>
      </c>
      <c r="J370" s="242">
        <v>30</v>
      </c>
      <c r="K370" s="242">
        <v>240</v>
      </c>
      <c r="L370" s="242">
        <v>90</v>
      </c>
      <c r="M370" s="243">
        <v>330</v>
      </c>
      <c r="N370" s="242">
        <v>135</v>
      </c>
      <c r="O370" s="242">
        <v>75</v>
      </c>
      <c r="P370" s="243">
        <v>210</v>
      </c>
      <c r="Q370" s="242">
        <v>3</v>
      </c>
      <c r="R370" s="242">
        <v>45</v>
      </c>
      <c r="S370" s="244">
        <v>15</v>
      </c>
      <c r="T370" s="242">
        <v>0</v>
      </c>
      <c r="U370" s="242">
        <v>0</v>
      </c>
      <c r="V370" s="244">
        <v>0</v>
      </c>
      <c r="W370" s="242">
        <v>0</v>
      </c>
      <c r="X370" s="242">
        <v>0</v>
      </c>
      <c r="Y370" s="244">
        <v>0</v>
      </c>
      <c r="Z370" s="242">
        <v>1</v>
      </c>
      <c r="AA370" s="242">
        <v>15</v>
      </c>
      <c r="AB370" s="244">
        <v>0</v>
      </c>
      <c r="AC370" s="242">
        <v>1</v>
      </c>
      <c r="AD370" s="242">
        <v>15</v>
      </c>
      <c r="AE370" s="244">
        <v>0</v>
      </c>
    </row>
    <row r="371" spans="1:31" x14ac:dyDescent="0.35">
      <c r="A371">
        <v>50532</v>
      </c>
      <c r="B371" t="s">
        <v>738</v>
      </c>
      <c r="C371" s="242">
        <v>0</v>
      </c>
      <c r="D371" s="242">
        <v>2</v>
      </c>
      <c r="E371" s="242">
        <v>0</v>
      </c>
      <c r="F371" s="243">
        <v>2</v>
      </c>
      <c r="G371" s="242">
        <v>2</v>
      </c>
      <c r="H371" s="242">
        <v>0</v>
      </c>
      <c r="I371" s="243">
        <v>2</v>
      </c>
      <c r="J371" s="242">
        <v>0</v>
      </c>
      <c r="K371" s="242">
        <v>30</v>
      </c>
      <c r="L371" s="242">
        <v>0</v>
      </c>
      <c r="M371" s="243">
        <v>30</v>
      </c>
      <c r="N371" s="242">
        <v>30</v>
      </c>
      <c r="O371" s="242">
        <v>0</v>
      </c>
      <c r="P371" s="243">
        <v>30</v>
      </c>
      <c r="Q371" s="242">
        <v>0</v>
      </c>
      <c r="R371" s="242">
        <v>0</v>
      </c>
      <c r="S371" s="244">
        <v>0</v>
      </c>
      <c r="T371" s="242">
        <v>0</v>
      </c>
      <c r="U371" s="242">
        <v>0</v>
      </c>
      <c r="V371" s="244">
        <v>0</v>
      </c>
      <c r="W371" s="242">
        <v>1</v>
      </c>
      <c r="X371" s="242">
        <v>15</v>
      </c>
      <c r="Y371" s="244">
        <v>15</v>
      </c>
      <c r="Z371" s="242">
        <v>0</v>
      </c>
      <c r="AA371" s="242">
        <v>0</v>
      </c>
      <c r="AB371" s="244">
        <v>0</v>
      </c>
      <c r="AC371" s="242">
        <v>0</v>
      </c>
      <c r="AD371" s="242">
        <v>0</v>
      </c>
      <c r="AE371" s="244">
        <v>0</v>
      </c>
    </row>
    <row r="372" spans="1:31" x14ac:dyDescent="0.35">
      <c r="A372">
        <v>50546</v>
      </c>
      <c r="B372" t="s">
        <v>739</v>
      </c>
      <c r="C372" s="242">
        <v>0</v>
      </c>
      <c r="D372" s="242">
        <v>16</v>
      </c>
      <c r="E372" s="242">
        <v>5</v>
      </c>
      <c r="F372" s="243">
        <v>21</v>
      </c>
      <c r="G372" s="242">
        <v>8</v>
      </c>
      <c r="H372" s="242">
        <v>2</v>
      </c>
      <c r="I372" s="243">
        <v>10</v>
      </c>
      <c r="J372" s="242">
        <v>0</v>
      </c>
      <c r="K372" s="242">
        <v>240</v>
      </c>
      <c r="L372" s="242">
        <v>75</v>
      </c>
      <c r="M372" s="243">
        <v>315</v>
      </c>
      <c r="N372" s="242">
        <v>120</v>
      </c>
      <c r="O372" s="242">
        <v>30</v>
      </c>
      <c r="P372" s="243">
        <v>150</v>
      </c>
      <c r="Q372" s="242">
        <v>2</v>
      </c>
      <c r="R372" s="242">
        <v>30</v>
      </c>
      <c r="S372" s="244">
        <v>0</v>
      </c>
      <c r="T372" s="242">
        <v>5</v>
      </c>
      <c r="U372" s="242">
        <v>75</v>
      </c>
      <c r="V372" s="244">
        <v>45</v>
      </c>
      <c r="W372" s="242">
        <v>2</v>
      </c>
      <c r="X372" s="242">
        <v>30</v>
      </c>
      <c r="Y372" s="244">
        <v>15</v>
      </c>
      <c r="Z372" s="242">
        <v>0</v>
      </c>
      <c r="AA372" s="242">
        <v>0</v>
      </c>
      <c r="AB372" s="244">
        <v>0</v>
      </c>
      <c r="AC372" s="242">
        <v>0</v>
      </c>
      <c r="AD372" s="242">
        <v>0</v>
      </c>
      <c r="AE372" s="244">
        <v>0</v>
      </c>
    </row>
    <row r="373" spans="1:31" x14ac:dyDescent="0.35">
      <c r="A373">
        <v>50572</v>
      </c>
      <c r="B373" t="s">
        <v>722</v>
      </c>
      <c r="C373" s="242">
        <v>19</v>
      </c>
      <c r="D373" s="242">
        <v>24</v>
      </c>
      <c r="E373" s="242">
        <v>4</v>
      </c>
      <c r="F373" s="243">
        <v>28</v>
      </c>
      <c r="G373" s="242">
        <v>1</v>
      </c>
      <c r="H373" s="242">
        <v>1</v>
      </c>
      <c r="I373" s="243">
        <v>2</v>
      </c>
      <c r="J373" s="242">
        <v>285</v>
      </c>
      <c r="K373" s="242">
        <v>360</v>
      </c>
      <c r="L373" s="242">
        <v>60</v>
      </c>
      <c r="M373" s="243">
        <v>420</v>
      </c>
      <c r="N373" s="242">
        <v>15</v>
      </c>
      <c r="O373" s="242">
        <v>15</v>
      </c>
      <c r="P373" s="243">
        <v>30</v>
      </c>
      <c r="Q373" s="242">
        <v>0</v>
      </c>
      <c r="R373" s="242">
        <v>0</v>
      </c>
      <c r="S373" s="244">
        <v>0</v>
      </c>
      <c r="T373" s="242">
        <v>5</v>
      </c>
      <c r="U373" s="242">
        <v>75</v>
      </c>
      <c r="V373" s="244">
        <v>30</v>
      </c>
      <c r="W373" s="242">
        <v>23</v>
      </c>
      <c r="X373" s="242">
        <v>345</v>
      </c>
      <c r="Y373" s="244">
        <v>0</v>
      </c>
      <c r="Z373" s="242">
        <v>11</v>
      </c>
      <c r="AA373" s="242">
        <v>165</v>
      </c>
      <c r="AB373" s="244">
        <v>0</v>
      </c>
      <c r="AC373" s="242">
        <v>1</v>
      </c>
      <c r="AD373" s="242">
        <v>15</v>
      </c>
      <c r="AE373" s="244">
        <v>0</v>
      </c>
    </row>
    <row r="374" spans="1:31" x14ac:dyDescent="0.35">
      <c r="A374">
        <v>51135</v>
      </c>
      <c r="B374" t="s">
        <v>740</v>
      </c>
      <c r="C374" s="242">
        <v>15</v>
      </c>
      <c r="D374" s="242">
        <v>41</v>
      </c>
      <c r="E374" s="242">
        <v>8</v>
      </c>
      <c r="F374" s="243">
        <v>49</v>
      </c>
      <c r="G374" s="242">
        <v>22</v>
      </c>
      <c r="H374" s="242">
        <v>3</v>
      </c>
      <c r="I374" s="243">
        <v>25</v>
      </c>
      <c r="J374" s="242">
        <v>225</v>
      </c>
      <c r="K374" s="242">
        <v>630</v>
      </c>
      <c r="L374" s="242">
        <v>120</v>
      </c>
      <c r="M374" s="243">
        <v>750</v>
      </c>
      <c r="N374" s="242">
        <v>296</v>
      </c>
      <c r="O374" s="242">
        <v>39</v>
      </c>
      <c r="P374" s="243">
        <v>335</v>
      </c>
      <c r="Q374" s="242">
        <v>17</v>
      </c>
      <c r="R374" s="242">
        <v>255</v>
      </c>
      <c r="S374" s="244">
        <v>108</v>
      </c>
      <c r="T374" s="242">
        <v>2</v>
      </c>
      <c r="U374" s="242">
        <v>30</v>
      </c>
      <c r="V374" s="244">
        <v>0</v>
      </c>
      <c r="W374" s="242">
        <v>3</v>
      </c>
      <c r="X374" s="242">
        <v>45</v>
      </c>
      <c r="Y374" s="244">
        <v>9</v>
      </c>
      <c r="Z374" s="242">
        <v>0</v>
      </c>
      <c r="AA374" s="242">
        <v>0</v>
      </c>
      <c r="AB374" s="244">
        <v>0</v>
      </c>
      <c r="AC374" s="242">
        <v>0</v>
      </c>
      <c r="AD374" s="242">
        <v>0</v>
      </c>
      <c r="AE374" s="244">
        <v>0</v>
      </c>
    </row>
    <row r="375" spans="1:31" x14ac:dyDescent="0.35">
      <c r="A375">
        <v>51136</v>
      </c>
      <c r="B375" t="s">
        <v>741</v>
      </c>
      <c r="C375" s="242">
        <v>8</v>
      </c>
      <c r="D375" s="242">
        <v>30</v>
      </c>
      <c r="E375" s="242">
        <v>8</v>
      </c>
      <c r="F375" s="243">
        <v>38</v>
      </c>
      <c r="G375" s="242">
        <v>18</v>
      </c>
      <c r="H375" s="242">
        <v>4</v>
      </c>
      <c r="I375" s="243">
        <v>22</v>
      </c>
      <c r="J375" s="242">
        <v>120</v>
      </c>
      <c r="K375" s="242">
        <v>431.20000000000005</v>
      </c>
      <c r="L375" s="242">
        <v>120</v>
      </c>
      <c r="M375" s="243">
        <v>551.20000000000005</v>
      </c>
      <c r="N375" s="242">
        <v>255.2</v>
      </c>
      <c r="O375" s="242">
        <v>60</v>
      </c>
      <c r="P375" s="243">
        <v>315.2</v>
      </c>
      <c r="Q375" s="242">
        <v>11</v>
      </c>
      <c r="R375" s="242">
        <v>161</v>
      </c>
      <c r="S375" s="244">
        <v>60</v>
      </c>
      <c r="T375" s="242">
        <v>8</v>
      </c>
      <c r="U375" s="242">
        <v>112.6</v>
      </c>
      <c r="V375" s="244">
        <v>52.6</v>
      </c>
      <c r="W375" s="242">
        <v>5</v>
      </c>
      <c r="X375" s="242">
        <v>75</v>
      </c>
      <c r="Y375" s="244">
        <v>60</v>
      </c>
      <c r="Z375" s="242">
        <v>0</v>
      </c>
      <c r="AA375" s="242">
        <v>0</v>
      </c>
      <c r="AB375" s="244">
        <v>0</v>
      </c>
      <c r="AC375" s="242">
        <v>0</v>
      </c>
      <c r="AD375" s="242">
        <v>0</v>
      </c>
      <c r="AE375" s="244">
        <v>0</v>
      </c>
    </row>
    <row r="376" spans="1:31" x14ac:dyDescent="0.35">
      <c r="A376">
        <v>51137</v>
      </c>
      <c r="B376" t="s">
        <v>742</v>
      </c>
      <c r="C376" s="242">
        <v>7</v>
      </c>
      <c r="D376" s="242">
        <v>62</v>
      </c>
      <c r="E376" s="242">
        <v>11</v>
      </c>
      <c r="F376" s="243">
        <v>73</v>
      </c>
      <c r="G376" s="242">
        <v>49</v>
      </c>
      <c r="H376" s="242">
        <v>8</v>
      </c>
      <c r="I376" s="243">
        <v>57</v>
      </c>
      <c r="J376" s="242">
        <v>105</v>
      </c>
      <c r="K376" s="242">
        <v>927</v>
      </c>
      <c r="L376" s="242">
        <v>150</v>
      </c>
      <c r="M376" s="243">
        <v>1077</v>
      </c>
      <c r="N376" s="242">
        <v>697</v>
      </c>
      <c r="O376" s="242">
        <v>110</v>
      </c>
      <c r="P376" s="243">
        <v>807</v>
      </c>
      <c r="Q376" s="242">
        <v>3</v>
      </c>
      <c r="R376" s="242">
        <v>45</v>
      </c>
      <c r="S376" s="244">
        <v>30</v>
      </c>
      <c r="T376" s="242">
        <v>1</v>
      </c>
      <c r="U376" s="242">
        <v>15</v>
      </c>
      <c r="V376" s="244">
        <v>0</v>
      </c>
      <c r="W376" s="242">
        <v>3</v>
      </c>
      <c r="X376" s="242">
        <v>45</v>
      </c>
      <c r="Y376" s="244">
        <v>37</v>
      </c>
      <c r="Z376" s="242">
        <v>0</v>
      </c>
      <c r="AA376" s="242">
        <v>0</v>
      </c>
      <c r="AB376" s="244">
        <v>0</v>
      </c>
      <c r="AC376" s="242">
        <v>0</v>
      </c>
      <c r="AD376" s="242">
        <v>0</v>
      </c>
      <c r="AE376" s="244">
        <v>0</v>
      </c>
    </row>
    <row r="377" spans="1:31" x14ac:dyDescent="0.35">
      <c r="A377">
        <v>51139</v>
      </c>
      <c r="B377" t="s">
        <v>743</v>
      </c>
      <c r="C377" s="242">
        <v>30</v>
      </c>
      <c r="D377" s="242">
        <v>50</v>
      </c>
      <c r="E377" s="242">
        <v>13</v>
      </c>
      <c r="F377" s="243">
        <v>63</v>
      </c>
      <c r="G377" s="242">
        <v>13</v>
      </c>
      <c r="H377" s="242">
        <v>3</v>
      </c>
      <c r="I377" s="243">
        <v>16</v>
      </c>
      <c r="J377" s="242">
        <v>450</v>
      </c>
      <c r="K377" s="242">
        <v>750</v>
      </c>
      <c r="L377" s="242">
        <v>195</v>
      </c>
      <c r="M377" s="243">
        <v>945</v>
      </c>
      <c r="N377" s="242">
        <v>195</v>
      </c>
      <c r="O377" s="242">
        <v>45</v>
      </c>
      <c r="P377" s="243">
        <v>240</v>
      </c>
      <c r="Q377" s="242">
        <v>9</v>
      </c>
      <c r="R377" s="242">
        <v>135</v>
      </c>
      <c r="S377" s="244">
        <v>15</v>
      </c>
      <c r="T377" s="242">
        <v>18</v>
      </c>
      <c r="U377" s="242">
        <v>270</v>
      </c>
      <c r="V377" s="244">
        <v>75</v>
      </c>
      <c r="W377" s="242">
        <v>13</v>
      </c>
      <c r="X377" s="242">
        <v>195</v>
      </c>
      <c r="Y377" s="244">
        <v>30</v>
      </c>
      <c r="Z377" s="242">
        <v>23</v>
      </c>
      <c r="AA377" s="242">
        <v>345</v>
      </c>
      <c r="AB377" s="244">
        <v>15</v>
      </c>
      <c r="AC377" s="242">
        <v>0</v>
      </c>
      <c r="AD377" s="242">
        <v>0</v>
      </c>
      <c r="AE377" s="244">
        <v>0</v>
      </c>
    </row>
    <row r="378" spans="1:31" x14ac:dyDescent="0.35">
      <c r="A378">
        <v>51144</v>
      </c>
      <c r="B378" t="s">
        <v>744</v>
      </c>
      <c r="C378" s="242">
        <v>11</v>
      </c>
      <c r="D378" s="242">
        <v>13</v>
      </c>
      <c r="E378" s="242">
        <v>4</v>
      </c>
      <c r="F378" s="243">
        <v>17</v>
      </c>
      <c r="G378" s="242">
        <v>5</v>
      </c>
      <c r="H378" s="242">
        <v>3</v>
      </c>
      <c r="I378" s="243">
        <v>8</v>
      </c>
      <c r="J378" s="242">
        <v>165</v>
      </c>
      <c r="K378" s="242">
        <v>195</v>
      </c>
      <c r="L378" s="242">
        <v>60</v>
      </c>
      <c r="M378" s="243">
        <v>255</v>
      </c>
      <c r="N378" s="242">
        <v>75</v>
      </c>
      <c r="O378" s="242">
        <v>45</v>
      </c>
      <c r="P378" s="243">
        <v>120</v>
      </c>
      <c r="Q378" s="242">
        <v>0</v>
      </c>
      <c r="R378" s="242">
        <v>0</v>
      </c>
      <c r="S378" s="244">
        <v>0</v>
      </c>
      <c r="T378" s="242">
        <v>3</v>
      </c>
      <c r="U378" s="242">
        <v>45</v>
      </c>
      <c r="V378" s="244">
        <v>45</v>
      </c>
      <c r="W378" s="242">
        <v>0</v>
      </c>
      <c r="X378" s="242">
        <v>0</v>
      </c>
      <c r="Y378" s="244">
        <v>0</v>
      </c>
      <c r="Z378" s="242">
        <v>0</v>
      </c>
      <c r="AA378" s="242">
        <v>0</v>
      </c>
      <c r="AB378" s="244">
        <v>0</v>
      </c>
      <c r="AC378" s="242">
        <v>0</v>
      </c>
      <c r="AD378" s="242">
        <v>0</v>
      </c>
      <c r="AE378" s="244">
        <v>0</v>
      </c>
    </row>
    <row r="379" spans="1:31" x14ac:dyDescent="0.35">
      <c r="A379">
        <v>51175</v>
      </c>
      <c r="B379" t="s">
        <v>745</v>
      </c>
      <c r="C379" s="242">
        <v>12</v>
      </c>
      <c r="D379" s="242">
        <v>18</v>
      </c>
      <c r="E379" s="242">
        <v>3</v>
      </c>
      <c r="F379" s="243">
        <v>21</v>
      </c>
      <c r="G379" s="242">
        <v>4</v>
      </c>
      <c r="H379" s="242">
        <v>1</v>
      </c>
      <c r="I379" s="243">
        <v>5</v>
      </c>
      <c r="J379" s="242">
        <v>180</v>
      </c>
      <c r="K379" s="242">
        <v>270</v>
      </c>
      <c r="L379" s="242">
        <v>45</v>
      </c>
      <c r="M379" s="243">
        <v>315</v>
      </c>
      <c r="N379" s="242">
        <v>60</v>
      </c>
      <c r="O379" s="242">
        <v>15</v>
      </c>
      <c r="P379" s="243">
        <v>75</v>
      </c>
      <c r="Q379" s="242">
        <v>4</v>
      </c>
      <c r="R379" s="242">
        <v>60</v>
      </c>
      <c r="S379" s="244">
        <v>15</v>
      </c>
      <c r="T379" s="242">
        <v>0</v>
      </c>
      <c r="U379" s="242">
        <v>0</v>
      </c>
      <c r="V379" s="244">
        <v>0</v>
      </c>
      <c r="W379" s="242">
        <v>3</v>
      </c>
      <c r="X379" s="242">
        <v>45</v>
      </c>
      <c r="Y379" s="244">
        <v>0</v>
      </c>
      <c r="Z379" s="242">
        <v>3</v>
      </c>
      <c r="AA379" s="242">
        <v>45</v>
      </c>
      <c r="AB379" s="244">
        <v>0</v>
      </c>
      <c r="AC379" s="242">
        <v>3</v>
      </c>
      <c r="AD379" s="242">
        <v>45</v>
      </c>
      <c r="AE379" s="244">
        <v>0</v>
      </c>
    </row>
    <row r="380" spans="1:31" x14ac:dyDescent="0.35">
      <c r="A380">
        <v>51188</v>
      </c>
      <c r="B380" t="s">
        <v>746</v>
      </c>
      <c r="C380" s="242">
        <v>0</v>
      </c>
      <c r="D380" s="242">
        <v>2</v>
      </c>
      <c r="E380" s="242">
        <v>1</v>
      </c>
      <c r="F380" s="243">
        <v>3</v>
      </c>
      <c r="G380" s="242">
        <v>1</v>
      </c>
      <c r="H380" s="242">
        <v>1</v>
      </c>
      <c r="I380" s="243">
        <v>2</v>
      </c>
      <c r="J380" s="242">
        <v>0</v>
      </c>
      <c r="K380" s="242">
        <v>30</v>
      </c>
      <c r="L380" s="242">
        <v>15</v>
      </c>
      <c r="M380" s="243">
        <v>45</v>
      </c>
      <c r="N380" s="242">
        <v>15</v>
      </c>
      <c r="O380" s="242">
        <v>15</v>
      </c>
      <c r="P380" s="243">
        <v>30</v>
      </c>
      <c r="Q380" s="242">
        <v>0</v>
      </c>
      <c r="R380" s="242">
        <v>0</v>
      </c>
      <c r="S380" s="244">
        <v>0</v>
      </c>
      <c r="T380" s="242">
        <v>2</v>
      </c>
      <c r="U380" s="242">
        <v>30</v>
      </c>
      <c r="V380" s="244">
        <v>15</v>
      </c>
      <c r="W380" s="242">
        <v>1</v>
      </c>
      <c r="X380" s="242">
        <v>15</v>
      </c>
      <c r="Y380" s="244">
        <v>15</v>
      </c>
      <c r="Z380" s="242">
        <v>1</v>
      </c>
      <c r="AA380" s="242">
        <v>15</v>
      </c>
      <c r="AB380" s="244">
        <v>0</v>
      </c>
      <c r="AC380" s="242">
        <v>0</v>
      </c>
      <c r="AD380" s="242">
        <v>0</v>
      </c>
      <c r="AE380" s="244">
        <v>0</v>
      </c>
    </row>
    <row r="381" spans="1:31" x14ac:dyDescent="0.35">
      <c r="A381">
        <v>51210</v>
      </c>
      <c r="B381" t="s">
        <v>747</v>
      </c>
      <c r="C381" s="242">
        <v>8</v>
      </c>
      <c r="D381" s="242">
        <v>15</v>
      </c>
      <c r="E381" s="242">
        <v>7</v>
      </c>
      <c r="F381" s="243">
        <v>22</v>
      </c>
      <c r="G381" s="242">
        <v>1</v>
      </c>
      <c r="H381" s="242">
        <v>1</v>
      </c>
      <c r="I381" s="243">
        <v>2</v>
      </c>
      <c r="J381" s="242">
        <v>120</v>
      </c>
      <c r="K381" s="242">
        <v>225</v>
      </c>
      <c r="L381" s="242">
        <v>105</v>
      </c>
      <c r="M381" s="243">
        <v>330</v>
      </c>
      <c r="N381" s="242">
        <v>15</v>
      </c>
      <c r="O381" s="242">
        <v>15</v>
      </c>
      <c r="P381" s="243">
        <v>30</v>
      </c>
      <c r="Q381" s="242">
        <v>4</v>
      </c>
      <c r="R381" s="242">
        <v>60</v>
      </c>
      <c r="S381" s="244">
        <v>0</v>
      </c>
      <c r="T381" s="242">
        <v>3</v>
      </c>
      <c r="U381" s="242">
        <v>45</v>
      </c>
      <c r="V381" s="244">
        <v>15</v>
      </c>
      <c r="W381" s="242">
        <v>7</v>
      </c>
      <c r="X381" s="242">
        <v>105</v>
      </c>
      <c r="Y381" s="244">
        <v>0</v>
      </c>
      <c r="Z381" s="242">
        <v>7</v>
      </c>
      <c r="AA381" s="242">
        <v>105</v>
      </c>
      <c r="AB381" s="244">
        <v>0</v>
      </c>
      <c r="AC381" s="242">
        <v>7</v>
      </c>
      <c r="AD381" s="242">
        <v>105</v>
      </c>
      <c r="AE381" s="244">
        <v>0</v>
      </c>
    </row>
    <row r="382" spans="1:31" x14ac:dyDescent="0.35">
      <c r="A382">
        <v>51224</v>
      </c>
      <c r="B382" t="s">
        <v>457</v>
      </c>
      <c r="C382" s="242">
        <v>2</v>
      </c>
      <c r="D382" s="242">
        <v>35</v>
      </c>
      <c r="E382" s="242">
        <v>9</v>
      </c>
      <c r="F382" s="243">
        <v>44</v>
      </c>
      <c r="G382" s="242">
        <v>30</v>
      </c>
      <c r="H382" s="242">
        <v>8</v>
      </c>
      <c r="I382" s="243">
        <v>38</v>
      </c>
      <c r="J382" s="242">
        <v>30</v>
      </c>
      <c r="K382" s="242">
        <v>525</v>
      </c>
      <c r="L382" s="242">
        <v>135</v>
      </c>
      <c r="M382" s="243">
        <v>660</v>
      </c>
      <c r="N382" s="242">
        <v>450</v>
      </c>
      <c r="O382" s="242">
        <v>120</v>
      </c>
      <c r="P382" s="243">
        <v>570</v>
      </c>
      <c r="Q382" s="242">
        <v>2</v>
      </c>
      <c r="R382" s="242">
        <v>30</v>
      </c>
      <c r="S382" s="244">
        <v>30</v>
      </c>
      <c r="T382" s="242">
        <v>0</v>
      </c>
      <c r="U382" s="242">
        <v>0</v>
      </c>
      <c r="V382" s="244">
        <v>0</v>
      </c>
      <c r="W382" s="242">
        <v>0</v>
      </c>
      <c r="X382" s="242">
        <v>0</v>
      </c>
      <c r="Y382" s="244">
        <v>0</v>
      </c>
      <c r="Z382" s="242">
        <v>0</v>
      </c>
      <c r="AA382" s="242">
        <v>0</v>
      </c>
      <c r="AB382" s="244">
        <v>0</v>
      </c>
      <c r="AC382" s="242">
        <v>0</v>
      </c>
      <c r="AD382" s="242">
        <v>0</v>
      </c>
      <c r="AE382" s="244">
        <v>0</v>
      </c>
    </row>
    <row r="383" spans="1:31" x14ac:dyDescent="0.35">
      <c r="A383">
        <v>51231</v>
      </c>
      <c r="B383" t="s">
        <v>748</v>
      </c>
      <c r="C383" s="242">
        <v>0</v>
      </c>
      <c r="D383" s="242">
        <v>2</v>
      </c>
      <c r="E383" s="242">
        <v>0</v>
      </c>
      <c r="F383" s="243">
        <v>2</v>
      </c>
      <c r="G383" s="242">
        <v>1</v>
      </c>
      <c r="H383" s="242">
        <v>0</v>
      </c>
      <c r="I383" s="243">
        <v>1</v>
      </c>
      <c r="J383" s="242">
        <v>0</v>
      </c>
      <c r="K383" s="242">
        <v>30</v>
      </c>
      <c r="L383" s="242">
        <v>0</v>
      </c>
      <c r="M383" s="243">
        <v>30</v>
      </c>
      <c r="N383" s="242">
        <v>15</v>
      </c>
      <c r="O383" s="242">
        <v>0</v>
      </c>
      <c r="P383" s="243">
        <v>15</v>
      </c>
      <c r="Q383" s="242">
        <v>0</v>
      </c>
      <c r="R383" s="242">
        <v>0</v>
      </c>
      <c r="S383" s="244">
        <v>0</v>
      </c>
      <c r="T383" s="242">
        <v>0</v>
      </c>
      <c r="U383" s="242">
        <v>0</v>
      </c>
      <c r="V383" s="244">
        <v>0</v>
      </c>
      <c r="W383" s="242">
        <v>0</v>
      </c>
      <c r="X383" s="242">
        <v>0</v>
      </c>
      <c r="Y383" s="244">
        <v>0</v>
      </c>
      <c r="Z383" s="242">
        <v>0</v>
      </c>
      <c r="AA383" s="242">
        <v>0</v>
      </c>
      <c r="AB383" s="244">
        <v>0</v>
      </c>
      <c r="AC383" s="242">
        <v>0</v>
      </c>
      <c r="AD383" s="242">
        <v>0</v>
      </c>
      <c r="AE383" s="244">
        <v>0</v>
      </c>
    </row>
    <row r="384" spans="1:31" x14ac:dyDescent="0.35">
      <c r="A384">
        <v>51240</v>
      </c>
      <c r="B384" t="s">
        <v>749</v>
      </c>
      <c r="C384" s="242">
        <v>0</v>
      </c>
      <c r="D384" s="242">
        <v>1</v>
      </c>
      <c r="E384" s="242">
        <v>0</v>
      </c>
      <c r="F384" s="243">
        <v>1</v>
      </c>
      <c r="G384" s="242">
        <v>1</v>
      </c>
      <c r="H384" s="242">
        <v>0</v>
      </c>
      <c r="I384" s="243">
        <v>1</v>
      </c>
      <c r="J384" s="242">
        <v>0</v>
      </c>
      <c r="K384" s="242">
        <v>15</v>
      </c>
      <c r="L384" s="242">
        <v>0</v>
      </c>
      <c r="M384" s="243">
        <v>15</v>
      </c>
      <c r="N384" s="242">
        <v>15</v>
      </c>
      <c r="O384" s="242">
        <v>0</v>
      </c>
      <c r="P384" s="243">
        <v>15</v>
      </c>
      <c r="Q384" s="242">
        <v>0</v>
      </c>
      <c r="R384" s="242">
        <v>0</v>
      </c>
      <c r="S384" s="244">
        <v>0</v>
      </c>
      <c r="T384" s="242">
        <v>0</v>
      </c>
      <c r="U384" s="242">
        <v>0</v>
      </c>
      <c r="V384" s="244">
        <v>0</v>
      </c>
      <c r="W384" s="242">
        <v>0</v>
      </c>
      <c r="X384" s="242">
        <v>0</v>
      </c>
      <c r="Y384" s="244">
        <v>0</v>
      </c>
      <c r="Z384" s="242">
        <v>0</v>
      </c>
      <c r="AA384" s="242">
        <v>0</v>
      </c>
      <c r="AB384" s="244">
        <v>0</v>
      </c>
      <c r="AC384" s="242">
        <v>0</v>
      </c>
      <c r="AD384" s="242">
        <v>0</v>
      </c>
      <c r="AE384" s="244">
        <v>0</v>
      </c>
    </row>
    <row r="385" spans="1:31" x14ac:dyDescent="0.35">
      <c r="A385">
        <v>51261</v>
      </c>
      <c r="B385" t="s">
        <v>750</v>
      </c>
      <c r="C385" s="242">
        <v>6</v>
      </c>
      <c r="D385" s="242">
        <v>16</v>
      </c>
      <c r="E385" s="242">
        <v>7</v>
      </c>
      <c r="F385" s="243">
        <v>23</v>
      </c>
      <c r="G385" s="242">
        <v>11</v>
      </c>
      <c r="H385" s="242">
        <v>2</v>
      </c>
      <c r="I385" s="243">
        <v>13</v>
      </c>
      <c r="J385" s="242">
        <v>90</v>
      </c>
      <c r="K385" s="242">
        <v>240</v>
      </c>
      <c r="L385" s="242">
        <v>105</v>
      </c>
      <c r="M385" s="243">
        <v>345</v>
      </c>
      <c r="N385" s="242">
        <v>165</v>
      </c>
      <c r="O385" s="242">
        <v>30</v>
      </c>
      <c r="P385" s="243">
        <v>195</v>
      </c>
      <c r="Q385" s="242">
        <v>12</v>
      </c>
      <c r="R385" s="242">
        <v>180</v>
      </c>
      <c r="S385" s="244">
        <v>90</v>
      </c>
      <c r="T385" s="242">
        <v>0</v>
      </c>
      <c r="U385" s="242">
        <v>0</v>
      </c>
      <c r="V385" s="244">
        <v>0</v>
      </c>
      <c r="W385" s="242">
        <v>1</v>
      </c>
      <c r="X385" s="242">
        <v>15</v>
      </c>
      <c r="Y385" s="244">
        <v>0</v>
      </c>
      <c r="Z385" s="242">
        <v>2</v>
      </c>
      <c r="AA385" s="242">
        <v>30</v>
      </c>
      <c r="AB385" s="244">
        <v>15</v>
      </c>
      <c r="AC385" s="242">
        <v>0</v>
      </c>
      <c r="AD385" s="242">
        <v>0</v>
      </c>
      <c r="AE385" s="244">
        <v>0</v>
      </c>
    </row>
    <row r="386" spans="1:31" x14ac:dyDescent="0.35">
      <c r="A386">
        <v>51272</v>
      </c>
      <c r="B386" t="s">
        <v>751</v>
      </c>
      <c r="C386" s="242">
        <v>26</v>
      </c>
      <c r="D386" s="242">
        <v>34</v>
      </c>
      <c r="E386" s="242">
        <v>7</v>
      </c>
      <c r="F386" s="243">
        <v>41</v>
      </c>
      <c r="G386" s="242">
        <v>7</v>
      </c>
      <c r="H386" s="242">
        <v>2</v>
      </c>
      <c r="I386" s="243">
        <v>9</v>
      </c>
      <c r="J386" s="242">
        <v>390</v>
      </c>
      <c r="K386" s="242">
        <v>510</v>
      </c>
      <c r="L386" s="242">
        <v>105</v>
      </c>
      <c r="M386" s="243">
        <v>615</v>
      </c>
      <c r="N386" s="242">
        <v>105</v>
      </c>
      <c r="O386" s="242">
        <v>30</v>
      </c>
      <c r="P386" s="243">
        <v>135</v>
      </c>
      <c r="Q386" s="242">
        <v>1</v>
      </c>
      <c r="R386" s="242">
        <v>15</v>
      </c>
      <c r="S386" s="244">
        <v>15</v>
      </c>
      <c r="T386" s="242">
        <v>9</v>
      </c>
      <c r="U386" s="242">
        <v>135</v>
      </c>
      <c r="V386" s="244">
        <v>30</v>
      </c>
      <c r="W386" s="242">
        <v>7</v>
      </c>
      <c r="X386" s="242">
        <v>105</v>
      </c>
      <c r="Y386" s="244">
        <v>30</v>
      </c>
      <c r="Z386" s="242">
        <v>9</v>
      </c>
      <c r="AA386" s="242">
        <v>135</v>
      </c>
      <c r="AB386" s="244">
        <v>0</v>
      </c>
      <c r="AC386" s="242">
        <v>4</v>
      </c>
      <c r="AD386" s="242">
        <v>60</v>
      </c>
      <c r="AE386" s="244">
        <v>0</v>
      </c>
    </row>
    <row r="387" spans="1:31" x14ac:dyDescent="0.35">
      <c r="A387">
        <v>51309</v>
      </c>
      <c r="B387" t="s">
        <v>752</v>
      </c>
      <c r="C387" s="242">
        <v>8</v>
      </c>
      <c r="D387" s="242">
        <v>18</v>
      </c>
      <c r="E387" s="242">
        <v>4</v>
      </c>
      <c r="F387" s="243">
        <v>22</v>
      </c>
      <c r="G387" s="242">
        <v>5</v>
      </c>
      <c r="H387" s="242">
        <v>3</v>
      </c>
      <c r="I387" s="243">
        <v>8</v>
      </c>
      <c r="J387" s="242">
        <v>120</v>
      </c>
      <c r="K387" s="242">
        <v>240</v>
      </c>
      <c r="L387" s="242">
        <v>45</v>
      </c>
      <c r="M387" s="243">
        <v>285</v>
      </c>
      <c r="N387" s="242">
        <v>75</v>
      </c>
      <c r="O387" s="242">
        <v>45</v>
      </c>
      <c r="P387" s="243">
        <v>120</v>
      </c>
      <c r="Q387" s="242">
        <v>12</v>
      </c>
      <c r="R387" s="242">
        <v>165</v>
      </c>
      <c r="S387" s="244">
        <v>45</v>
      </c>
      <c r="T387" s="242">
        <v>3</v>
      </c>
      <c r="U387" s="242">
        <v>45</v>
      </c>
      <c r="V387" s="244">
        <v>15</v>
      </c>
      <c r="W387" s="242">
        <v>3</v>
      </c>
      <c r="X387" s="242">
        <v>30</v>
      </c>
      <c r="Y387" s="244">
        <v>15</v>
      </c>
      <c r="Z387" s="242">
        <v>7</v>
      </c>
      <c r="AA387" s="242">
        <v>90</v>
      </c>
      <c r="AB387" s="244">
        <v>15</v>
      </c>
      <c r="AC387" s="242">
        <v>0</v>
      </c>
      <c r="AD387" s="242">
        <v>0</v>
      </c>
      <c r="AE387" s="244">
        <v>0</v>
      </c>
    </row>
    <row r="388" spans="1:31" x14ac:dyDescent="0.35">
      <c r="A388">
        <v>51318</v>
      </c>
      <c r="B388" t="s">
        <v>753</v>
      </c>
      <c r="C388" s="242">
        <v>1</v>
      </c>
      <c r="D388" s="242">
        <v>0</v>
      </c>
      <c r="E388" s="242">
        <v>1</v>
      </c>
      <c r="F388" s="243">
        <v>1</v>
      </c>
      <c r="G388" s="242">
        <v>0</v>
      </c>
      <c r="H388" s="242">
        <v>0</v>
      </c>
      <c r="I388" s="243">
        <v>0</v>
      </c>
      <c r="J388" s="242">
        <v>15</v>
      </c>
      <c r="K388" s="242">
        <v>0</v>
      </c>
      <c r="L388" s="242">
        <v>15</v>
      </c>
      <c r="M388" s="243">
        <v>15</v>
      </c>
      <c r="N388" s="242">
        <v>0</v>
      </c>
      <c r="O388" s="242">
        <v>0</v>
      </c>
      <c r="P388" s="243">
        <v>0</v>
      </c>
      <c r="Q388" s="242">
        <v>0</v>
      </c>
      <c r="R388" s="242">
        <v>0</v>
      </c>
      <c r="S388" s="244">
        <v>0</v>
      </c>
      <c r="T388" s="242">
        <v>1</v>
      </c>
      <c r="U388" s="242">
        <v>15</v>
      </c>
      <c r="V388" s="244">
        <v>0</v>
      </c>
      <c r="W388" s="242">
        <v>0</v>
      </c>
      <c r="X388" s="242">
        <v>0</v>
      </c>
      <c r="Y388" s="244">
        <v>0</v>
      </c>
      <c r="Z388" s="242">
        <v>0</v>
      </c>
      <c r="AA388" s="242">
        <v>0</v>
      </c>
      <c r="AB388" s="244">
        <v>0</v>
      </c>
      <c r="AC388" s="242">
        <v>0</v>
      </c>
      <c r="AD388" s="242">
        <v>0</v>
      </c>
      <c r="AE388" s="244">
        <v>0</v>
      </c>
    </row>
    <row r="389" spans="1:31" x14ac:dyDescent="0.35">
      <c r="A389">
        <v>51330</v>
      </c>
      <c r="B389" t="s">
        <v>754</v>
      </c>
      <c r="C389" s="242">
        <v>0</v>
      </c>
      <c r="D389" s="242">
        <v>2</v>
      </c>
      <c r="E389" s="242">
        <v>0</v>
      </c>
      <c r="F389" s="243">
        <v>2</v>
      </c>
      <c r="G389" s="242">
        <v>2</v>
      </c>
      <c r="H389" s="242">
        <v>0</v>
      </c>
      <c r="I389" s="243">
        <v>2</v>
      </c>
      <c r="J389" s="242">
        <v>0</v>
      </c>
      <c r="K389" s="242">
        <v>0</v>
      </c>
      <c r="L389" s="242">
        <v>0</v>
      </c>
      <c r="M389" s="243">
        <v>0</v>
      </c>
      <c r="N389" s="242">
        <v>30</v>
      </c>
      <c r="O389" s="242">
        <v>0</v>
      </c>
      <c r="P389" s="243">
        <v>30</v>
      </c>
      <c r="Q389" s="242">
        <v>0</v>
      </c>
      <c r="R389" s="242">
        <v>0</v>
      </c>
      <c r="S389" s="244">
        <v>0</v>
      </c>
      <c r="T389" s="242">
        <v>0</v>
      </c>
      <c r="U389" s="242">
        <v>0</v>
      </c>
      <c r="V389" s="244">
        <v>0</v>
      </c>
      <c r="W389" s="242">
        <v>0</v>
      </c>
      <c r="X389" s="242">
        <v>0</v>
      </c>
      <c r="Y389" s="244">
        <v>0</v>
      </c>
      <c r="Z389" s="242">
        <v>0</v>
      </c>
      <c r="AA389" s="242">
        <v>0</v>
      </c>
      <c r="AB389" s="244">
        <v>0</v>
      </c>
      <c r="AC389" s="242">
        <v>0</v>
      </c>
      <c r="AD389" s="242">
        <v>0</v>
      </c>
      <c r="AE389" s="244">
        <v>0</v>
      </c>
    </row>
    <row r="390" spans="1:31" x14ac:dyDescent="0.35">
      <c r="A390">
        <v>51331</v>
      </c>
      <c r="B390" t="s">
        <v>755</v>
      </c>
      <c r="C390" s="242">
        <v>0</v>
      </c>
      <c r="D390" s="242">
        <v>1</v>
      </c>
      <c r="E390" s="242">
        <v>0</v>
      </c>
      <c r="F390" s="243">
        <v>1</v>
      </c>
      <c r="G390" s="242">
        <v>1</v>
      </c>
      <c r="H390" s="242">
        <v>0</v>
      </c>
      <c r="I390" s="243">
        <v>1</v>
      </c>
      <c r="J390" s="242">
        <v>0</v>
      </c>
      <c r="K390" s="242">
        <v>15</v>
      </c>
      <c r="L390" s="242">
        <v>0</v>
      </c>
      <c r="M390" s="243">
        <v>15</v>
      </c>
      <c r="N390" s="242">
        <v>15</v>
      </c>
      <c r="O390" s="242">
        <v>0</v>
      </c>
      <c r="P390" s="243">
        <v>15</v>
      </c>
      <c r="Q390" s="242">
        <v>0</v>
      </c>
      <c r="R390" s="242">
        <v>0</v>
      </c>
      <c r="S390" s="244">
        <v>0</v>
      </c>
      <c r="T390" s="242">
        <v>0</v>
      </c>
      <c r="U390" s="242">
        <v>0</v>
      </c>
      <c r="V390" s="244">
        <v>0</v>
      </c>
      <c r="W390" s="242">
        <v>0</v>
      </c>
      <c r="X390" s="242">
        <v>0</v>
      </c>
      <c r="Y390" s="244">
        <v>0</v>
      </c>
      <c r="Z390" s="242">
        <v>0</v>
      </c>
      <c r="AA390" s="242">
        <v>0</v>
      </c>
      <c r="AB390" s="244">
        <v>0</v>
      </c>
      <c r="AC390" s="242">
        <v>0</v>
      </c>
      <c r="AD390" s="242">
        <v>0</v>
      </c>
      <c r="AE390" s="244">
        <v>0</v>
      </c>
    </row>
    <row r="391" spans="1:31" x14ac:dyDescent="0.35">
      <c r="A391">
        <v>51340</v>
      </c>
      <c r="B391" t="s">
        <v>756</v>
      </c>
      <c r="C391" s="242">
        <v>5</v>
      </c>
      <c r="D391" s="242">
        <v>10</v>
      </c>
      <c r="E391" s="242">
        <v>8</v>
      </c>
      <c r="F391" s="243">
        <v>18</v>
      </c>
      <c r="G391" s="242">
        <v>2</v>
      </c>
      <c r="H391" s="242">
        <v>3</v>
      </c>
      <c r="I391" s="243">
        <v>5</v>
      </c>
      <c r="J391" s="242">
        <v>75</v>
      </c>
      <c r="K391" s="242">
        <v>150</v>
      </c>
      <c r="L391" s="242">
        <v>120</v>
      </c>
      <c r="M391" s="243">
        <v>270</v>
      </c>
      <c r="N391" s="242">
        <v>30</v>
      </c>
      <c r="O391" s="242">
        <v>45</v>
      </c>
      <c r="P391" s="243">
        <v>75</v>
      </c>
      <c r="Q391" s="242">
        <v>0</v>
      </c>
      <c r="R391" s="242">
        <v>0</v>
      </c>
      <c r="S391" s="244">
        <v>0</v>
      </c>
      <c r="T391" s="242">
        <v>0</v>
      </c>
      <c r="U391" s="242">
        <v>0</v>
      </c>
      <c r="V391" s="244">
        <v>0</v>
      </c>
      <c r="W391" s="242">
        <v>16</v>
      </c>
      <c r="X391" s="242">
        <v>240</v>
      </c>
      <c r="Y391" s="244">
        <v>75</v>
      </c>
      <c r="Z391" s="242">
        <v>0</v>
      </c>
      <c r="AA391" s="242">
        <v>0</v>
      </c>
      <c r="AB391" s="244">
        <v>0</v>
      </c>
      <c r="AC391" s="242">
        <v>0</v>
      </c>
      <c r="AD391" s="242">
        <v>0</v>
      </c>
      <c r="AE391" s="244">
        <v>0</v>
      </c>
    </row>
    <row r="392" spans="1:31" x14ac:dyDescent="0.35">
      <c r="A392">
        <v>51346</v>
      </c>
      <c r="B392" t="s">
        <v>757</v>
      </c>
      <c r="C392" s="242">
        <v>21</v>
      </c>
      <c r="D392" s="242">
        <v>32</v>
      </c>
      <c r="E392" s="242">
        <v>10</v>
      </c>
      <c r="F392" s="243">
        <v>42</v>
      </c>
      <c r="G392" s="242">
        <v>13</v>
      </c>
      <c r="H392" s="242">
        <v>4</v>
      </c>
      <c r="I392" s="243">
        <v>17</v>
      </c>
      <c r="J392" s="242">
        <v>315</v>
      </c>
      <c r="K392" s="242">
        <v>480</v>
      </c>
      <c r="L392" s="242">
        <v>135</v>
      </c>
      <c r="M392" s="243">
        <v>615</v>
      </c>
      <c r="N392" s="242">
        <v>195</v>
      </c>
      <c r="O392" s="242">
        <v>60</v>
      </c>
      <c r="P392" s="243">
        <v>255</v>
      </c>
      <c r="Q392" s="242">
        <v>11</v>
      </c>
      <c r="R392" s="242">
        <v>165</v>
      </c>
      <c r="S392" s="244">
        <v>75</v>
      </c>
      <c r="T392" s="242">
        <v>11</v>
      </c>
      <c r="U392" s="242">
        <v>165</v>
      </c>
      <c r="V392" s="244">
        <v>30</v>
      </c>
      <c r="W392" s="242">
        <v>12</v>
      </c>
      <c r="X392" s="242">
        <v>165</v>
      </c>
      <c r="Y392" s="244">
        <v>60</v>
      </c>
      <c r="Z392" s="242">
        <v>10</v>
      </c>
      <c r="AA392" s="242">
        <v>150</v>
      </c>
      <c r="AB392" s="244">
        <v>0</v>
      </c>
      <c r="AC392" s="242">
        <v>10</v>
      </c>
      <c r="AD392" s="242">
        <v>150</v>
      </c>
      <c r="AE392" s="244">
        <v>0</v>
      </c>
    </row>
    <row r="393" spans="1:31" x14ac:dyDescent="0.35">
      <c r="A393">
        <v>51347</v>
      </c>
      <c r="B393" t="s">
        <v>758</v>
      </c>
      <c r="C393" s="242">
        <v>0</v>
      </c>
      <c r="D393" s="242">
        <v>1</v>
      </c>
      <c r="E393" s="242">
        <v>0</v>
      </c>
      <c r="F393" s="243">
        <v>1</v>
      </c>
      <c r="G393" s="242">
        <v>0</v>
      </c>
      <c r="H393" s="242">
        <v>0</v>
      </c>
      <c r="I393" s="243">
        <v>0</v>
      </c>
      <c r="J393" s="242">
        <v>0</v>
      </c>
      <c r="K393" s="242">
        <v>15</v>
      </c>
      <c r="L393" s="242">
        <v>0</v>
      </c>
      <c r="M393" s="243">
        <v>15</v>
      </c>
      <c r="N393" s="242">
        <v>0</v>
      </c>
      <c r="O393" s="242">
        <v>0</v>
      </c>
      <c r="P393" s="243">
        <v>0</v>
      </c>
      <c r="Q393" s="242">
        <v>1</v>
      </c>
      <c r="R393" s="242">
        <v>15</v>
      </c>
      <c r="S393" s="244">
        <v>0</v>
      </c>
      <c r="T393" s="242">
        <v>0</v>
      </c>
      <c r="U393" s="242">
        <v>0</v>
      </c>
      <c r="V393" s="244">
        <v>0</v>
      </c>
      <c r="W393" s="242">
        <v>0</v>
      </c>
      <c r="X393" s="242">
        <v>0</v>
      </c>
      <c r="Y393" s="244">
        <v>0</v>
      </c>
      <c r="Z393" s="242">
        <v>0</v>
      </c>
      <c r="AA393" s="242">
        <v>0</v>
      </c>
      <c r="AB393" s="244">
        <v>0</v>
      </c>
      <c r="AC393" s="242">
        <v>0</v>
      </c>
      <c r="AD393" s="242">
        <v>0</v>
      </c>
      <c r="AE393" s="244">
        <v>0</v>
      </c>
    </row>
    <row r="394" spans="1:31" x14ac:dyDescent="0.35">
      <c r="A394">
        <v>51354</v>
      </c>
      <c r="B394" t="s">
        <v>759</v>
      </c>
      <c r="C394" s="242">
        <v>0</v>
      </c>
      <c r="D394" s="242">
        <v>1</v>
      </c>
      <c r="E394" s="242">
        <v>0</v>
      </c>
      <c r="F394" s="243">
        <v>1</v>
      </c>
      <c r="G394" s="242">
        <v>1</v>
      </c>
      <c r="H394" s="242">
        <v>0</v>
      </c>
      <c r="I394" s="243">
        <v>1</v>
      </c>
      <c r="J394" s="242">
        <v>0</v>
      </c>
      <c r="K394" s="242">
        <v>0</v>
      </c>
      <c r="L394" s="242">
        <v>0</v>
      </c>
      <c r="M394" s="243">
        <v>0</v>
      </c>
      <c r="N394" s="242">
        <v>12</v>
      </c>
      <c r="O394" s="242">
        <v>0</v>
      </c>
      <c r="P394" s="243">
        <v>12</v>
      </c>
      <c r="Q394" s="242">
        <v>0</v>
      </c>
      <c r="R394" s="242">
        <v>0</v>
      </c>
      <c r="S394" s="244">
        <v>0</v>
      </c>
      <c r="T394" s="242">
        <v>1</v>
      </c>
      <c r="U394" s="242">
        <v>0</v>
      </c>
      <c r="V394" s="244">
        <v>12</v>
      </c>
      <c r="W394" s="242">
        <v>0</v>
      </c>
      <c r="X394" s="242">
        <v>0</v>
      </c>
      <c r="Y394" s="244">
        <v>0</v>
      </c>
      <c r="Z394" s="242">
        <v>0</v>
      </c>
      <c r="AA394" s="242">
        <v>0</v>
      </c>
      <c r="AB394" s="244">
        <v>0</v>
      </c>
      <c r="AC394" s="242">
        <v>0</v>
      </c>
      <c r="AD394" s="242">
        <v>0</v>
      </c>
      <c r="AE394" s="244">
        <v>0</v>
      </c>
    </row>
    <row r="395" spans="1:31" x14ac:dyDescent="0.35">
      <c r="A395">
        <v>51357</v>
      </c>
      <c r="B395" t="s">
        <v>760</v>
      </c>
      <c r="C395" s="242">
        <v>3</v>
      </c>
      <c r="D395" s="242">
        <v>24</v>
      </c>
      <c r="E395" s="242">
        <v>10</v>
      </c>
      <c r="F395" s="243">
        <v>34</v>
      </c>
      <c r="G395" s="242">
        <v>5</v>
      </c>
      <c r="H395" s="242">
        <v>3</v>
      </c>
      <c r="I395" s="243">
        <v>8</v>
      </c>
      <c r="J395" s="242">
        <v>45</v>
      </c>
      <c r="K395" s="242">
        <v>360</v>
      </c>
      <c r="L395" s="242">
        <v>150</v>
      </c>
      <c r="M395" s="243">
        <v>510</v>
      </c>
      <c r="N395" s="242">
        <v>75</v>
      </c>
      <c r="O395" s="242">
        <v>45</v>
      </c>
      <c r="P395" s="243">
        <v>120</v>
      </c>
      <c r="Q395" s="242">
        <v>7</v>
      </c>
      <c r="R395" s="242">
        <v>105</v>
      </c>
      <c r="S395" s="244">
        <v>15</v>
      </c>
      <c r="T395" s="242">
        <v>17</v>
      </c>
      <c r="U395" s="242">
        <v>255</v>
      </c>
      <c r="V395" s="244">
        <v>60</v>
      </c>
      <c r="W395" s="242">
        <v>5</v>
      </c>
      <c r="X395" s="242">
        <v>75</v>
      </c>
      <c r="Y395" s="244">
        <v>30</v>
      </c>
      <c r="Z395" s="242">
        <v>3</v>
      </c>
      <c r="AA395" s="242">
        <v>45</v>
      </c>
      <c r="AB395" s="244">
        <v>0</v>
      </c>
      <c r="AC395" s="242">
        <v>0</v>
      </c>
      <c r="AD395" s="242">
        <v>0</v>
      </c>
      <c r="AE395" s="244">
        <v>0</v>
      </c>
    </row>
    <row r="396" spans="1:31" x14ac:dyDescent="0.35">
      <c r="A396">
        <v>51363</v>
      </c>
      <c r="B396" t="s">
        <v>761</v>
      </c>
      <c r="C396" s="242">
        <v>1</v>
      </c>
      <c r="D396" s="242">
        <v>2</v>
      </c>
      <c r="E396" s="242">
        <v>2</v>
      </c>
      <c r="F396" s="243">
        <v>4</v>
      </c>
      <c r="G396" s="242">
        <v>1</v>
      </c>
      <c r="H396" s="242">
        <v>2</v>
      </c>
      <c r="I396" s="243">
        <v>3</v>
      </c>
      <c r="J396" s="242">
        <v>15</v>
      </c>
      <c r="K396" s="242">
        <v>30</v>
      </c>
      <c r="L396" s="242">
        <v>30</v>
      </c>
      <c r="M396" s="243">
        <v>60</v>
      </c>
      <c r="N396" s="242">
        <v>15</v>
      </c>
      <c r="O396" s="242">
        <v>30</v>
      </c>
      <c r="P396" s="243">
        <v>45</v>
      </c>
      <c r="Q396" s="242">
        <v>2</v>
      </c>
      <c r="R396" s="242">
        <v>30</v>
      </c>
      <c r="S396" s="244">
        <v>30</v>
      </c>
      <c r="T396" s="242">
        <v>2</v>
      </c>
      <c r="U396" s="242">
        <v>30</v>
      </c>
      <c r="V396" s="244">
        <v>15</v>
      </c>
      <c r="W396" s="242">
        <v>0</v>
      </c>
      <c r="X396" s="242">
        <v>0</v>
      </c>
      <c r="Y396" s="244">
        <v>0</v>
      </c>
      <c r="Z396" s="242">
        <v>3</v>
      </c>
      <c r="AA396" s="242">
        <v>45</v>
      </c>
      <c r="AB396" s="244">
        <v>30</v>
      </c>
      <c r="AC396" s="242">
        <v>0</v>
      </c>
      <c r="AD396" s="242">
        <v>0</v>
      </c>
      <c r="AE396" s="244">
        <v>0</v>
      </c>
    </row>
    <row r="397" spans="1:31" x14ac:dyDescent="0.35">
      <c r="A397">
        <v>51383</v>
      </c>
      <c r="B397" t="s">
        <v>762</v>
      </c>
      <c r="C397" s="242">
        <v>2</v>
      </c>
      <c r="D397" s="242">
        <v>10</v>
      </c>
      <c r="E397" s="242">
        <v>5</v>
      </c>
      <c r="F397" s="243">
        <v>15</v>
      </c>
      <c r="G397" s="242">
        <v>2</v>
      </c>
      <c r="H397" s="242">
        <v>4</v>
      </c>
      <c r="I397" s="243">
        <v>6</v>
      </c>
      <c r="J397" s="242">
        <v>30</v>
      </c>
      <c r="K397" s="242">
        <v>150</v>
      </c>
      <c r="L397" s="242">
        <v>75</v>
      </c>
      <c r="M397" s="243">
        <v>225</v>
      </c>
      <c r="N397" s="242">
        <v>30</v>
      </c>
      <c r="O397" s="242">
        <v>60</v>
      </c>
      <c r="P397" s="243">
        <v>90</v>
      </c>
      <c r="Q397" s="242">
        <v>1</v>
      </c>
      <c r="R397" s="242">
        <v>15</v>
      </c>
      <c r="S397" s="244">
        <v>0</v>
      </c>
      <c r="T397" s="242">
        <v>1</v>
      </c>
      <c r="U397" s="242">
        <v>15</v>
      </c>
      <c r="V397" s="244">
        <v>0</v>
      </c>
      <c r="W397" s="242">
        <v>0</v>
      </c>
      <c r="X397" s="242">
        <v>0</v>
      </c>
      <c r="Y397" s="244">
        <v>0</v>
      </c>
      <c r="Z397" s="242">
        <v>0</v>
      </c>
      <c r="AA397" s="242">
        <v>0</v>
      </c>
      <c r="AB397" s="244">
        <v>0</v>
      </c>
      <c r="AC397" s="242">
        <v>0</v>
      </c>
      <c r="AD397" s="242">
        <v>0</v>
      </c>
      <c r="AE397" s="244">
        <v>0</v>
      </c>
    </row>
    <row r="398" spans="1:31" x14ac:dyDescent="0.35">
      <c r="A398">
        <v>51412</v>
      </c>
      <c r="B398" t="s">
        <v>763</v>
      </c>
      <c r="C398" s="242">
        <v>0</v>
      </c>
      <c r="D398" s="242">
        <v>1</v>
      </c>
      <c r="E398" s="242">
        <v>0</v>
      </c>
      <c r="F398" s="243">
        <v>1</v>
      </c>
      <c r="G398" s="242">
        <v>1</v>
      </c>
      <c r="H398" s="242">
        <v>0</v>
      </c>
      <c r="I398" s="243">
        <v>1</v>
      </c>
      <c r="J398" s="242">
        <v>0</v>
      </c>
      <c r="K398" s="242">
        <v>15</v>
      </c>
      <c r="L398" s="242">
        <v>0</v>
      </c>
      <c r="M398" s="243">
        <v>15</v>
      </c>
      <c r="N398" s="242">
        <v>15</v>
      </c>
      <c r="O398" s="242">
        <v>0</v>
      </c>
      <c r="P398" s="243">
        <v>15</v>
      </c>
      <c r="Q398" s="242">
        <v>1</v>
      </c>
      <c r="R398" s="242">
        <v>15</v>
      </c>
      <c r="S398" s="244">
        <v>15</v>
      </c>
      <c r="T398" s="242">
        <v>0</v>
      </c>
      <c r="U398" s="242">
        <v>0</v>
      </c>
      <c r="V398" s="244">
        <v>0</v>
      </c>
      <c r="W398" s="242">
        <v>0</v>
      </c>
      <c r="X398" s="242">
        <v>0</v>
      </c>
      <c r="Y398" s="244">
        <v>0</v>
      </c>
      <c r="Z398" s="242">
        <v>0</v>
      </c>
      <c r="AA398" s="242">
        <v>0</v>
      </c>
      <c r="AB398" s="244">
        <v>0</v>
      </c>
      <c r="AC398" s="242">
        <v>0</v>
      </c>
      <c r="AD398" s="242">
        <v>0</v>
      </c>
      <c r="AE398" s="244">
        <v>0</v>
      </c>
    </row>
    <row r="399" spans="1:31" x14ac:dyDescent="0.35">
      <c r="A399">
        <v>51418</v>
      </c>
      <c r="B399" t="s">
        <v>764</v>
      </c>
      <c r="C399" s="242">
        <v>12</v>
      </c>
      <c r="D399" s="242">
        <v>20</v>
      </c>
      <c r="E399" s="242">
        <v>2</v>
      </c>
      <c r="F399" s="243">
        <v>22</v>
      </c>
      <c r="G399" s="242">
        <v>1</v>
      </c>
      <c r="H399" s="242">
        <v>0</v>
      </c>
      <c r="I399" s="243">
        <v>1</v>
      </c>
      <c r="J399" s="242">
        <v>180</v>
      </c>
      <c r="K399" s="242">
        <v>300</v>
      </c>
      <c r="L399" s="242">
        <v>30</v>
      </c>
      <c r="M399" s="243">
        <v>330</v>
      </c>
      <c r="N399" s="242">
        <v>15</v>
      </c>
      <c r="O399" s="242">
        <v>0</v>
      </c>
      <c r="P399" s="243">
        <v>15</v>
      </c>
      <c r="Q399" s="242">
        <v>1</v>
      </c>
      <c r="R399" s="242">
        <v>15</v>
      </c>
      <c r="S399" s="244">
        <v>0</v>
      </c>
      <c r="T399" s="242">
        <v>0</v>
      </c>
      <c r="U399" s="242">
        <v>0</v>
      </c>
      <c r="V399" s="244">
        <v>0</v>
      </c>
      <c r="W399" s="242">
        <v>11</v>
      </c>
      <c r="X399" s="242">
        <v>165</v>
      </c>
      <c r="Y399" s="244">
        <v>15</v>
      </c>
      <c r="Z399" s="242">
        <v>0</v>
      </c>
      <c r="AA399" s="242">
        <v>0</v>
      </c>
      <c r="AB399" s="244">
        <v>0</v>
      </c>
      <c r="AC399" s="242">
        <v>0</v>
      </c>
      <c r="AD399" s="242">
        <v>0</v>
      </c>
      <c r="AE399" s="244">
        <v>0</v>
      </c>
    </row>
    <row r="400" spans="1:31" x14ac:dyDescent="0.35">
      <c r="A400">
        <v>51426</v>
      </c>
      <c r="B400" t="s">
        <v>765</v>
      </c>
      <c r="C400" s="242">
        <v>9</v>
      </c>
      <c r="D400" s="242">
        <v>14</v>
      </c>
      <c r="E400" s="242">
        <v>0</v>
      </c>
      <c r="F400" s="243">
        <v>14</v>
      </c>
      <c r="G400" s="242">
        <v>6</v>
      </c>
      <c r="H400" s="242">
        <v>0</v>
      </c>
      <c r="I400" s="243">
        <v>6</v>
      </c>
      <c r="J400" s="242">
        <v>135</v>
      </c>
      <c r="K400" s="242">
        <v>210</v>
      </c>
      <c r="L400" s="242">
        <v>0</v>
      </c>
      <c r="M400" s="243">
        <v>210</v>
      </c>
      <c r="N400" s="242">
        <v>90</v>
      </c>
      <c r="O400" s="242">
        <v>0</v>
      </c>
      <c r="P400" s="243">
        <v>90</v>
      </c>
      <c r="Q400" s="242">
        <v>2</v>
      </c>
      <c r="R400" s="242">
        <v>30</v>
      </c>
      <c r="S400" s="244">
        <v>0</v>
      </c>
      <c r="T400" s="242">
        <v>4</v>
      </c>
      <c r="U400" s="242">
        <v>60</v>
      </c>
      <c r="V400" s="244">
        <v>0</v>
      </c>
      <c r="W400" s="242">
        <v>2</v>
      </c>
      <c r="X400" s="242">
        <v>30</v>
      </c>
      <c r="Y400" s="244">
        <v>15</v>
      </c>
      <c r="Z400" s="242">
        <v>0</v>
      </c>
      <c r="AA400" s="242">
        <v>0</v>
      </c>
      <c r="AB400" s="244">
        <v>0</v>
      </c>
      <c r="AC400" s="242">
        <v>0</v>
      </c>
      <c r="AD400" s="242">
        <v>0</v>
      </c>
      <c r="AE400" s="244">
        <v>0</v>
      </c>
    </row>
    <row r="401" spans="1:31" x14ac:dyDescent="0.35">
      <c r="A401">
        <v>51428</v>
      </c>
      <c r="B401" t="s">
        <v>766</v>
      </c>
      <c r="C401" s="242">
        <v>0</v>
      </c>
      <c r="D401" s="242">
        <v>3</v>
      </c>
      <c r="E401" s="242">
        <v>2</v>
      </c>
      <c r="F401" s="243">
        <v>5</v>
      </c>
      <c r="G401" s="242">
        <v>3</v>
      </c>
      <c r="H401" s="242">
        <v>2</v>
      </c>
      <c r="I401" s="243">
        <v>5</v>
      </c>
      <c r="J401" s="242">
        <v>0</v>
      </c>
      <c r="K401" s="242">
        <v>0</v>
      </c>
      <c r="L401" s="242">
        <v>0</v>
      </c>
      <c r="M401" s="243">
        <v>0</v>
      </c>
      <c r="N401" s="242">
        <v>43</v>
      </c>
      <c r="O401" s="242">
        <v>30</v>
      </c>
      <c r="P401" s="243">
        <v>73</v>
      </c>
      <c r="Q401" s="242">
        <v>1</v>
      </c>
      <c r="R401" s="242">
        <v>0</v>
      </c>
      <c r="S401" s="244">
        <v>15</v>
      </c>
      <c r="T401" s="242">
        <v>0</v>
      </c>
      <c r="U401" s="242">
        <v>0</v>
      </c>
      <c r="V401" s="244">
        <v>0</v>
      </c>
      <c r="W401" s="242">
        <v>0</v>
      </c>
      <c r="X401" s="242">
        <v>0</v>
      </c>
      <c r="Y401" s="244">
        <v>0</v>
      </c>
      <c r="Z401" s="242">
        <v>0</v>
      </c>
      <c r="AA401" s="242">
        <v>0</v>
      </c>
      <c r="AB401" s="244">
        <v>0</v>
      </c>
      <c r="AC401" s="242">
        <v>0</v>
      </c>
      <c r="AD401" s="242">
        <v>0</v>
      </c>
      <c r="AE401" s="244">
        <v>0</v>
      </c>
    </row>
    <row r="402" spans="1:31" x14ac:dyDescent="0.35">
      <c r="A402">
        <v>51434</v>
      </c>
      <c r="B402" t="s">
        <v>767</v>
      </c>
      <c r="C402" s="242">
        <v>23</v>
      </c>
      <c r="D402" s="242">
        <v>24</v>
      </c>
      <c r="E402" s="242">
        <v>9</v>
      </c>
      <c r="F402" s="243">
        <v>33</v>
      </c>
      <c r="G402" s="242">
        <v>2</v>
      </c>
      <c r="H402" s="242">
        <v>1</v>
      </c>
      <c r="I402" s="243">
        <v>3</v>
      </c>
      <c r="J402" s="242">
        <v>345</v>
      </c>
      <c r="K402" s="242">
        <v>360</v>
      </c>
      <c r="L402" s="242">
        <v>135</v>
      </c>
      <c r="M402" s="243">
        <v>495</v>
      </c>
      <c r="N402" s="242">
        <v>30</v>
      </c>
      <c r="O402" s="242">
        <v>15</v>
      </c>
      <c r="P402" s="243">
        <v>45</v>
      </c>
      <c r="Q402" s="242">
        <v>16</v>
      </c>
      <c r="R402" s="242">
        <v>240</v>
      </c>
      <c r="S402" s="244">
        <v>0</v>
      </c>
      <c r="T402" s="242">
        <v>8</v>
      </c>
      <c r="U402" s="242">
        <v>120</v>
      </c>
      <c r="V402" s="244">
        <v>0</v>
      </c>
      <c r="W402" s="242">
        <v>6</v>
      </c>
      <c r="X402" s="242">
        <v>90</v>
      </c>
      <c r="Y402" s="244">
        <v>30</v>
      </c>
      <c r="Z402" s="242">
        <v>14</v>
      </c>
      <c r="AA402" s="242">
        <v>210</v>
      </c>
      <c r="AB402" s="244">
        <v>15</v>
      </c>
      <c r="AC402" s="242">
        <v>0</v>
      </c>
      <c r="AD402" s="242">
        <v>0</v>
      </c>
      <c r="AE402" s="244">
        <v>0</v>
      </c>
    </row>
    <row r="403" spans="1:31" x14ac:dyDescent="0.35">
      <c r="A403">
        <v>51438</v>
      </c>
      <c r="B403" t="s">
        <v>768</v>
      </c>
      <c r="C403" s="242">
        <v>0</v>
      </c>
      <c r="D403" s="242">
        <v>1</v>
      </c>
      <c r="E403" s="242">
        <v>0</v>
      </c>
      <c r="F403" s="243">
        <v>1</v>
      </c>
      <c r="G403" s="242">
        <v>0</v>
      </c>
      <c r="H403" s="242">
        <v>0</v>
      </c>
      <c r="I403" s="243">
        <v>0</v>
      </c>
      <c r="J403" s="242">
        <v>0</v>
      </c>
      <c r="K403" s="242">
        <v>15</v>
      </c>
      <c r="L403" s="242">
        <v>0</v>
      </c>
      <c r="M403" s="243">
        <v>15</v>
      </c>
      <c r="N403" s="242">
        <v>0</v>
      </c>
      <c r="O403" s="242">
        <v>0</v>
      </c>
      <c r="P403" s="243">
        <v>0</v>
      </c>
      <c r="Q403" s="242">
        <v>0</v>
      </c>
      <c r="R403" s="242">
        <v>0</v>
      </c>
      <c r="S403" s="244">
        <v>0</v>
      </c>
      <c r="T403" s="242">
        <v>0</v>
      </c>
      <c r="U403" s="242">
        <v>0</v>
      </c>
      <c r="V403" s="244">
        <v>0</v>
      </c>
      <c r="W403" s="242">
        <v>0</v>
      </c>
      <c r="X403" s="242">
        <v>0</v>
      </c>
      <c r="Y403" s="244">
        <v>0</v>
      </c>
      <c r="Z403" s="242">
        <v>0</v>
      </c>
      <c r="AA403" s="242">
        <v>0</v>
      </c>
      <c r="AB403" s="244">
        <v>0</v>
      </c>
      <c r="AC403" s="242">
        <v>0</v>
      </c>
      <c r="AD403" s="242">
        <v>0</v>
      </c>
      <c r="AE403" s="244">
        <v>0</v>
      </c>
    </row>
    <row r="404" spans="1:31" x14ac:dyDescent="0.35">
      <c r="A404">
        <v>51444</v>
      </c>
      <c r="B404" t="s">
        <v>769</v>
      </c>
      <c r="C404" s="242">
        <v>9</v>
      </c>
      <c r="D404" s="242">
        <v>10</v>
      </c>
      <c r="E404" s="242">
        <v>4</v>
      </c>
      <c r="F404" s="243">
        <v>14</v>
      </c>
      <c r="G404" s="242">
        <v>3</v>
      </c>
      <c r="H404" s="242">
        <v>0</v>
      </c>
      <c r="I404" s="243">
        <v>3</v>
      </c>
      <c r="J404" s="242">
        <v>135</v>
      </c>
      <c r="K404" s="242">
        <v>150</v>
      </c>
      <c r="L404" s="242">
        <v>60</v>
      </c>
      <c r="M404" s="243">
        <v>210</v>
      </c>
      <c r="N404" s="242">
        <v>45</v>
      </c>
      <c r="O404" s="242">
        <v>0</v>
      </c>
      <c r="P404" s="243">
        <v>45</v>
      </c>
      <c r="Q404" s="242">
        <v>4</v>
      </c>
      <c r="R404" s="242">
        <v>60</v>
      </c>
      <c r="S404" s="244">
        <v>15</v>
      </c>
      <c r="T404" s="242">
        <v>3</v>
      </c>
      <c r="U404" s="242">
        <v>45</v>
      </c>
      <c r="V404" s="244">
        <v>15</v>
      </c>
      <c r="W404" s="242">
        <v>5</v>
      </c>
      <c r="X404" s="242">
        <v>75</v>
      </c>
      <c r="Y404" s="244">
        <v>0</v>
      </c>
      <c r="Z404" s="242">
        <v>2</v>
      </c>
      <c r="AA404" s="242">
        <v>30</v>
      </c>
      <c r="AB404" s="244">
        <v>0</v>
      </c>
      <c r="AC404" s="242">
        <v>2</v>
      </c>
      <c r="AD404" s="242">
        <v>30</v>
      </c>
      <c r="AE404" s="244">
        <v>0</v>
      </c>
    </row>
    <row r="405" spans="1:31" x14ac:dyDescent="0.35">
      <c r="A405">
        <v>51449</v>
      </c>
      <c r="B405" t="s">
        <v>770</v>
      </c>
      <c r="C405" s="242">
        <v>0</v>
      </c>
      <c r="D405" s="242">
        <v>1</v>
      </c>
      <c r="E405" s="242">
        <v>0</v>
      </c>
      <c r="F405" s="243">
        <v>1</v>
      </c>
      <c r="G405" s="242">
        <v>0</v>
      </c>
      <c r="H405" s="242">
        <v>0</v>
      </c>
      <c r="I405" s="243">
        <v>0</v>
      </c>
      <c r="J405" s="242">
        <v>0</v>
      </c>
      <c r="K405" s="242">
        <v>15</v>
      </c>
      <c r="L405" s="242">
        <v>0</v>
      </c>
      <c r="M405" s="243">
        <v>15</v>
      </c>
      <c r="N405" s="242">
        <v>0</v>
      </c>
      <c r="O405" s="242">
        <v>0</v>
      </c>
      <c r="P405" s="243">
        <v>0</v>
      </c>
      <c r="Q405" s="242">
        <v>0</v>
      </c>
      <c r="R405" s="242">
        <v>0</v>
      </c>
      <c r="S405" s="244">
        <v>0</v>
      </c>
      <c r="T405" s="242">
        <v>1</v>
      </c>
      <c r="U405" s="242">
        <v>15</v>
      </c>
      <c r="V405" s="244">
        <v>0</v>
      </c>
      <c r="W405" s="242">
        <v>0</v>
      </c>
      <c r="X405" s="242">
        <v>0</v>
      </c>
      <c r="Y405" s="244">
        <v>0</v>
      </c>
      <c r="Z405" s="242">
        <v>1</v>
      </c>
      <c r="AA405" s="242">
        <v>15</v>
      </c>
      <c r="AB405" s="244">
        <v>0</v>
      </c>
      <c r="AC405" s="242">
        <v>1</v>
      </c>
      <c r="AD405" s="242">
        <v>15</v>
      </c>
      <c r="AE405" s="244">
        <v>0</v>
      </c>
    </row>
    <row r="406" spans="1:31" x14ac:dyDescent="0.35">
      <c r="A406">
        <v>51451</v>
      </c>
      <c r="B406" t="s">
        <v>771</v>
      </c>
      <c r="C406" s="242">
        <v>27</v>
      </c>
      <c r="D406" s="242">
        <v>57</v>
      </c>
      <c r="E406" s="242">
        <v>22</v>
      </c>
      <c r="F406" s="243">
        <v>79</v>
      </c>
      <c r="G406" s="242">
        <v>11</v>
      </c>
      <c r="H406" s="242">
        <v>4</v>
      </c>
      <c r="I406" s="243">
        <v>15</v>
      </c>
      <c r="J406" s="242">
        <v>405</v>
      </c>
      <c r="K406" s="242">
        <v>852</v>
      </c>
      <c r="L406" s="242">
        <v>330</v>
      </c>
      <c r="M406" s="243">
        <v>1182</v>
      </c>
      <c r="N406" s="242">
        <v>165</v>
      </c>
      <c r="O406" s="242">
        <v>60</v>
      </c>
      <c r="P406" s="243">
        <v>225</v>
      </c>
      <c r="Q406" s="242">
        <v>6</v>
      </c>
      <c r="R406" s="242">
        <v>90</v>
      </c>
      <c r="S406" s="244">
        <v>30</v>
      </c>
      <c r="T406" s="242">
        <v>22</v>
      </c>
      <c r="U406" s="242">
        <v>327</v>
      </c>
      <c r="V406" s="244">
        <v>30</v>
      </c>
      <c r="W406" s="242">
        <v>33</v>
      </c>
      <c r="X406" s="242">
        <v>495</v>
      </c>
      <c r="Y406" s="244">
        <v>120</v>
      </c>
      <c r="Z406" s="242">
        <v>22</v>
      </c>
      <c r="AA406" s="242">
        <v>330</v>
      </c>
      <c r="AB406" s="244">
        <v>0</v>
      </c>
      <c r="AC406" s="242">
        <v>4</v>
      </c>
      <c r="AD406" s="242">
        <v>60</v>
      </c>
      <c r="AE406" s="244">
        <v>0</v>
      </c>
    </row>
    <row r="407" spans="1:31" x14ac:dyDescent="0.35">
      <c r="A407">
        <v>51458</v>
      </c>
      <c r="B407" t="s">
        <v>772</v>
      </c>
      <c r="C407" s="242">
        <v>0</v>
      </c>
      <c r="D407" s="242">
        <v>30</v>
      </c>
      <c r="E407" s="242">
        <v>4</v>
      </c>
      <c r="F407" s="243">
        <v>34</v>
      </c>
      <c r="G407" s="242">
        <v>22</v>
      </c>
      <c r="H407" s="242">
        <v>2</v>
      </c>
      <c r="I407" s="243">
        <v>24</v>
      </c>
      <c r="J407" s="242">
        <v>0</v>
      </c>
      <c r="K407" s="242">
        <v>450</v>
      </c>
      <c r="L407" s="242">
        <v>60</v>
      </c>
      <c r="M407" s="243">
        <v>510</v>
      </c>
      <c r="N407" s="242">
        <v>330</v>
      </c>
      <c r="O407" s="242">
        <v>30</v>
      </c>
      <c r="P407" s="243">
        <v>360</v>
      </c>
      <c r="Q407" s="242">
        <v>4</v>
      </c>
      <c r="R407" s="242">
        <v>60</v>
      </c>
      <c r="S407" s="244">
        <v>15</v>
      </c>
      <c r="T407" s="242">
        <v>3</v>
      </c>
      <c r="U407" s="242">
        <v>45</v>
      </c>
      <c r="V407" s="244">
        <v>45</v>
      </c>
      <c r="W407" s="242">
        <v>1</v>
      </c>
      <c r="X407" s="242">
        <v>15</v>
      </c>
      <c r="Y407" s="244">
        <v>0</v>
      </c>
      <c r="Z407" s="242">
        <v>0</v>
      </c>
      <c r="AA407" s="242">
        <v>0</v>
      </c>
      <c r="AB407" s="244">
        <v>0</v>
      </c>
      <c r="AC407" s="242">
        <v>0</v>
      </c>
      <c r="AD407" s="242">
        <v>0</v>
      </c>
      <c r="AE407" s="244">
        <v>0</v>
      </c>
    </row>
    <row r="408" spans="1:31" x14ac:dyDescent="0.35">
      <c r="A408">
        <v>51467</v>
      </c>
      <c r="B408" t="s">
        <v>457</v>
      </c>
      <c r="C408" s="242">
        <v>20</v>
      </c>
      <c r="D408" s="242">
        <v>39</v>
      </c>
      <c r="E408" s="242">
        <v>8</v>
      </c>
      <c r="F408" s="243">
        <v>47</v>
      </c>
      <c r="G408" s="242">
        <v>22</v>
      </c>
      <c r="H408" s="242">
        <v>3</v>
      </c>
      <c r="I408" s="243">
        <v>25</v>
      </c>
      <c r="J408" s="242">
        <v>300</v>
      </c>
      <c r="K408" s="242">
        <v>570</v>
      </c>
      <c r="L408" s="242">
        <v>120</v>
      </c>
      <c r="M408" s="243">
        <v>690</v>
      </c>
      <c r="N408" s="242">
        <v>330</v>
      </c>
      <c r="O408" s="242">
        <v>45</v>
      </c>
      <c r="P408" s="243">
        <v>375</v>
      </c>
      <c r="Q408" s="242">
        <v>8</v>
      </c>
      <c r="R408" s="242">
        <v>120</v>
      </c>
      <c r="S408" s="244">
        <v>90</v>
      </c>
      <c r="T408" s="242">
        <v>6</v>
      </c>
      <c r="U408" s="242">
        <v>90</v>
      </c>
      <c r="V408" s="244">
        <v>30</v>
      </c>
      <c r="W408" s="242">
        <v>5</v>
      </c>
      <c r="X408" s="242">
        <v>75</v>
      </c>
      <c r="Y408" s="244">
        <v>30</v>
      </c>
      <c r="Z408" s="242">
        <v>6</v>
      </c>
      <c r="AA408" s="242">
        <v>90</v>
      </c>
      <c r="AB408" s="244">
        <v>0</v>
      </c>
      <c r="AC408" s="242">
        <v>0</v>
      </c>
      <c r="AD408" s="242">
        <v>0</v>
      </c>
      <c r="AE408" s="244">
        <v>0</v>
      </c>
    </row>
    <row r="409" spans="1:31" x14ac:dyDescent="0.35">
      <c r="A409">
        <v>51468</v>
      </c>
      <c r="B409" t="s">
        <v>773</v>
      </c>
      <c r="C409" s="242">
        <v>12</v>
      </c>
      <c r="D409" s="242">
        <v>19</v>
      </c>
      <c r="E409" s="242">
        <v>8</v>
      </c>
      <c r="F409" s="243">
        <v>27</v>
      </c>
      <c r="G409" s="242">
        <v>3</v>
      </c>
      <c r="H409" s="242">
        <v>1</v>
      </c>
      <c r="I409" s="243">
        <v>4</v>
      </c>
      <c r="J409" s="242">
        <v>180</v>
      </c>
      <c r="K409" s="242">
        <v>285</v>
      </c>
      <c r="L409" s="242">
        <v>120</v>
      </c>
      <c r="M409" s="243">
        <v>405</v>
      </c>
      <c r="N409" s="242">
        <v>45</v>
      </c>
      <c r="O409" s="242">
        <v>15</v>
      </c>
      <c r="P409" s="243">
        <v>60</v>
      </c>
      <c r="Q409" s="242">
        <v>7</v>
      </c>
      <c r="R409" s="242">
        <v>105</v>
      </c>
      <c r="S409" s="244">
        <v>0</v>
      </c>
      <c r="T409" s="242">
        <v>5</v>
      </c>
      <c r="U409" s="242">
        <v>75</v>
      </c>
      <c r="V409" s="244">
        <v>15</v>
      </c>
      <c r="W409" s="242">
        <v>8</v>
      </c>
      <c r="X409" s="242">
        <v>120</v>
      </c>
      <c r="Y409" s="244">
        <v>15</v>
      </c>
      <c r="Z409" s="242">
        <v>3</v>
      </c>
      <c r="AA409" s="242">
        <v>45</v>
      </c>
      <c r="AB409" s="244">
        <v>0</v>
      </c>
      <c r="AC409" s="242">
        <v>0</v>
      </c>
      <c r="AD409" s="242">
        <v>0</v>
      </c>
      <c r="AE409" s="244">
        <v>0</v>
      </c>
    </row>
    <row r="410" spans="1:31" x14ac:dyDescent="0.35">
      <c r="A410">
        <v>51471</v>
      </c>
      <c r="B410" t="s">
        <v>774</v>
      </c>
      <c r="C410" s="242">
        <v>6</v>
      </c>
      <c r="D410" s="242">
        <v>11</v>
      </c>
      <c r="E410" s="242">
        <v>2</v>
      </c>
      <c r="F410" s="243">
        <v>13</v>
      </c>
      <c r="G410" s="242">
        <v>4</v>
      </c>
      <c r="H410" s="242">
        <v>0</v>
      </c>
      <c r="I410" s="243">
        <v>4</v>
      </c>
      <c r="J410" s="242">
        <v>90</v>
      </c>
      <c r="K410" s="242">
        <v>165</v>
      </c>
      <c r="L410" s="242">
        <v>30</v>
      </c>
      <c r="M410" s="243">
        <v>195</v>
      </c>
      <c r="N410" s="242">
        <v>51</v>
      </c>
      <c r="O410" s="242">
        <v>0</v>
      </c>
      <c r="P410" s="243">
        <v>51</v>
      </c>
      <c r="Q410" s="242">
        <v>9</v>
      </c>
      <c r="R410" s="242">
        <v>135</v>
      </c>
      <c r="S410" s="244">
        <v>36</v>
      </c>
      <c r="T410" s="242">
        <v>1</v>
      </c>
      <c r="U410" s="242">
        <v>15</v>
      </c>
      <c r="V410" s="244">
        <v>0</v>
      </c>
      <c r="W410" s="242">
        <v>1</v>
      </c>
      <c r="X410" s="242">
        <v>15</v>
      </c>
      <c r="Y410" s="244">
        <v>0</v>
      </c>
      <c r="Z410" s="242">
        <v>4</v>
      </c>
      <c r="AA410" s="242">
        <v>60</v>
      </c>
      <c r="AB410" s="244">
        <v>0</v>
      </c>
      <c r="AC410" s="242">
        <v>4</v>
      </c>
      <c r="AD410" s="242">
        <v>60</v>
      </c>
      <c r="AE410" s="244">
        <v>0</v>
      </c>
    </row>
    <row r="411" spans="1:31" x14ac:dyDescent="0.35">
      <c r="A411">
        <v>51485</v>
      </c>
      <c r="B411" t="s">
        <v>775</v>
      </c>
      <c r="C411" s="242">
        <v>2</v>
      </c>
      <c r="D411" s="242">
        <v>5</v>
      </c>
      <c r="E411" s="242">
        <v>1</v>
      </c>
      <c r="F411" s="243">
        <v>6</v>
      </c>
      <c r="G411" s="242">
        <v>0</v>
      </c>
      <c r="H411" s="242">
        <v>0</v>
      </c>
      <c r="I411" s="243">
        <v>0</v>
      </c>
      <c r="J411" s="242">
        <v>30</v>
      </c>
      <c r="K411" s="242">
        <v>75</v>
      </c>
      <c r="L411" s="242">
        <v>15</v>
      </c>
      <c r="M411" s="243">
        <v>90</v>
      </c>
      <c r="N411" s="242">
        <v>0</v>
      </c>
      <c r="O411" s="242">
        <v>0</v>
      </c>
      <c r="P411" s="243">
        <v>0</v>
      </c>
      <c r="Q411" s="242">
        <v>0</v>
      </c>
      <c r="R411" s="242">
        <v>0</v>
      </c>
      <c r="S411" s="244">
        <v>0</v>
      </c>
      <c r="T411" s="242">
        <v>4</v>
      </c>
      <c r="U411" s="242">
        <v>60</v>
      </c>
      <c r="V411" s="244">
        <v>0</v>
      </c>
      <c r="W411" s="242">
        <v>2</v>
      </c>
      <c r="X411" s="242">
        <v>30</v>
      </c>
      <c r="Y411" s="244">
        <v>0</v>
      </c>
      <c r="Z411" s="242">
        <v>2</v>
      </c>
      <c r="AA411" s="242">
        <v>30</v>
      </c>
      <c r="AB411" s="244">
        <v>0</v>
      </c>
      <c r="AC411" s="242">
        <v>0</v>
      </c>
      <c r="AD411" s="242">
        <v>0</v>
      </c>
      <c r="AE411" s="244">
        <v>0</v>
      </c>
    </row>
    <row r="412" spans="1:31" x14ac:dyDescent="0.35">
      <c r="A412">
        <v>51494</v>
      </c>
      <c r="B412" t="s">
        <v>776</v>
      </c>
      <c r="C412" s="242">
        <v>0</v>
      </c>
      <c r="D412" s="242">
        <v>1</v>
      </c>
      <c r="E412" s="242">
        <v>0</v>
      </c>
      <c r="F412" s="243">
        <v>1</v>
      </c>
      <c r="G412" s="242">
        <v>1</v>
      </c>
      <c r="H412" s="242">
        <v>0</v>
      </c>
      <c r="I412" s="243">
        <v>1</v>
      </c>
      <c r="J412" s="242">
        <v>0</v>
      </c>
      <c r="K412" s="242">
        <v>15</v>
      </c>
      <c r="L412" s="242">
        <v>0</v>
      </c>
      <c r="M412" s="243">
        <v>15</v>
      </c>
      <c r="N412" s="242">
        <v>15</v>
      </c>
      <c r="O412" s="242">
        <v>0</v>
      </c>
      <c r="P412" s="243">
        <v>15</v>
      </c>
      <c r="Q412" s="242">
        <v>0</v>
      </c>
      <c r="R412" s="242">
        <v>0</v>
      </c>
      <c r="S412" s="244">
        <v>0</v>
      </c>
      <c r="T412" s="242">
        <v>0</v>
      </c>
      <c r="U412" s="242">
        <v>0</v>
      </c>
      <c r="V412" s="244">
        <v>0</v>
      </c>
      <c r="W412" s="242">
        <v>0</v>
      </c>
      <c r="X412" s="242">
        <v>0</v>
      </c>
      <c r="Y412" s="244">
        <v>0</v>
      </c>
      <c r="Z412" s="242">
        <v>0</v>
      </c>
      <c r="AA412" s="242">
        <v>0</v>
      </c>
      <c r="AB412" s="244">
        <v>0</v>
      </c>
      <c r="AC412" s="242">
        <v>0</v>
      </c>
      <c r="AD412" s="242">
        <v>0</v>
      </c>
      <c r="AE412" s="244">
        <v>0</v>
      </c>
    </row>
    <row r="413" spans="1:31" x14ac:dyDescent="0.35">
      <c r="A413">
        <v>51519</v>
      </c>
      <c r="B413" t="s">
        <v>777</v>
      </c>
      <c r="C413" s="242">
        <v>3</v>
      </c>
      <c r="D413" s="242">
        <v>15</v>
      </c>
      <c r="E413" s="242">
        <v>1</v>
      </c>
      <c r="F413" s="243">
        <v>16</v>
      </c>
      <c r="G413" s="242">
        <v>2</v>
      </c>
      <c r="H413" s="242">
        <v>0</v>
      </c>
      <c r="I413" s="243">
        <v>2</v>
      </c>
      <c r="J413" s="242">
        <v>45</v>
      </c>
      <c r="K413" s="242">
        <v>225</v>
      </c>
      <c r="L413" s="242">
        <v>15</v>
      </c>
      <c r="M413" s="243">
        <v>240</v>
      </c>
      <c r="N413" s="242">
        <v>30</v>
      </c>
      <c r="O413" s="242">
        <v>0</v>
      </c>
      <c r="P413" s="243">
        <v>30</v>
      </c>
      <c r="Q413" s="242">
        <v>2</v>
      </c>
      <c r="R413" s="242">
        <v>30</v>
      </c>
      <c r="S413" s="244">
        <v>0</v>
      </c>
      <c r="T413" s="242">
        <v>1</v>
      </c>
      <c r="U413" s="242">
        <v>15</v>
      </c>
      <c r="V413" s="244">
        <v>0</v>
      </c>
      <c r="W413" s="242">
        <v>7</v>
      </c>
      <c r="X413" s="242">
        <v>105</v>
      </c>
      <c r="Y413" s="244">
        <v>15</v>
      </c>
      <c r="Z413" s="242">
        <v>0</v>
      </c>
      <c r="AA413" s="242">
        <v>0</v>
      </c>
      <c r="AB413" s="244">
        <v>0</v>
      </c>
      <c r="AC413" s="242">
        <v>0</v>
      </c>
      <c r="AD413" s="242">
        <v>0</v>
      </c>
      <c r="AE413" s="244">
        <v>0</v>
      </c>
    </row>
    <row r="414" spans="1:31" x14ac:dyDescent="0.35">
      <c r="A414">
        <v>51524</v>
      </c>
      <c r="B414" t="s">
        <v>778</v>
      </c>
      <c r="C414" s="242">
        <v>5</v>
      </c>
      <c r="D414" s="242">
        <v>18</v>
      </c>
      <c r="E414" s="242">
        <v>3</v>
      </c>
      <c r="F414" s="243">
        <v>21</v>
      </c>
      <c r="G414" s="242">
        <v>12</v>
      </c>
      <c r="H414" s="242">
        <v>2</v>
      </c>
      <c r="I414" s="243">
        <v>14</v>
      </c>
      <c r="J414" s="242">
        <v>75</v>
      </c>
      <c r="K414" s="242">
        <v>270</v>
      </c>
      <c r="L414" s="242">
        <v>45</v>
      </c>
      <c r="M414" s="243">
        <v>315</v>
      </c>
      <c r="N414" s="242">
        <v>180</v>
      </c>
      <c r="O414" s="242">
        <v>30</v>
      </c>
      <c r="P414" s="243">
        <v>210</v>
      </c>
      <c r="Q414" s="242">
        <v>1</v>
      </c>
      <c r="R414" s="242">
        <v>15</v>
      </c>
      <c r="S414" s="244">
        <v>0</v>
      </c>
      <c r="T414" s="242">
        <v>2</v>
      </c>
      <c r="U414" s="242">
        <v>30</v>
      </c>
      <c r="V414" s="244">
        <v>15</v>
      </c>
      <c r="W414" s="242">
        <v>0</v>
      </c>
      <c r="X414" s="242">
        <v>0</v>
      </c>
      <c r="Y414" s="244">
        <v>0</v>
      </c>
      <c r="Z414" s="242">
        <v>5</v>
      </c>
      <c r="AA414" s="242">
        <v>75</v>
      </c>
      <c r="AB414" s="244">
        <v>0</v>
      </c>
      <c r="AC414" s="242">
        <v>5</v>
      </c>
      <c r="AD414" s="242">
        <v>75</v>
      </c>
      <c r="AE414" s="244">
        <v>0</v>
      </c>
    </row>
    <row r="415" spans="1:31" x14ac:dyDescent="0.35">
      <c r="A415">
        <v>51535</v>
      </c>
      <c r="B415" t="s">
        <v>779</v>
      </c>
      <c r="C415" s="242">
        <v>3</v>
      </c>
      <c r="D415" s="242">
        <v>2</v>
      </c>
      <c r="E415" s="242">
        <v>1</v>
      </c>
      <c r="F415" s="243">
        <v>3</v>
      </c>
      <c r="G415" s="242">
        <v>0</v>
      </c>
      <c r="H415" s="242">
        <v>0</v>
      </c>
      <c r="I415" s="243">
        <v>0</v>
      </c>
      <c r="J415" s="242">
        <v>45</v>
      </c>
      <c r="K415" s="242">
        <v>30</v>
      </c>
      <c r="L415" s="242">
        <v>15</v>
      </c>
      <c r="M415" s="243">
        <v>45</v>
      </c>
      <c r="N415" s="242">
        <v>0</v>
      </c>
      <c r="O415" s="242">
        <v>0</v>
      </c>
      <c r="P415" s="243">
        <v>0</v>
      </c>
      <c r="Q415" s="242">
        <v>0</v>
      </c>
      <c r="R415" s="242">
        <v>0</v>
      </c>
      <c r="S415" s="244">
        <v>0</v>
      </c>
      <c r="T415" s="242">
        <v>1</v>
      </c>
      <c r="U415" s="242">
        <v>15</v>
      </c>
      <c r="V415" s="244">
        <v>0</v>
      </c>
      <c r="W415" s="242">
        <v>0</v>
      </c>
      <c r="X415" s="242">
        <v>0</v>
      </c>
      <c r="Y415" s="244">
        <v>0</v>
      </c>
      <c r="Z415" s="242">
        <v>2</v>
      </c>
      <c r="AA415" s="242">
        <v>30</v>
      </c>
      <c r="AB415" s="244">
        <v>0</v>
      </c>
      <c r="AC415" s="242">
        <v>0</v>
      </c>
      <c r="AD415" s="242">
        <v>0</v>
      </c>
      <c r="AE415" s="244">
        <v>0</v>
      </c>
    </row>
    <row r="416" spans="1:31" x14ac:dyDescent="0.35">
      <c r="A416">
        <v>51550</v>
      </c>
      <c r="B416" t="s">
        <v>780</v>
      </c>
      <c r="C416" s="242">
        <v>0</v>
      </c>
      <c r="D416" s="242">
        <v>2</v>
      </c>
      <c r="E416" s="242">
        <v>0</v>
      </c>
      <c r="F416" s="243">
        <v>2</v>
      </c>
      <c r="G416" s="242">
        <v>2</v>
      </c>
      <c r="H416" s="242">
        <v>0</v>
      </c>
      <c r="I416" s="243">
        <v>2</v>
      </c>
      <c r="J416" s="242">
        <v>0</v>
      </c>
      <c r="K416" s="242">
        <v>15</v>
      </c>
      <c r="L416" s="242">
        <v>0</v>
      </c>
      <c r="M416" s="243">
        <v>15</v>
      </c>
      <c r="N416" s="242">
        <v>30</v>
      </c>
      <c r="O416" s="242">
        <v>0</v>
      </c>
      <c r="P416" s="243">
        <v>30</v>
      </c>
      <c r="Q416" s="242">
        <v>0</v>
      </c>
      <c r="R416" s="242">
        <v>0</v>
      </c>
      <c r="S416" s="244">
        <v>0</v>
      </c>
      <c r="T416" s="242">
        <v>0</v>
      </c>
      <c r="U416" s="242">
        <v>0</v>
      </c>
      <c r="V416" s="244">
        <v>0</v>
      </c>
      <c r="W416" s="242">
        <v>0</v>
      </c>
      <c r="X416" s="242">
        <v>0</v>
      </c>
      <c r="Y416" s="244">
        <v>0</v>
      </c>
      <c r="Z416" s="242">
        <v>0</v>
      </c>
      <c r="AA416" s="242">
        <v>0</v>
      </c>
      <c r="AB416" s="244">
        <v>0</v>
      </c>
      <c r="AC416" s="242">
        <v>0</v>
      </c>
      <c r="AD416" s="242">
        <v>0</v>
      </c>
      <c r="AE416" s="244">
        <v>0</v>
      </c>
    </row>
    <row r="417" spans="1:31" x14ac:dyDescent="0.35">
      <c r="A417">
        <v>51554</v>
      </c>
      <c r="B417" t="s">
        <v>781</v>
      </c>
      <c r="C417" s="242">
        <v>7</v>
      </c>
      <c r="D417" s="242">
        <v>7</v>
      </c>
      <c r="E417" s="242">
        <v>2</v>
      </c>
      <c r="F417" s="243">
        <v>9</v>
      </c>
      <c r="G417" s="242">
        <v>0</v>
      </c>
      <c r="H417" s="242">
        <v>0</v>
      </c>
      <c r="I417" s="243">
        <v>0</v>
      </c>
      <c r="J417" s="242">
        <v>105</v>
      </c>
      <c r="K417" s="242">
        <v>105</v>
      </c>
      <c r="L417" s="242">
        <v>30</v>
      </c>
      <c r="M417" s="243">
        <v>135</v>
      </c>
      <c r="N417" s="242">
        <v>0</v>
      </c>
      <c r="O417" s="242">
        <v>0</v>
      </c>
      <c r="P417" s="243">
        <v>0</v>
      </c>
      <c r="Q417" s="242">
        <v>3</v>
      </c>
      <c r="R417" s="242">
        <v>45</v>
      </c>
      <c r="S417" s="244">
        <v>0</v>
      </c>
      <c r="T417" s="242">
        <v>4</v>
      </c>
      <c r="U417" s="242">
        <v>60</v>
      </c>
      <c r="V417" s="244">
        <v>0</v>
      </c>
      <c r="W417" s="242">
        <v>2</v>
      </c>
      <c r="X417" s="242">
        <v>30</v>
      </c>
      <c r="Y417" s="244">
        <v>0</v>
      </c>
      <c r="Z417" s="242">
        <v>3</v>
      </c>
      <c r="AA417" s="242">
        <v>45</v>
      </c>
      <c r="AB417" s="244">
        <v>0</v>
      </c>
      <c r="AC417" s="242">
        <v>3</v>
      </c>
      <c r="AD417" s="242">
        <v>45</v>
      </c>
      <c r="AE417" s="244">
        <v>0</v>
      </c>
    </row>
    <row r="418" spans="1:31" x14ac:dyDescent="0.35">
      <c r="A418">
        <v>51565</v>
      </c>
      <c r="B418" t="s">
        <v>782</v>
      </c>
      <c r="C418" s="242">
        <v>0</v>
      </c>
      <c r="D418" s="242">
        <v>10</v>
      </c>
      <c r="E418" s="242">
        <v>3</v>
      </c>
      <c r="F418" s="243">
        <v>13</v>
      </c>
      <c r="G418" s="242">
        <v>1</v>
      </c>
      <c r="H418" s="242">
        <v>1</v>
      </c>
      <c r="I418" s="243">
        <v>2</v>
      </c>
      <c r="J418" s="242">
        <v>0</v>
      </c>
      <c r="K418" s="242">
        <v>107</v>
      </c>
      <c r="L418" s="242">
        <v>21</v>
      </c>
      <c r="M418" s="243">
        <v>128</v>
      </c>
      <c r="N418" s="242">
        <v>12</v>
      </c>
      <c r="O418" s="242">
        <v>10</v>
      </c>
      <c r="P418" s="243">
        <v>22</v>
      </c>
      <c r="Q418" s="242">
        <v>0</v>
      </c>
      <c r="R418" s="242">
        <v>0</v>
      </c>
      <c r="S418" s="244">
        <v>0</v>
      </c>
      <c r="T418" s="242">
        <v>0</v>
      </c>
      <c r="U418" s="242">
        <v>0</v>
      </c>
      <c r="V418" s="244">
        <v>0</v>
      </c>
      <c r="W418" s="242">
        <v>2</v>
      </c>
      <c r="X418" s="242">
        <v>25</v>
      </c>
      <c r="Y418" s="244">
        <v>0</v>
      </c>
      <c r="Z418" s="242">
        <v>0</v>
      </c>
      <c r="AA418" s="242">
        <v>0</v>
      </c>
      <c r="AB418" s="244">
        <v>0</v>
      </c>
      <c r="AC418" s="242">
        <v>0</v>
      </c>
      <c r="AD418" s="242">
        <v>0</v>
      </c>
      <c r="AE418" s="244">
        <v>0</v>
      </c>
    </row>
    <row r="419" spans="1:31" x14ac:dyDescent="0.35">
      <c r="A419">
        <v>51573</v>
      </c>
      <c r="B419" t="s">
        <v>783</v>
      </c>
      <c r="C419" s="242">
        <v>12</v>
      </c>
      <c r="D419" s="242">
        <v>13</v>
      </c>
      <c r="E419" s="242">
        <v>6</v>
      </c>
      <c r="F419" s="243">
        <v>19</v>
      </c>
      <c r="G419" s="242">
        <v>8</v>
      </c>
      <c r="H419" s="242">
        <v>1</v>
      </c>
      <c r="I419" s="243">
        <v>9</v>
      </c>
      <c r="J419" s="242">
        <v>180</v>
      </c>
      <c r="K419" s="242">
        <v>195</v>
      </c>
      <c r="L419" s="242">
        <v>90</v>
      </c>
      <c r="M419" s="243">
        <v>285</v>
      </c>
      <c r="N419" s="242">
        <v>120</v>
      </c>
      <c r="O419" s="242">
        <v>15</v>
      </c>
      <c r="P419" s="243">
        <v>135</v>
      </c>
      <c r="Q419" s="242">
        <v>2</v>
      </c>
      <c r="R419" s="242">
        <v>30</v>
      </c>
      <c r="S419" s="244">
        <v>30</v>
      </c>
      <c r="T419" s="242">
        <v>6</v>
      </c>
      <c r="U419" s="242">
        <v>90</v>
      </c>
      <c r="V419" s="244">
        <v>15</v>
      </c>
      <c r="W419" s="242">
        <v>6</v>
      </c>
      <c r="X419" s="242">
        <v>90</v>
      </c>
      <c r="Y419" s="244">
        <v>60</v>
      </c>
      <c r="Z419" s="242">
        <v>5</v>
      </c>
      <c r="AA419" s="242">
        <v>75</v>
      </c>
      <c r="AB419" s="244">
        <v>0</v>
      </c>
      <c r="AC419" s="242">
        <v>5</v>
      </c>
      <c r="AD419" s="242">
        <v>75</v>
      </c>
      <c r="AE419" s="244">
        <v>0</v>
      </c>
    </row>
    <row r="420" spans="1:31" x14ac:dyDescent="0.35">
      <c r="A420">
        <v>51595</v>
      </c>
      <c r="B420" t="s">
        <v>784</v>
      </c>
      <c r="C420" s="242">
        <v>20</v>
      </c>
      <c r="D420" s="242">
        <v>18</v>
      </c>
      <c r="E420" s="242">
        <v>11</v>
      </c>
      <c r="F420" s="243">
        <v>29</v>
      </c>
      <c r="G420" s="242">
        <v>0</v>
      </c>
      <c r="H420" s="242">
        <v>0</v>
      </c>
      <c r="I420" s="243">
        <v>0</v>
      </c>
      <c r="J420" s="242">
        <v>300</v>
      </c>
      <c r="K420" s="242">
        <v>270</v>
      </c>
      <c r="L420" s="242">
        <v>165</v>
      </c>
      <c r="M420" s="243">
        <v>435</v>
      </c>
      <c r="N420" s="242">
        <v>0</v>
      </c>
      <c r="O420" s="242">
        <v>0</v>
      </c>
      <c r="P420" s="243">
        <v>0</v>
      </c>
      <c r="Q420" s="242">
        <v>0</v>
      </c>
      <c r="R420" s="242">
        <v>0</v>
      </c>
      <c r="S420" s="244">
        <v>0</v>
      </c>
      <c r="T420" s="242">
        <v>9</v>
      </c>
      <c r="U420" s="242">
        <v>135</v>
      </c>
      <c r="V420" s="244">
        <v>0</v>
      </c>
      <c r="W420" s="242">
        <v>19</v>
      </c>
      <c r="X420" s="242">
        <v>285</v>
      </c>
      <c r="Y420" s="244">
        <v>0</v>
      </c>
      <c r="Z420" s="242">
        <v>10</v>
      </c>
      <c r="AA420" s="242">
        <v>150</v>
      </c>
      <c r="AB420" s="244">
        <v>0</v>
      </c>
      <c r="AC420" s="242">
        <v>0</v>
      </c>
      <c r="AD420" s="242">
        <v>0</v>
      </c>
      <c r="AE420" s="244">
        <v>0</v>
      </c>
    </row>
    <row r="421" spans="1:31" x14ac:dyDescent="0.35">
      <c r="A421">
        <v>51614</v>
      </c>
      <c r="B421" t="s">
        <v>785</v>
      </c>
      <c r="C421" s="242">
        <v>22</v>
      </c>
      <c r="D421" s="242">
        <v>27</v>
      </c>
      <c r="E421" s="242">
        <v>5</v>
      </c>
      <c r="F421" s="243">
        <v>32</v>
      </c>
      <c r="G421" s="242">
        <v>3</v>
      </c>
      <c r="H421" s="242">
        <v>1</v>
      </c>
      <c r="I421" s="243">
        <v>4</v>
      </c>
      <c r="J421" s="242">
        <v>330</v>
      </c>
      <c r="K421" s="242">
        <v>405</v>
      </c>
      <c r="L421" s="242">
        <v>75</v>
      </c>
      <c r="M421" s="243">
        <v>480</v>
      </c>
      <c r="N421" s="242">
        <v>45</v>
      </c>
      <c r="O421" s="242">
        <v>15</v>
      </c>
      <c r="P421" s="243">
        <v>60</v>
      </c>
      <c r="Q421" s="242">
        <v>6</v>
      </c>
      <c r="R421" s="242">
        <v>90</v>
      </c>
      <c r="S421" s="244">
        <v>0</v>
      </c>
      <c r="T421" s="242">
        <v>9</v>
      </c>
      <c r="U421" s="242">
        <v>135</v>
      </c>
      <c r="V421" s="244">
        <v>0</v>
      </c>
      <c r="W421" s="242">
        <v>9</v>
      </c>
      <c r="X421" s="242">
        <v>135</v>
      </c>
      <c r="Y421" s="244">
        <v>30</v>
      </c>
      <c r="Z421" s="242">
        <v>13</v>
      </c>
      <c r="AA421" s="242">
        <v>195</v>
      </c>
      <c r="AB421" s="244">
        <v>15</v>
      </c>
      <c r="AC421" s="242">
        <v>13</v>
      </c>
      <c r="AD421" s="242">
        <v>195</v>
      </c>
      <c r="AE421" s="244">
        <v>15</v>
      </c>
    </row>
    <row r="422" spans="1:31" x14ac:dyDescent="0.35">
      <c r="A422">
        <v>51616</v>
      </c>
      <c r="B422" t="s">
        <v>786</v>
      </c>
      <c r="C422" s="242">
        <v>12</v>
      </c>
      <c r="D422" s="242">
        <v>17</v>
      </c>
      <c r="E422" s="242">
        <v>5</v>
      </c>
      <c r="F422" s="243">
        <v>22</v>
      </c>
      <c r="G422" s="242">
        <v>1</v>
      </c>
      <c r="H422" s="242">
        <v>2</v>
      </c>
      <c r="I422" s="243">
        <v>3</v>
      </c>
      <c r="J422" s="242">
        <v>180</v>
      </c>
      <c r="K422" s="242">
        <v>255</v>
      </c>
      <c r="L422" s="242">
        <v>75</v>
      </c>
      <c r="M422" s="243">
        <v>330</v>
      </c>
      <c r="N422" s="242">
        <v>15</v>
      </c>
      <c r="O422" s="242">
        <v>30</v>
      </c>
      <c r="P422" s="243">
        <v>45</v>
      </c>
      <c r="Q422" s="242">
        <v>8</v>
      </c>
      <c r="R422" s="242">
        <v>120</v>
      </c>
      <c r="S422" s="244">
        <v>15</v>
      </c>
      <c r="T422" s="242">
        <v>6</v>
      </c>
      <c r="U422" s="242">
        <v>90</v>
      </c>
      <c r="V422" s="244">
        <v>0</v>
      </c>
      <c r="W422" s="242">
        <v>6</v>
      </c>
      <c r="X422" s="242">
        <v>90</v>
      </c>
      <c r="Y422" s="244">
        <v>0</v>
      </c>
      <c r="Z422" s="242">
        <v>11</v>
      </c>
      <c r="AA422" s="242">
        <v>165</v>
      </c>
      <c r="AB422" s="244">
        <v>30</v>
      </c>
      <c r="AC422" s="242">
        <v>0</v>
      </c>
      <c r="AD422" s="242">
        <v>0</v>
      </c>
      <c r="AE422" s="244">
        <v>0</v>
      </c>
    </row>
    <row r="423" spans="1:31" x14ac:dyDescent="0.35">
      <c r="A423">
        <v>51629</v>
      </c>
      <c r="B423" t="s">
        <v>787</v>
      </c>
      <c r="C423" s="242">
        <v>5</v>
      </c>
      <c r="D423" s="242">
        <v>10</v>
      </c>
      <c r="E423" s="242">
        <v>18</v>
      </c>
      <c r="F423" s="243">
        <v>28</v>
      </c>
      <c r="G423" s="242">
        <v>0</v>
      </c>
      <c r="H423" s="242">
        <v>1</v>
      </c>
      <c r="I423" s="243">
        <v>1</v>
      </c>
      <c r="J423" s="242">
        <v>75</v>
      </c>
      <c r="K423" s="242">
        <v>150</v>
      </c>
      <c r="L423" s="242">
        <v>270</v>
      </c>
      <c r="M423" s="243">
        <v>420</v>
      </c>
      <c r="N423" s="242">
        <v>0</v>
      </c>
      <c r="O423" s="242">
        <v>15</v>
      </c>
      <c r="P423" s="243">
        <v>15</v>
      </c>
      <c r="Q423" s="242">
        <v>4</v>
      </c>
      <c r="R423" s="242">
        <v>60</v>
      </c>
      <c r="S423" s="244">
        <v>0</v>
      </c>
      <c r="T423" s="242">
        <v>2</v>
      </c>
      <c r="U423" s="242">
        <v>30</v>
      </c>
      <c r="V423" s="244">
        <v>15</v>
      </c>
      <c r="W423" s="242">
        <v>11</v>
      </c>
      <c r="X423" s="242">
        <v>165</v>
      </c>
      <c r="Y423" s="244">
        <v>0</v>
      </c>
      <c r="Z423" s="242">
        <v>6</v>
      </c>
      <c r="AA423" s="242">
        <v>90</v>
      </c>
      <c r="AB423" s="244">
        <v>0</v>
      </c>
      <c r="AC423" s="242">
        <v>6</v>
      </c>
      <c r="AD423" s="242">
        <v>90</v>
      </c>
      <c r="AE423" s="244">
        <v>0</v>
      </c>
    </row>
    <row r="424" spans="1:31" x14ac:dyDescent="0.35">
      <c r="A424">
        <v>51635</v>
      </c>
      <c r="B424" t="s">
        <v>788</v>
      </c>
      <c r="C424" s="242">
        <v>10</v>
      </c>
      <c r="D424" s="242">
        <v>19</v>
      </c>
      <c r="E424" s="242">
        <v>5</v>
      </c>
      <c r="F424" s="243">
        <v>24</v>
      </c>
      <c r="G424" s="242">
        <v>5</v>
      </c>
      <c r="H424" s="242">
        <v>0</v>
      </c>
      <c r="I424" s="243">
        <v>5</v>
      </c>
      <c r="J424" s="242">
        <v>150</v>
      </c>
      <c r="K424" s="242">
        <v>285</v>
      </c>
      <c r="L424" s="242">
        <v>75</v>
      </c>
      <c r="M424" s="243">
        <v>360</v>
      </c>
      <c r="N424" s="242">
        <v>75</v>
      </c>
      <c r="O424" s="242">
        <v>0</v>
      </c>
      <c r="P424" s="243">
        <v>75</v>
      </c>
      <c r="Q424" s="242">
        <v>0</v>
      </c>
      <c r="R424" s="242">
        <v>0</v>
      </c>
      <c r="S424" s="244">
        <v>0</v>
      </c>
      <c r="T424" s="242">
        <v>0</v>
      </c>
      <c r="U424" s="242">
        <v>0</v>
      </c>
      <c r="V424" s="244">
        <v>0</v>
      </c>
      <c r="W424" s="242">
        <v>4</v>
      </c>
      <c r="X424" s="242">
        <v>60</v>
      </c>
      <c r="Y424" s="244">
        <v>0</v>
      </c>
      <c r="Z424" s="242">
        <v>0</v>
      </c>
      <c r="AA424" s="242">
        <v>0</v>
      </c>
      <c r="AB424" s="244">
        <v>0</v>
      </c>
      <c r="AC424" s="242">
        <v>0</v>
      </c>
      <c r="AD424" s="242">
        <v>0</v>
      </c>
      <c r="AE424" s="244">
        <v>0</v>
      </c>
    </row>
    <row r="425" spans="1:31" x14ac:dyDescent="0.35">
      <c r="A425">
        <v>51636</v>
      </c>
      <c r="B425" t="s">
        <v>789</v>
      </c>
      <c r="C425" s="242">
        <v>0</v>
      </c>
      <c r="D425" s="242">
        <v>17</v>
      </c>
      <c r="E425" s="242">
        <v>0</v>
      </c>
      <c r="F425" s="243">
        <v>17</v>
      </c>
      <c r="G425" s="242">
        <v>15</v>
      </c>
      <c r="H425" s="242">
        <v>0</v>
      </c>
      <c r="I425" s="243">
        <v>15</v>
      </c>
      <c r="J425" s="242">
        <v>0</v>
      </c>
      <c r="K425" s="242">
        <v>250</v>
      </c>
      <c r="L425" s="242">
        <v>0</v>
      </c>
      <c r="M425" s="243">
        <v>250</v>
      </c>
      <c r="N425" s="242">
        <v>225</v>
      </c>
      <c r="O425" s="242">
        <v>0</v>
      </c>
      <c r="P425" s="243">
        <v>225</v>
      </c>
      <c r="Q425" s="242">
        <v>1</v>
      </c>
      <c r="R425" s="242">
        <v>15</v>
      </c>
      <c r="S425" s="244">
        <v>0</v>
      </c>
      <c r="T425" s="242">
        <v>1</v>
      </c>
      <c r="U425" s="242">
        <v>15</v>
      </c>
      <c r="V425" s="244">
        <v>15</v>
      </c>
      <c r="W425" s="242">
        <v>1</v>
      </c>
      <c r="X425" s="242">
        <v>15</v>
      </c>
      <c r="Y425" s="244">
        <v>15</v>
      </c>
      <c r="Z425" s="242">
        <v>0</v>
      </c>
      <c r="AA425" s="242">
        <v>0</v>
      </c>
      <c r="AB425" s="244">
        <v>0</v>
      </c>
      <c r="AC425" s="242">
        <v>0</v>
      </c>
      <c r="AD425" s="242">
        <v>0</v>
      </c>
      <c r="AE425" s="244">
        <v>0</v>
      </c>
    </row>
    <row r="426" spans="1:31" x14ac:dyDescent="0.35">
      <c r="A426">
        <v>51642</v>
      </c>
      <c r="B426" t="s">
        <v>790</v>
      </c>
      <c r="C426" s="242">
        <v>0</v>
      </c>
      <c r="D426" s="242">
        <v>5</v>
      </c>
      <c r="E426" s="242">
        <v>0</v>
      </c>
      <c r="F426" s="243">
        <v>5</v>
      </c>
      <c r="G426" s="242">
        <v>5</v>
      </c>
      <c r="H426" s="242">
        <v>0</v>
      </c>
      <c r="I426" s="243">
        <v>5</v>
      </c>
      <c r="J426" s="242">
        <v>0</v>
      </c>
      <c r="K426" s="242">
        <v>60</v>
      </c>
      <c r="L426" s="242">
        <v>0</v>
      </c>
      <c r="M426" s="243">
        <v>60</v>
      </c>
      <c r="N426" s="242">
        <v>75</v>
      </c>
      <c r="O426" s="242">
        <v>0</v>
      </c>
      <c r="P426" s="243">
        <v>75</v>
      </c>
      <c r="Q426" s="242">
        <v>0</v>
      </c>
      <c r="R426" s="242">
        <v>0</v>
      </c>
      <c r="S426" s="244">
        <v>0</v>
      </c>
      <c r="T426" s="242">
        <v>2</v>
      </c>
      <c r="U426" s="242">
        <v>15</v>
      </c>
      <c r="V426" s="244">
        <v>30</v>
      </c>
      <c r="W426" s="242">
        <v>0</v>
      </c>
      <c r="X426" s="242">
        <v>0</v>
      </c>
      <c r="Y426" s="244">
        <v>0</v>
      </c>
      <c r="Z426" s="242">
        <v>0</v>
      </c>
      <c r="AA426" s="242">
        <v>0</v>
      </c>
      <c r="AB426" s="244">
        <v>0</v>
      </c>
      <c r="AC426" s="242">
        <v>0</v>
      </c>
      <c r="AD426" s="242">
        <v>0</v>
      </c>
      <c r="AE426" s="244">
        <v>0</v>
      </c>
    </row>
    <row r="427" spans="1:31" x14ac:dyDescent="0.35">
      <c r="A427">
        <v>51650</v>
      </c>
      <c r="B427" t="s">
        <v>791</v>
      </c>
      <c r="C427" s="242">
        <v>13</v>
      </c>
      <c r="D427" s="242">
        <v>23</v>
      </c>
      <c r="E427" s="242">
        <v>6</v>
      </c>
      <c r="F427" s="243">
        <v>29</v>
      </c>
      <c r="G427" s="242">
        <v>4</v>
      </c>
      <c r="H427" s="242">
        <v>3</v>
      </c>
      <c r="I427" s="243">
        <v>7</v>
      </c>
      <c r="J427" s="242">
        <v>195</v>
      </c>
      <c r="K427" s="242">
        <v>345</v>
      </c>
      <c r="L427" s="242">
        <v>90</v>
      </c>
      <c r="M427" s="243">
        <v>435</v>
      </c>
      <c r="N427" s="242">
        <v>60</v>
      </c>
      <c r="O427" s="242">
        <v>45</v>
      </c>
      <c r="P427" s="243">
        <v>105</v>
      </c>
      <c r="Q427" s="242">
        <v>1</v>
      </c>
      <c r="R427" s="242">
        <v>15</v>
      </c>
      <c r="S427" s="244">
        <v>0</v>
      </c>
      <c r="T427" s="242">
        <v>11</v>
      </c>
      <c r="U427" s="242">
        <v>165</v>
      </c>
      <c r="V427" s="244">
        <v>45</v>
      </c>
      <c r="W427" s="242">
        <v>6</v>
      </c>
      <c r="X427" s="242">
        <v>90</v>
      </c>
      <c r="Y427" s="244">
        <v>0</v>
      </c>
      <c r="Z427" s="242">
        <v>8</v>
      </c>
      <c r="AA427" s="242">
        <v>120</v>
      </c>
      <c r="AB427" s="244">
        <v>0</v>
      </c>
      <c r="AC427" s="242">
        <v>0</v>
      </c>
      <c r="AD427" s="242">
        <v>0</v>
      </c>
      <c r="AE427" s="244">
        <v>0</v>
      </c>
    </row>
    <row r="428" spans="1:31" x14ac:dyDescent="0.35">
      <c r="A428">
        <v>51659</v>
      </c>
      <c r="B428" t="s">
        <v>764</v>
      </c>
      <c r="C428" s="242">
        <v>14</v>
      </c>
      <c r="D428" s="242">
        <v>27</v>
      </c>
      <c r="E428" s="242">
        <v>13</v>
      </c>
      <c r="F428" s="243">
        <v>40</v>
      </c>
      <c r="G428" s="242">
        <v>0</v>
      </c>
      <c r="H428" s="242">
        <v>0</v>
      </c>
      <c r="I428" s="243">
        <v>0</v>
      </c>
      <c r="J428" s="242">
        <v>210</v>
      </c>
      <c r="K428" s="242">
        <v>397.5</v>
      </c>
      <c r="L428" s="242">
        <v>195</v>
      </c>
      <c r="M428" s="243">
        <v>592.5</v>
      </c>
      <c r="N428" s="242">
        <v>0</v>
      </c>
      <c r="O428" s="242">
        <v>0</v>
      </c>
      <c r="P428" s="243">
        <v>0</v>
      </c>
      <c r="Q428" s="242">
        <v>6</v>
      </c>
      <c r="R428" s="242">
        <v>90</v>
      </c>
      <c r="S428" s="244">
        <v>0</v>
      </c>
      <c r="T428" s="242">
        <v>2</v>
      </c>
      <c r="U428" s="242">
        <v>30</v>
      </c>
      <c r="V428" s="244">
        <v>0</v>
      </c>
      <c r="W428" s="242">
        <v>27</v>
      </c>
      <c r="X428" s="242">
        <v>397.5</v>
      </c>
      <c r="Y428" s="244">
        <v>0</v>
      </c>
      <c r="Z428" s="242">
        <v>0</v>
      </c>
      <c r="AA428" s="242">
        <v>0</v>
      </c>
      <c r="AB428" s="244">
        <v>0</v>
      </c>
      <c r="AC428" s="242">
        <v>0</v>
      </c>
      <c r="AD428" s="242">
        <v>0</v>
      </c>
      <c r="AE428" s="244">
        <v>0</v>
      </c>
    </row>
    <row r="429" spans="1:31" x14ac:dyDescent="0.35">
      <c r="A429">
        <v>51691</v>
      </c>
      <c r="B429" t="s">
        <v>792</v>
      </c>
      <c r="C429" s="242">
        <v>1</v>
      </c>
      <c r="D429" s="242">
        <v>0</v>
      </c>
      <c r="E429" s="242">
        <v>0</v>
      </c>
      <c r="F429" s="243">
        <v>0</v>
      </c>
      <c r="G429" s="242">
        <v>0</v>
      </c>
      <c r="H429" s="242">
        <v>0</v>
      </c>
      <c r="I429" s="243">
        <v>0</v>
      </c>
      <c r="J429" s="242">
        <v>15</v>
      </c>
      <c r="K429" s="242">
        <v>0</v>
      </c>
      <c r="L429" s="242">
        <v>0</v>
      </c>
      <c r="M429" s="243">
        <v>0</v>
      </c>
      <c r="N429" s="242">
        <v>0</v>
      </c>
      <c r="O429" s="242">
        <v>0</v>
      </c>
      <c r="P429" s="243">
        <v>0</v>
      </c>
      <c r="Q429" s="242">
        <v>0</v>
      </c>
      <c r="R429" s="242">
        <v>0</v>
      </c>
      <c r="S429" s="244">
        <v>0</v>
      </c>
      <c r="T429" s="242">
        <v>0</v>
      </c>
      <c r="U429" s="242">
        <v>0</v>
      </c>
      <c r="V429" s="244">
        <v>0</v>
      </c>
      <c r="W429" s="242">
        <v>0</v>
      </c>
      <c r="X429" s="242">
        <v>0</v>
      </c>
      <c r="Y429" s="244">
        <v>0</v>
      </c>
      <c r="Z429" s="242">
        <v>0</v>
      </c>
      <c r="AA429" s="242">
        <v>0</v>
      </c>
      <c r="AB429" s="244">
        <v>0</v>
      </c>
      <c r="AC429" s="242">
        <v>0</v>
      </c>
      <c r="AD429" s="242">
        <v>0</v>
      </c>
      <c r="AE429" s="244">
        <v>0</v>
      </c>
    </row>
    <row r="430" spans="1:31" x14ac:dyDescent="0.35">
      <c r="A430">
        <v>51698</v>
      </c>
      <c r="B430" t="s">
        <v>793</v>
      </c>
      <c r="C430" s="242">
        <v>15</v>
      </c>
      <c r="D430" s="242">
        <v>14</v>
      </c>
      <c r="E430" s="242">
        <v>1</v>
      </c>
      <c r="F430" s="243">
        <v>15</v>
      </c>
      <c r="G430" s="242">
        <v>1</v>
      </c>
      <c r="H430" s="242">
        <v>0</v>
      </c>
      <c r="I430" s="243">
        <v>1</v>
      </c>
      <c r="J430" s="242">
        <v>225</v>
      </c>
      <c r="K430" s="242">
        <v>210</v>
      </c>
      <c r="L430" s="242">
        <v>15</v>
      </c>
      <c r="M430" s="243">
        <v>225</v>
      </c>
      <c r="N430" s="242">
        <v>15</v>
      </c>
      <c r="O430" s="242">
        <v>0</v>
      </c>
      <c r="P430" s="243">
        <v>15</v>
      </c>
      <c r="Q430" s="242">
        <v>0</v>
      </c>
      <c r="R430" s="242">
        <v>0</v>
      </c>
      <c r="S430" s="244">
        <v>0</v>
      </c>
      <c r="T430" s="242">
        <v>0</v>
      </c>
      <c r="U430" s="242">
        <v>0</v>
      </c>
      <c r="V430" s="244">
        <v>0</v>
      </c>
      <c r="W430" s="242">
        <v>1</v>
      </c>
      <c r="X430" s="242">
        <v>15</v>
      </c>
      <c r="Y430" s="244">
        <v>0</v>
      </c>
      <c r="Z430" s="242">
        <v>1</v>
      </c>
      <c r="AA430" s="242">
        <v>15</v>
      </c>
      <c r="AB430" s="244">
        <v>0</v>
      </c>
      <c r="AC430" s="242">
        <v>0</v>
      </c>
      <c r="AD430" s="242">
        <v>0</v>
      </c>
      <c r="AE430" s="244">
        <v>0</v>
      </c>
    </row>
    <row r="431" spans="1:31" x14ac:dyDescent="0.35">
      <c r="A431">
        <v>51702</v>
      </c>
      <c r="B431" t="s">
        <v>794</v>
      </c>
      <c r="C431" s="242">
        <v>0</v>
      </c>
      <c r="D431" s="242">
        <v>1</v>
      </c>
      <c r="E431" s="242">
        <v>0</v>
      </c>
      <c r="F431" s="243">
        <v>1</v>
      </c>
      <c r="G431" s="242">
        <v>1</v>
      </c>
      <c r="H431" s="242">
        <v>0</v>
      </c>
      <c r="I431" s="243">
        <v>1</v>
      </c>
      <c r="J431" s="242">
        <v>0</v>
      </c>
      <c r="K431" s="242">
        <v>15</v>
      </c>
      <c r="L431" s="242">
        <v>0</v>
      </c>
      <c r="M431" s="243">
        <v>15</v>
      </c>
      <c r="N431" s="242">
        <v>15</v>
      </c>
      <c r="O431" s="242">
        <v>0</v>
      </c>
      <c r="P431" s="243">
        <v>15</v>
      </c>
      <c r="Q431" s="242">
        <v>0</v>
      </c>
      <c r="R431" s="242">
        <v>0</v>
      </c>
      <c r="S431" s="244">
        <v>0</v>
      </c>
      <c r="T431" s="242">
        <v>1</v>
      </c>
      <c r="U431" s="242">
        <v>15</v>
      </c>
      <c r="V431" s="244">
        <v>15</v>
      </c>
      <c r="W431" s="242">
        <v>0</v>
      </c>
      <c r="X431" s="242">
        <v>0</v>
      </c>
      <c r="Y431" s="244">
        <v>0</v>
      </c>
      <c r="Z431" s="242">
        <v>0</v>
      </c>
      <c r="AA431" s="242">
        <v>0</v>
      </c>
      <c r="AB431" s="244">
        <v>0</v>
      </c>
      <c r="AC431" s="242">
        <v>0</v>
      </c>
      <c r="AD431" s="242">
        <v>0</v>
      </c>
      <c r="AE431" s="244">
        <v>0</v>
      </c>
    </row>
    <row r="432" spans="1:31" x14ac:dyDescent="0.35">
      <c r="A432">
        <v>51707</v>
      </c>
      <c r="B432" t="s">
        <v>795</v>
      </c>
      <c r="C432" s="242">
        <v>0</v>
      </c>
      <c r="D432" s="242">
        <v>0</v>
      </c>
      <c r="E432" s="242">
        <v>2</v>
      </c>
      <c r="F432" s="243">
        <v>2</v>
      </c>
      <c r="G432" s="242">
        <v>0</v>
      </c>
      <c r="H432" s="242">
        <v>2</v>
      </c>
      <c r="I432" s="243">
        <v>2</v>
      </c>
      <c r="J432" s="242">
        <v>0</v>
      </c>
      <c r="K432" s="242">
        <v>0</v>
      </c>
      <c r="L432" s="242">
        <v>30</v>
      </c>
      <c r="M432" s="243">
        <v>30</v>
      </c>
      <c r="N432" s="242">
        <v>0</v>
      </c>
      <c r="O432" s="242">
        <v>30</v>
      </c>
      <c r="P432" s="243">
        <v>30</v>
      </c>
      <c r="Q432" s="242">
        <v>0</v>
      </c>
      <c r="R432" s="242">
        <v>0</v>
      </c>
      <c r="S432" s="244">
        <v>0</v>
      </c>
      <c r="T432" s="242">
        <v>0</v>
      </c>
      <c r="U432" s="242">
        <v>0</v>
      </c>
      <c r="V432" s="244">
        <v>0</v>
      </c>
      <c r="W432" s="242">
        <v>0</v>
      </c>
      <c r="X432" s="242">
        <v>0</v>
      </c>
      <c r="Y432" s="244">
        <v>0</v>
      </c>
      <c r="Z432" s="242">
        <v>0</v>
      </c>
      <c r="AA432" s="242">
        <v>0</v>
      </c>
      <c r="AB432" s="244">
        <v>0</v>
      </c>
      <c r="AC432" s="242">
        <v>0</v>
      </c>
      <c r="AD432" s="242">
        <v>0</v>
      </c>
      <c r="AE432" s="244">
        <v>0</v>
      </c>
    </row>
    <row r="433" spans="1:31" x14ac:dyDescent="0.35">
      <c r="A433">
        <v>51750</v>
      </c>
      <c r="B433" t="s">
        <v>796</v>
      </c>
      <c r="C433" s="242">
        <v>13</v>
      </c>
      <c r="D433" s="242">
        <v>26</v>
      </c>
      <c r="E433" s="242">
        <v>10</v>
      </c>
      <c r="F433" s="243">
        <v>36</v>
      </c>
      <c r="G433" s="242">
        <v>14</v>
      </c>
      <c r="H433" s="242">
        <v>6</v>
      </c>
      <c r="I433" s="243">
        <v>20</v>
      </c>
      <c r="J433" s="242">
        <v>195</v>
      </c>
      <c r="K433" s="242">
        <v>383</v>
      </c>
      <c r="L433" s="242">
        <v>135</v>
      </c>
      <c r="M433" s="243">
        <v>518</v>
      </c>
      <c r="N433" s="242">
        <v>210</v>
      </c>
      <c r="O433" s="242">
        <v>89</v>
      </c>
      <c r="P433" s="243">
        <v>299</v>
      </c>
      <c r="Q433" s="242">
        <v>10</v>
      </c>
      <c r="R433" s="242">
        <v>128</v>
      </c>
      <c r="S433" s="244">
        <v>59</v>
      </c>
      <c r="T433" s="242">
        <v>12</v>
      </c>
      <c r="U433" s="242">
        <v>180</v>
      </c>
      <c r="V433" s="244">
        <v>60</v>
      </c>
      <c r="W433" s="242">
        <v>3</v>
      </c>
      <c r="X433" s="242">
        <v>45</v>
      </c>
      <c r="Y433" s="244">
        <v>45</v>
      </c>
      <c r="Z433" s="242">
        <v>7</v>
      </c>
      <c r="AA433" s="242">
        <v>105</v>
      </c>
      <c r="AB433" s="244">
        <v>30</v>
      </c>
      <c r="AC433" s="242">
        <v>7</v>
      </c>
      <c r="AD433" s="242">
        <v>105</v>
      </c>
      <c r="AE433" s="244">
        <v>30</v>
      </c>
    </row>
    <row r="434" spans="1:31" x14ac:dyDescent="0.35">
      <c r="A434">
        <v>51756</v>
      </c>
      <c r="B434" t="s">
        <v>797</v>
      </c>
      <c r="C434" s="242">
        <v>6</v>
      </c>
      <c r="D434" s="242">
        <v>6</v>
      </c>
      <c r="E434" s="242">
        <v>5</v>
      </c>
      <c r="F434" s="243">
        <v>11</v>
      </c>
      <c r="G434" s="242">
        <v>3</v>
      </c>
      <c r="H434" s="242">
        <v>1</v>
      </c>
      <c r="I434" s="243">
        <v>4</v>
      </c>
      <c r="J434" s="242">
        <v>90</v>
      </c>
      <c r="K434" s="242">
        <v>90</v>
      </c>
      <c r="L434" s="242">
        <v>75</v>
      </c>
      <c r="M434" s="243">
        <v>165</v>
      </c>
      <c r="N434" s="242">
        <v>45</v>
      </c>
      <c r="O434" s="242">
        <v>15</v>
      </c>
      <c r="P434" s="243">
        <v>60</v>
      </c>
      <c r="Q434" s="242">
        <v>10</v>
      </c>
      <c r="R434" s="242">
        <v>150</v>
      </c>
      <c r="S434" s="244">
        <v>60</v>
      </c>
      <c r="T434" s="242">
        <v>1</v>
      </c>
      <c r="U434" s="242">
        <v>15</v>
      </c>
      <c r="V434" s="244">
        <v>0</v>
      </c>
      <c r="W434" s="242">
        <v>0</v>
      </c>
      <c r="X434" s="242">
        <v>0</v>
      </c>
      <c r="Y434" s="244">
        <v>0</v>
      </c>
      <c r="Z434" s="242">
        <v>0</v>
      </c>
      <c r="AA434" s="242">
        <v>0</v>
      </c>
      <c r="AB434" s="244">
        <v>0</v>
      </c>
      <c r="AC434" s="242">
        <v>0</v>
      </c>
      <c r="AD434" s="242">
        <v>0</v>
      </c>
      <c r="AE434" s="244">
        <v>0</v>
      </c>
    </row>
    <row r="435" spans="1:31" x14ac:dyDescent="0.35">
      <c r="A435">
        <v>51768</v>
      </c>
      <c r="B435" t="s">
        <v>798</v>
      </c>
      <c r="C435" s="242">
        <v>2</v>
      </c>
      <c r="D435" s="242">
        <v>32</v>
      </c>
      <c r="E435" s="242">
        <v>2</v>
      </c>
      <c r="F435" s="243">
        <v>34</v>
      </c>
      <c r="G435" s="242">
        <v>19</v>
      </c>
      <c r="H435" s="242">
        <v>2</v>
      </c>
      <c r="I435" s="243">
        <v>21</v>
      </c>
      <c r="J435" s="242">
        <v>26.25</v>
      </c>
      <c r="K435" s="242">
        <v>470.20000000000005</v>
      </c>
      <c r="L435" s="242">
        <v>30</v>
      </c>
      <c r="M435" s="243">
        <v>500.20000000000005</v>
      </c>
      <c r="N435" s="242">
        <v>210.07999999999998</v>
      </c>
      <c r="O435" s="242">
        <v>18.29</v>
      </c>
      <c r="P435" s="243">
        <v>228.36999999999998</v>
      </c>
      <c r="Q435" s="242">
        <v>1</v>
      </c>
      <c r="R435" s="242">
        <v>15</v>
      </c>
      <c r="S435" s="244">
        <v>6.58</v>
      </c>
      <c r="T435" s="242">
        <v>3</v>
      </c>
      <c r="U435" s="242">
        <v>45</v>
      </c>
      <c r="V435" s="244">
        <v>30.119999999999997</v>
      </c>
      <c r="W435" s="242">
        <v>5</v>
      </c>
      <c r="X435" s="242">
        <v>74.539999999999992</v>
      </c>
      <c r="Y435" s="244">
        <v>45</v>
      </c>
      <c r="Z435" s="242">
        <v>0</v>
      </c>
      <c r="AA435" s="242">
        <v>0</v>
      </c>
      <c r="AB435" s="244">
        <v>0</v>
      </c>
      <c r="AC435" s="242">
        <v>0</v>
      </c>
      <c r="AD435" s="242">
        <v>0</v>
      </c>
      <c r="AE435" s="244">
        <v>0</v>
      </c>
    </row>
    <row r="436" spans="1:31" x14ac:dyDescent="0.35">
      <c r="A436">
        <v>51769</v>
      </c>
      <c r="B436" t="s">
        <v>799</v>
      </c>
      <c r="C436" s="242">
        <v>7</v>
      </c>
      <c r="D436" s="242">
        <v>5</v>
      </c>
      <c r="E436" s="242">
        <v>0</v>
      </c>
      <c r="F436" s="243">
        <v>5</v>
      </c>
      <c r="G436" s="242">
        <v>0</v>
      </c>
      <c r="H436" s="242">
        <v>0</v>
      </c>
      <c r="I436" s="243">
        <v>0</v>
      </c>
      <c r="J436" s="242">
        <v>105</v>
      </c>
      <c r="K436" s="242">
        <v>75</v>
      </c>
      <c r="L436" s="242">
        <v>0</v>
      </c>
      <c r="M436" s="243">
        <v>75</v>
      </c>
      <c r="N436" s="242">
        <v>0</v>
      </c>
      <c r="O436" s="242">
        <v>0</v>
      </c>
      <c r="P436" s="243">
        <v>0</v>
      </c>
      <c r="Q436" s="242">
        <v>0</v>
      </c>
      <c r="R436" s="242">
        <v>0</v>
      </c>
      <c r="S436" s="244">
        <v>0</v>
      </c>
      <c r="T436" s="242">
        <v>1</v>
      </c>
      <c r="U436" s="242">
        <v>15</v>
      </c>
      <c r="V436" s="244">
        <v>0</v>
      </c>
      <c r="W436" s="242">
        <v>4</v>
      </c>
      <c r="X436" s="242">
        <v>60</v>
      </c>
      <c r="Y436" s="244">
        <v>0</v>
      </c>
      <c r="Z436" s="242">
        <v>0</v>
      </c>
      <c r="AA436" s="242">
        <v>0</v>
      </c>
      <c r="AB436" s="244">
        <v>0</v>
      </c>
      <c r="AC436" s="242">
        <v>0</v>
      </c>
      <c r="AD436" s="242">
        <v>0</v>
      </c>
      <c r="AE436" s="244">
        <v>0</v>
      </c>
    </row>
    <row r="437" spans="1:31" x14ac:dyDescent="0.35">
      <c r="A437">
        <v>51771</v>
      </c>
      <c r="B437" t="s">
        <v>800</v>
      </c>
      <c r="C437" s="242">
        <v>34</v>
      </c>
      <c r="D437" s="242">
        <v>32</v>
      </c>
      <c r="E437" s="242">
        <v>5</v>
      </c>
      <c r="F437" s="243">
        <v>37</v>
      </c>
      <c r="G437" s="242">
        <v>2</v>
      </c>
      <c r="H437" s="242">
        <v>1</v>
      </c>
      <c r="I437" s="243">
        <v>3</v>
      </c>
      <c r="J437" s="242">
        <v>510</v>
      </c>
      <c r="K437" s="242">
        <v>480</v>
      </c>
      <c r="L437" s="242">
        <v>75</v>
      </c>
      <c r="M437" s="243">
        <v>555</v>
      </c>
      <c r="N437" s="242">
        <v>30</v>
      </c>
      <c r="O437" s="242">
        <v>15</v>
      </c>
      <c r="P437" s="243">
        <v>45</v>
      </c>
      <c r="Q437" s="242">
        <v>17</v>
      </c>
      <c r="R437" s="242">
        <v>255</v>
      </c>
      <c r="S437" s="244">
        <v>15</v>
      </c>
      <c r="T437" s="242">
        <v>15</v>
      </c>
      <c r="U437" s="242">
        <v>225</v>
      </c>
      <c r="V437" s="244">
        <v>15</v>
      </c>
      <c r="W437" s="242">
        <v>3</v>
      </c>
      <c r="X437" s="242">
        <v>45</v>
      </c>
      <c r="Y437" s="244">
        <v>0</v>
      </c>
      <c r="Z437" s="242">
        <v>12</v>
      </c>
      <c r="AA437" s="242">
        <v>180</v>
      </c>
      <c r="AB437" s="244">
        <v>0</v>
      </c>
      <c r="AC437" s="242">
        <v>12</v>
      </c>
      <c r="AD437" s="242">
        <v>180</v>
      </c>
      <c r="AE437" s="244">
        <v>0</v>
      </c>
    </row>
    <row r="438" spans="1:31" x14ac:dyDescent="0.35">
      <c r="A438">
        <v>51772</v>
      </c>
      <c r="B438" t="s">
        <v>801</v>
      </c>
      <c r="C438" s="242">
        <v>0</v>
      </c>
      <c r="D438" s="242">
        <v>1</v>
      </c>
      <c r="E438" s="242">
        <v>0</v>
      </c>
      <c r="F438" s="243">
        <v>1</v>
      </c>
      <c r="G438" s="242">
        <v>1</v>
      </c>
      <c r="H438" s="242">
        <v>0</v>
      </c>
      <c r="I438" s="243">
        <v>1</v>
      </c>
      <c r="J438" s="242">
        <v>0</v>
      </c>
      <c r="K438" s="242">
        <v>15</v>
      </c>
      <c r="L438" s="242">
        <v>0</v>
      </c>
      <c r="M438" s="243">
        <v>15</v>
      </c>
      <c r="N438" s="242">
        <v>2</v>
      </c>
      <c r="O438" s="242">
        <v>0</v>
      </c>
      <c r="P438" s="243">
        <v>2</v>
      </c>
      <c r="Q438" s="242">
        <v>0</v>
      </c>
      <c r="R438" s="242">
        <v>0</v>
      </c>
      <c r="S438" s="244">
        <v>0</v>
      </c>
      <c r="T438" s="242">
        <v>0</v>
      </c>
      <c r="U438" s="242">
        <v>0</v>
      </c>
      <c r="V438" s="244">
        <v>0</v>
      </c>
      <c r="W438" s="242">
        <v>0</v>
      </c>
      <c r="X438" s="242">
        <v>0</v>
      </c>
      <c r="Y438" s="244">
        <v>0</v>
      </c>
      <c r="Z438" s="242">
        <v>0</v>
      </c>
      <c r="AA438" s="242">
        <v>0</v>
      </c>
      <c r="AB438" s="244">
        <v>0</v>
      </c>
      <c r="AC438" s="242">
        <v>0</v>
      </c>
      <c r="AD438" s="242">
        <v>0</v>
      </c>
      <c r="AE438" s="244">
        <v>0</v>
      </c>
    </row>
    <row r="439" spans="1:31" x14ac:dyDescent="0.35">
      <c r="A439">
        <v>51780</v>
      </c>
      <c r="B439" t="s">
        <v>802</v>
      </c>
      <c r="C439" s="242">
        <v>0</v>
      </c>
      <c r="D439" s="242">
        <v>0</v>
      </c>
      <c r="E439" s="242">
        <v>1</v>
      </c>
      <c r="F439" s="243">
        <v>1</v>
      </c>
      <c r="G439" s="242">
        <v>0</v>
      </c>
      <c r="H439" s="242">
        <v>1</v>
      </c>
      <c r="I439" s="243">
        <v>1</v>
      </c>
      <c r="J439" s="242">
        <v>0</v>
      </c>
      <c r="K439" s="242">
        <v>0</v>
      </c>
      <c r="L439" s="242">
        <v>15</v>
      </c>
      <c r="M439" s="243">
        <v>15</v>
      </c>
      <c r="N439" s="242">
        <v>0</v>
      </c>
      <c r="O439" s="242">
        <v>15</v>
      </c>
      <c r="P439" s="243">
        <v>15</v>
      </c>
      <c r="Q439" s="242">
        <v>0</v>
      </c>
      <c r="R439" s="242">
        <v>0</v>
      </c>
      <c r="S439" s="244">
        <v>0</v>
      </c>
      <c r="T439" s="242">
        <v>0</v>
      </c>
      <c r="U439" s="242">
        <v>0</v>
      </c>
      <c r="V439" s="244">
        <v>0</v>
      </c>
      <c r="W439" s="242">
        <v>1</v>
      </c>
      <c r="X439" s="242">
        <v>15</v>
      </c>
      <c r="Y439" s="244">
        <v>15</v>
      </c>
      <c r="Z439" s="242">
        <v>0</v>
      </c>
      <c r="AA439" s="242">
        <v>0</v>
      </c>
      <c r="AB439" s="244">
        <v>0</v>
      </c>
      <c r="AC439" s="242">
        <v>0</v>
      </c>
      <c r="AD439" s="242">
        <v>0</v>
      </c>
      <c r="AE439" s="244">
        <v>0</v>
      </c>
    </row>
    <row r="440" spans="1:31" x14ac:dyDescent="0.35">
      <c r="A440">
        <v>51781</v>
      </c>
      <c r="B440" t="s">
        <v>803</v>
      </c>
      <c r="C440" s="242">
        <v>9</v>
      </c>
      <c r="D440" s="242">
        <v>38</v>
      </c>
      <c r="E440" s="242">
        <v>10</v>
      </c>
      <c r="F440" s="243">
        <v>48</v>
      </c>
      <c r="G440" s="242">
        <v>28</v>
      </c>
      <c r="H440" s="242">
        <v>5</v>
      </c>
      <c r="I440" s="243">
        <v>33</v>
      </c>
      <c r="J440" s="242">
        <v>128.97</v>
      </c>
      <c r="K440" s="242">
        <v>565</v>
      </c>
      <c r="L440" s="242">
        <v>150</v>
      </c>
      <c r="M440" s="243">
        <v>715</v>
      </c>
      <c r="N440" s="242">
        <v>384.19999999999993</v>
      </c>
      <c r="O440" s="242">
        <v>61.4</v>
      </c>
      <c r="P440" s="243">
        <v>445.59999999999991</v>
      </c>
      <c r="Q440" s="242">
        <v>6</v>
      </c>
      <c r="R440" s="242">
        <v>90</v>
      </c>
      <c r="S440" s="244">
        <v>41.4</v>
      </c>
      <c r="T440" s="242">
        <v>7</v>
      </c>
      <c r="U440" s="242">
        <v>100</v>
      </c>
      <c r="V440" s="244">
        <v>65</v>
      </c>
      <c r="W440" s="242">
        <v>4</v>
      </c>
      <c r="X440" s="242">
        <v>60</v>
      </c>
      <c r="Y440" s="244">
        <v>35</v>
      </c>
      <c r="Z440" s="242">
        <v>5</v>
      </c>
      <c r="AA440" s="242">
        <v>75</v>
      </c>
      <c r="AB440" s="244">
        <v>15</v>
      </c>
      <c r="AC440" s="242">
        <v>0</v>
      </c>
      <c r="AD440" s="242">
        <v>0</v>
      </c>
      <c r="AE440" s="244">
        <v>0</v>
      </c>
    </row>
    <row r="441" spans="1:31" x14ac:dyDescent="0.35">
      <c r="A441">
        <v>51790</v>
      </c>
      <c r="B441" t="s">
        <v>804</v>
      </c>
      <c r="C441" s="242">
        <v>0</v>
      </c>
      <c r="D441" s="242">
        <v>2</v>
      </c>
      <c r="E441" s="242">
        <v>0</v>
      </c>
      <c r="F441" s="243">
        <v>2</v>
      </c>
      <c r="G441" s="242">
        <v>2</v>
      </c>
      <c r="H441" s="242">
        <v>0</v>
      </c>
      <c r="I441" s="243">
        <v>2</v>
      </c>
      <c r="J441" s="242">
        <v>0</v>
      </c>
      <c r="K441" s="242">
        <v>15</v>
      </c>
      <c r="L441" s="242">
        <v>0</v>
      </c>
      <c r="M441" s="243">
        <v>15</v>
      </c>
      <c r="N441" s="242">
        <v>20</v>
      </c>
      <c r="O441" s="242">
        <v>0</v>
      </c>
      <c r="P441" s="243">
        <v>20</v>
      </c>
      <c r="Q441" s="242">
        <v>1</v>
      </c>
      <c r="R441" s="242">
        <v>0</v>
      </c>
      <c r="S441" s="244">
        <v>15</v>
      </c>
      <c r="T441" s="242">
        <v>0</v>
      </c>
      <c r="U441" s="242">
        <v>0</v>
      </c>
      <c r="V441" s="244">
        <v>0</v>
      </c>
      <c r="W441" s="242">
        <v>0</v>
      </c>
      <c r="X441" s="242">
        <v>0</v>
      </c>
      <c r="Y441" s="244">
        <v>0</v>
      </c>
      <c r="Z441" s="242">
        <v>0</v>
      </c>
      <c r="AA441" s="242">
        <v>0</v>
      </c>
      <c r="AB441" s="244">
        <v>0</v>
      </c>
      <c r="AC441" s="242">
        <v>0</v>
      </c>
      <c r="AD441" s="242">
        <v>0</v>
      </c>
      <c r="AE441" s="244">
        <v>0</v>
      </c>
    </row>
    <row r="442" spans="1:31" x14ac:dyDescent="0.35">
      <c r="A442">
        <v>51791</v>
      </c>
      <c r="B442" t="s">
        <v>805</v>
      </c>
      <c r="C442" s="242">
        <v>2</v>
      </c>
      <c r="D442" s="242">
        <v>21</v>
      </c>
      <c r="E442" s="242">
        <v>5</v>
      </c>
      <c r="F442" s="243">
        <v>26</v>
      </c>
      <c r="G442" s="242">
        <v>12</v>
      </c>
      <c r="H442" s="242">
        <v>4</v>
      </c>
      <c r="I442" s="243">
        <v>16</v>
      </c>
      <c r="J442" s="242">
        <v>30</v>
      </c>
      <c r="K442" s="242">
        <v>315</v>
      </c>
      <c r="L442" s="242">
        <v>75</v>
      </c>
      <c r="M442" s="243">
        <v>390</v>
      </c>
      <c r="N442" s="242">
        <v>180</v>
      </c>
      <c r="O442" s="242">
        <v>60</v>
      </c>
      <c r="P442" s="243">
        <v>240</v>
      </c>
      <c r="Q442" s="242">
        <v>1</v>
      </c>
      <c r="R442" s="242">
        <v>15</v>
      </c>
      <c r="S442" s="244">
        <v>15</v>
      </c>
      <c r="T442" s="242">
        <v>3</v>
      </c>
      <c r="U442" s="242">
        <v>45</v>
      </c>
      <c r="V442" s="244">
        <v>30</v>
      </c>
      <c r="W442" s="242">
        <v>3</v>
      </c>
      <c r="X442" s="242">
        <v>45</v>
      </c>
      <c r="Y442" s="244">
        <v>30</v>
      </c>
      <c r="Z442" s="242">
        <v>0</v>
      </c>
      <c r="AA442" s="242">
        <v>0</v>
      </c>
      <c r="AB442" s="244">
        <v>0</v>
      </c>
      <c r="AC442" s="242">
        <v>0</v>
      </c>
      <c r="AD442" s="242">
        <v>0</v>
      </c>
      <c r="AE442" s="244">
        <v>0</v>
      </c>
    </row>
    <row r="443" spans="1:31" x14ac:dyDescent="0.35">
      <c r="A443">
        <v>51797</v>
      </c>
      <c r="B443" t="s">
        <v>806</v>
      </c>
      <c r="C443" s="242">
        <v>3</v>
      </c>
      <c r="D443" s="242">
        <v>1</v>
      </c>
      <c r="E443" s="242">
        <v>0</v>
      </c>
      <c r="F443" s="243">
        <v>1</v>
      </c>
      <c r="G443" s="242">
        <v>0</v>
      </c>
      <c r="H443" s="242">
        <v>0</v>
      </c>
      <c r="I443" s="243">
        <v>0</v>
      </c>
      <c r="J443" s="242">
        <v>45</v>
      </c>
      <c r="K443" s="242">
        <v>15</v>
      </c>
      <c r="L443" s="242">
        <v>0</v>
      </c>
      <c r="M443" s="243">
        <v>15</v>
      </c>
      <c r="N443" s="242">
        <v>0</v>
      </c>
      <c r="O443" s="242">
        <v>0</v>
      </c>
      <c r="P443" s="243">
        <v>0</v>
      </c>
      <c r="Q443" s="242">
        <v>0</v>
      </c>
      <c r="R443" s="242">
        <v>0</v>
      </c>
      <c r="S443" s="244">
        <v>0</v>
      </c>
      <c r="T443" s="242">
        <v>0</v>
      </c>
      <c r="U443" s="242">
        <v>0</v>
      </c>
      <c r="V443" s="244">
        <v>0</v>
      </c>
      <c r="W443" s="242">
        <v>0</v>
      </c>
      <c r="X443" s="242">
        <v>0</v>
      </c>
      <c r="Y443" s="244">
        <v>0</v>
      </c>
      <c r="Z443" s="242">
        <v>0</v>
      </c>
      <c r="AA443" s="242">
        <v>0</v>
      </c>
      <c r="AB443" s="244">
        <v>0</v>
      </c>
      <c r="AC443" s="242">
        <v>0</v>
      </c>
      <c r="AD443" s="242">
        <v>0</v>
      </c>
      <c r="AE443" s="244">
        <v>0</v>
      </c>
    </row>
    <row r="444" spans="1:31" x14ac:dyDescent="0.35">
      <c r="A444">
        <v>51865</v>
      </c>
      <c r="B444" t="s">
        <v>807</v>
      </c>
      <c r="C444" s="242">
        <v>1</v>
      </c>
      <c r="D444" s="242">
        <v>1</v>
      </c>
      <c r="E444" s="242">
        <v>0</v>
      </c>
      <c r="F444" s="243">
        <v>1</v>
      </c>
      <c r="G444" s="242">
        <v>0</v>
      </c>
      <c r="H444" s="242">
        <v>0</v>
      </c>
      <c r="I444" s="243">
        <v>0</v>
      </c>
      <c r="J444" s="242">
        <v>15</v>
      </c>
      <c r="K444" s="242">
        <v>15</v>
      </c>
      <c r="L444" s="242">
        <v>0</v>
      </c>
      <c r="M444" s="243">
        <v>15</v>
      </c>
      <c r="N444" s="242">
        <v>0</v>
      </c>
      <c r="O444" s="242">
        <v>0</v>
      </c>
      <c r="P444" s="243">
        <v>0</v>
      </c>
      <c r="Q444" s="242">
        <v>0</v>
      </c>
      <c r="R444" s="242">
        <v>0</v>
      </c>
      <c r="S444" s="244">
        <v>0</v>
      </c>
      <c r="T444" s="242">
        <v>0</v>
      </c>
      <c r="U444" s="242">
        <v>0</v>
      </c>
      <c r="V444" s="244">
        <v>0</v>
      </c>
      <c r="W444" s="242">
        <v>0</v>
      </c>
      <c r="X444" s="242">
        <v>0</v>
      </c>
      <c r="Y444" s="244">
        <v>0</v>
      </c>
      <c r="Z444" s="242">
        <v>0</v>
      </c>
      <c r="AA444" s="242">
        <v>0</v>
      </c>
      <c r="AB444" s="244">
        <v>0</v>
      </c>
      <c r="AC444" s="242">
        <v>0</v>
      </c>
      <c r="AD444" s="242">
        <v>0</v>
      </c>
      <c r="AE444" s="244">
        <v>0</v>
      </c>
    </row>
    <row r="445" spans="1:31" x14ac:dyDescent="0.35">
      <c r="A445">
        <v>51866</v>
      </c>
      <c r="B445" t="s">
        <v>808</v>
      </c>
      <c r="C445" s="242">
        <v>1</v>
      </c>
      <c r="D445" s="242">
        <v>1</v>
      </c>
      <c r="E445" s="242">
        <v>2</v>
      </c>
      <c r="F445" s="243">
        <v>3</v>
      </c>
      <c r="G445" s="242">
        <v>1</v>
      </c>
      <c r="H445" s="242">
        <v>2</v>
      </c>
      <c r="I445" s="243">
        <v>3</v>
      </c>
      <c r="J445" s="242">
        <v>15</v>
      </c>
      <c r="K445" s="242">
        <v>15</v>
      </c>
      <c r="L445" s="242">
        <v>30</v>
      </c>
      <c r="M445" s="243">
        <v>45</v>
      </c>
      <c r="N445" s="242">
        <v>15</v>
      </c>
      <c r="O445" s="242">
        <v>30</v>
      </c>
      <c r="P445" s="243">
        <v>45</v>
      </c>
      <c r="Q445" s="242">
        <v>1</v>
      </c>
      <c r="R445" s="242">
        <v>15</v>
      </c>
      <c r="S445" s="244">
        <v>15</v>
      </c>
      <c r="T445" s="242">
        <v>0</v>
      </c>
      <c r="U445" s="242">
        <v>0</v>
      </c>
      <c r="V445" s="244">
        <v>0</v>
      </c>
      <c r="W445" s="242">
        <v>0</v>
      </c>
      <c r="X445" s="242">
        <v>0</v>
      </c>
      <c r="Y445" s="244">
        <v>0</v>
      </c>
      <c r="Z445" s="242">
        <v>0</v>
      </c>
      <c r="AA445" s="242">
        <v>0</v>
      </c>
      <c r="AB445" s="244">
        <v>0</v>
      </c>
      <c r="AC445" s="242">
        <v>0</v>
      </c>
      <c r="AD445" s="242">
        <v>0</v>
      </c>
      <c r="AE445" s="244">
        <v>0</v>
      </c>
    </row>
    <row r="446" spans="1:31" x14ac:dyDescent="0.35">
      <c r="A446">
        <v>51873</v>
      </c>
      <c r="B446" t="s">
        <v>809</v>
      </c>
      <c r="C446" s="242">
        <v>0</v>
      </c>
      <c r="D446" s="242">
        <v>2</v>
      </c>
      <c r="E446" s="242">
        <v>0</v>
      </c>
      <c r="F446" s="243">
        <v>2</v>
      </c>
      <c r="G446" s="242">
        <v>1</v>
      </c>
      <c r="H446" s="242">
        <v>0</v>
      </c>
      <c r="I446" s="243">
        <v>1</v>
      </c>
      <c r="J446" s="242">
        <v>0</v>
      </c>
      <c r="K446" s="242">
        <v>30</v>
      </c>
      <c r="L446" s="242">
        <v>0</v>
      </c>
      <c r="M446" s="243">
        <v>30</v>
      </c>
      <c r="N446" s="242">
        <v>15</v>
      </c>
      <c r="O446" s="242">
        <v>0</v>
      </c>
      <c r="P446" s="243">
        <v>15</v>
      </c>
      <c r="Q446" s="242">
        <v>1</v>
      </c>
      <c r="R446" s="242">
        <v>15</v>
      </c>
      <c r="S446" s="244">
        <v>15</v>
      </c>
      <c r="T446" s="242">
        <v>0</v>
      </c>
      <c r="U446" s="242">
        <v>0</v>
      </c>
      <c r="V446" s="244">
        <v>0</v>
      </c>
      <c r="W446" s="242">
        <v>0</v>
      </c>
      <c r="X446" s="242">
        <v>0</v>
      </c>
      <c r="Y446" s="244">
        <v>0</v>
      </c>
      <c r="Z446" s="242">
        <v>0</v>
      </c>
      <c r="AA446" s="242">
        <v>0</v>
      </c>
      <c r="AB446" s="244">
        <v>0</v>
      </c>
      <c r="AC446" s="242">
        <v>0</v>
      </c>
      <c r="AD446" s="242">
        <v>0</v>
      </c>
      <c r="AE446" s="244">
        <v>0</v>
      </c>
    </row>
    <row r="447" spans="1:31" x14ac:dyDescent="0.35">
      <c r="A447">
        <v>51887</v>
      </c>
      <c r="B447" t="s">
        <v>810</v>
      </c>
      <c r="C447" s="242">
        <v>0</v>
      </c>
      <c r="D447" s="242">
        <v>1</v>
      </c>
      <c r="E447" s="242">
        <v>0</v>
      </c>
      <c r="F447" s="243">
        <v>1</v>
      </c>
      <c r="G447" s="242">
        <v>1</v>
      </c>
      <c r="H447" s="242">
        <v>0</v>
      </c>
      <c r="I447" s="243">
        <v>1</v>
      </c>
      <c r="J447" s="242">
        <v>0</v>
      </c>
      <c r="K447" s="242">
        <v>15</v>
      </c>
      <c r="L447" s="242">
        <v>0</v>
      </c>
      <c r="M447" s="243">
        <v>15</v>
      </c>
      <c r="N447" s="242">
        <v>15</v>
      </c>
      <c r="O447" s="242">
        <v>0</v>
      </c>
      <c r="P447" s="243">
        <v>15</v>
      </c>
      <c r="Q447" s="242">
        <v>0</v>
      </c>
      <c r="R447" s="242">
        <v>0</v>
      </c>
      <c r="S447" s="244">
        <v>0</v>
      </c>
      <c r="T447" s="242">
        <v>0</v>
      </c>
      <c r="U447" s="242">
        <v>0</v>
      </c>
      <c r="V447" s="244">
        <v>0</v>
      </c>
      <c r="W447" s="242">
        <v>0</v>
      </c>
      <c r="X447" s="242">
        <v>0</v>
      </c>
      <c r="Y447" s="244">
        <v>0</v>
      </c>
      <c r="Z447" s="242">
        <v>0</v>
      </c>
      <c r="AA447" s="242">
        <v>0</v>
      </c>
      <c r="AB447" s="244">
        <v>0</v>
      </c>
      <c r="AC447" s="242">
        <v>0</v>
      </c>
      <c r="AD447" s="242">
        <v>0</v>
      </c>
      <c r="AE447" s="244">
        <v>0</v>
      </c>
    </row>
    <row r="448" spans="1:31" x14ac:dyDescent="0.35">
      <c r="A448">
        <v>51977</v>
      </c>
      <c r="B448" t="s">
        <v>811</v>
      </c>
      <c r="C448" s="242">
        <v>1</v>
      </c>
      <c r="D448" s="242">
        <v>1</v>
      </c>
      <c r="E448" s="242">
        <v>0</v>
      </c>
      <c r="F448" s="243">
        <v>1</v>
      </c>
      <c r="G448" s="242">
        <v>0</v>
      </c>
      <c r="H448" s="242">
        <v>0</v>
      </c>
      <c r="I448" s="243">
        <v>0</v>
      </c>
      <c r="J448" s="242">
        <v>15</v>
      </c>
      <c r="K448" s="242">
        <v>15</v>
      </c>
      <c r="L448" s="242">
        <v>0</v>
      </c>
      <c r="M448" s="243">
        <v>15</v>
      </c>
      <c r="N448" s="242">
        <v>0</v>
      </c>
      <c r="O448" s="242">
        <v>0</v>
      </c>
      <c r="P448" s="243">
        <v>0</v>
      </c>
      <c r="Q448" s="242">
        <v>0</v>
      </c>
      <c r="R448" s="242">
        <v>0</v>
      </c>
      <c r="S448" s="244">
        <v>0</v>
      </c>
      <c r="T448" s="242">
        <v>0</v>
      </c>
      <c r="U448" s="242">
        <v>0</v>
      </c>
      <c r="V448" s="244">
        <v>0</v>
      </c>
      <c r="W448" s="242">
        <v>1</v>
      </c>
      <c r="X448" s="242">
        <v>15</v>
      </c>
      <c r="Y448" s="244">
        <v>0</v>
      </c>
      <c r="Z448" s="242">
        <v>0</v>
      </c>
      <c r="AA448" s="242">
        <v>0</v>
      </c>
      <c r="AB448" s="244">
        <v>0</v>
      </c>
      <c r="AC448" s="242">
        <v>0</v>
      </c>
      <c r="AD448" s="242">
        <v>0</v>
      </c>
      <c r="AE448" s="244">
        <v>0</v>
      </c>
    </row>
    <row r="449" spans="1:31" x14ac:dyDescent="0.35">
      <c r="A449">
        <v>51981</v>
      </c>
      <c r="B449" t="s">
        <v>812</v>
      </c>
      <c r="C449" s="242">
        <v>26</v>
      </c>
      <c r="D449" s="242">
        <v>12</v>
      </c>
      <c r="E449" s="242">
        <v>1</v>
      </c>
      <c r="F449" s="243">
        <v>13</v>
      </c>
      <c r="G449" s="242">
        <v>1</v>
      </c>
      <c r="H449" s="242">
        <v>0</v>
      </c>
      <c r="I449" s="243">
        <v>1</v>
      </c>
      <c r="J449" s="242">
        <v>390</v>
      </c>
      <c r="K449" s="242">
        <v>180</v>
      </c>
      <c r="L449" s="242">
        <v>15</v>
      </c>
      <c r="M449" s="243">
        <v>195</v>
      </c>
      <c r="N449" s="242">
        <v>15</v>
      </c>
      <c r="O449" s="242">
        <v>0</v>
      </c>
      <c r="P449" s="243">
        <v>15</v>
      </c>
      <c r="Q449" s="242">
        <v>4</v>
      </c>
      <c r="R449" s="242">
        <v>60</v>
      </c>
      <c r="S449" s="244">
        <v>15</v>
      </c>
      <c r="T449" s="242">
        <v>8</v>
      </c>
      <c r="U449" s="242">
        <v>120</v>
      </c>
      <c r="V449" s="244">
        <v>0</v>
      </c>
      <c r="W449" s="242">
        <v>0</v>
      </c>
      <c r="X449" s="242">
        <v>0</v>
      </c>
      <c r="Y449" s="244">
        <v>0</v>
      </c>
      <c r="Z449" s="242">
        <v>2</v>
      </c>
      <c r="AA449" s="242">
        <v>30</v>
      </c>
      <c r="AB449" s="244">
        <v>0</v>
      </c>
      <c r="AC449" s="242">
        <v>0</v>
      </c>
      <c r="AD449" s="242">
        <v>0</v>
      </c>
      <c r="AE449" s="244">
        <v>0</v>
      </c>
    </row>
    <row r="450" spans="1:31" x14ac:dyDescent="0.35">
      <c r="A450">
        <v>51989</v>
      </c>
      <c r="B450" t="s">
        <v>813</v>
      </c>
      <c r="C450" s="242">
        <v>1</v>
      </c>
      <c r="D450" s="242">
        <v>4</v>
      </c>
      <c r="E450" s="242">
        <v>1</v>
      </c>
      <c r="F450" s="243">
        <v>5</v>
      </c>
      <c r="G450" s="242">
        <v>2</v>
      </c>
      <c r="H450" s="242">
        <v>1</v>
      </c>
      <c r="I450" s="243">
        <v>3</v>
      </c>
      <c r="J450" s="242">
        <v>15</v>
      </c>
      <c r="K450" s="242">
        <v>60</v>
      </c>
      <c r="L450" s="242">
        <v>15</v>
      </c>
      <c r="M450" s="243">
        <v>75</v>
      </c>
      <c r="N450" s="242">
        <v>30</v>
      </c>
      <c r="O450" s="242">
        <v>15</v>
      </c>
      <c r="P450" s="243">
        <v>45</v>
      </c>
      <c r="Q450" s="242">
        <v>0</v>
      </c>
      <c r="R450" s="242">
        <v>0</v>
      </c>
      <c r="S450" s="244">
        <v>0</v>
      </c>
      <c r="T450" s="242">
        <v>0</v>
      </c>
      <c r="U450" s="242">
        <v>0</v>
      </c>
      <c r="V450" s="244">
        <v>0</v>
      </c>
      <c r="W450" s="242">
        <v>0</v>
      </c>
      <c r="X450" s="242">
        <v>0</v>
      </c>
      <c r="Y450" s="244">
        <v>0</v>
      </c>
      <c r="Z450" s="242">
        <v>1</v>
      </c>
      <c r="AA450" s="242">
        <v>15</v>
      </c>
      <c r="AB450" s="244">
        <v>15</v>
      </c>
      <c r="AC450" s="242">
        <v>1</v>
      </c>
      <c r="AD450" s="242">
        <v>15</v>
      </c>
      <c r="AE450" s="244">
        <v>15</v>
      </c>
    </row>
    <row r="451" spans="1:31" x14ac:dyDescent="0.35">
      <c r="A451">
        <v>51999</v>
      </c>
      <c r="B451" t="s">
        <v>814</v>
      </c>
      <c r="C451" s="242">
        <v>11</v>
      </c>
      <c r="D451" s="242">
        <v>26</v>
      </c>
      <c r="E451" s="242">
        <v>4</v>
      </c>
      <c r="F451" s="243">
        <v>30</v>
      </c>
      <c r="G451" s="242">
        <v>14</v>
      </c>
      <c r="H451" s="242">
        <v>3</v>
      </c>
      <c r="I451" s="243">
        <v>17</v>
      </c>
      <c r="J451" s="242">
        <v>165</v>
      </c>
      <c r="K451" s="242">
        <v>375</v>
      </c>
      <c r="L451" s="242">
        <v>60</v>
      </c>
      <c r="M451" s="243">
        <v>435</v>
      </c>
      <c r="N451" s="242">
        <v>210</v>
      </c>
      <c r="O451" s="242">
        <v>45</v>
      </c>
      <c r="P451" s="243">
        <v>255</v>
      </c>
      <c r="Q451" s="242">
        <v>5</v>
      </c>
      <c r="R451" s="242">
        <v>75</v>
      </c>
      <c r="S451" s="244">
        <v>30</v>
      </c>
      <c r="T451" s="242">
        <v>1</v>
      </c>
      <c r="U451" s="242">
        <v>15</v>
      </c>
      <c r="V451" s="244">
        <v>0</v>
      </c>
      <c r="W451" s="242">
        <v>2</v>
      </c>
      <c r="X451" s="242">
        <v>30</v>
      </c>
      <c r="Y451" s="244">
        <v>30</v>
      </c>
      <c r="Z451" s="242">
        <v>1</v>
      </c>
      <c r="AA451" s="242">
        <v>15</v>
      </c>
      <c r="AB451" s="244">
        <v>0</v>
      </c>
      <c r="AC451" s="242">
        <v>2</v>
      </c>
      <c r="AD451" s="242">
        <v>30</v>
      </c>
      <c r="AE451" s="244">
        <v>0</v>
      </c>
    </row>
    <row r="452" spans="1:31" x14ac:dyDescent="0.35">
      <c r="A452">
        <v>52016</v>
      </c>
      <c r="B452" t="s">
        <v>815</v>
      </c>
      <c r="C452" s="242">
        <v>19</v>
      </c>
      <c r="D452" s="242">
        <v>16</v>
      </c>
      <c r="E452" s="242">
        <v>5</v>
      </c>
      <c r="F452" s="243">
        <v>21</v>
      </c>
      <c r="G452" s="242">
        <v>0</v>
      </c>
      <c r="H452" s="242">
        <v>0</v>
      </c>
      <c r="I452" s="243">
        <v>0</v>
      </c>
      <c r="J452" s="242">
        <v>285</v>
      </c>
      <c r="K452" s="242">
        <v>240</v>
      </c>
      <c r="L452" s="242">
        <v>75</v>
      </c>
      <c r="M452" s="243">
        <v>315</v>
      </c>
      <c r="N452" s="242">
        <v>0</v>
      </c>
      <c r="O452" s="242">
        <v>0</v>
      </c>
      <c r="P452" s="243">
        <v>0</v>
      </c>
      <c r="Q452" s="242">
        <v>16</v>
      </c>
      <c r="R452" s="242">
        <v>240</v>
      </c>
      <c r="S452" s="244">
        <v>0</v>
      </c>
      <c r="T452" s="242">
        <v>4</v>
      </c>
      <c r="U452" s="242">
        <v>60</v>
      </c>
      <c r="V452" s="244">
        <v>0</v>
      </c>
      <c r="W452" s="242">
        <v>1</v>
      </c>
      <c r="X452" s="242">
        <v>15</v>
      </c>
      <c r="Y452" s="244">
        <v>0</v>
      </c>
      <c r="Z452" s="242">
        <v>8</v>
      </c>
      <c r="AA452" s="242">
        <v>120</v>
      </c>
      <c r="AB452" s="244">
        <v>0</v>
      </c>
      <c r="AC452" s="242">
        <v>8</v>
      </c>
      <c r="AD452" s="242">
        <v>120</v>
      </c>
      <c r="AE452" s="244">
        <v>0</v>
      </c>
    </row>
    <row r="453" spans="1:31" x14ac:dyDescent="0.35">
      <c r="A453">
        <v>52023</v>
      </c>
      <c r="B453" t="s">
        <v>816</v>
      </c>
      <c r="C453" s="242">
        <v>0</v>
      </c>
      <c r="D453" s="242">
        <v>20</v>
      </c>
      <c r="E453" s="242">
        <v>3</v>
      </c>
      <c r="F453" s="243">
        <v>23</v>
      </c>
      <c r="G453" s="242">
        <v>12</v>
      </c>
      <c r="H453" s="242">
        <v>2</v>
      </c>
      <c r="I453" s="243">
        <v>14</v>
      </c>
      <c r="J453" s="242">
        <v>0</v>
      </c>
      <c r="K453" s="242">
        <v>300</v>
      </c>
      <c r="L453" s="242">
        <v>45</v>
      </c>
      <c r="M453" s="243">
        <v>345</v>
      </c>
      <c r="N453" s="242">
        <v>180</v>
      </c>
      <c r="O453" s="242">
        <v>30</v>
      </c>
      <c r="P453" s="243">
        <v>210</v>
      </c>
      <c r="Q453" s="242">
        <v>2</v>
      </c>
      <c r="R453" s="242">
        <v>30</v>
      </c>
      <c r="S453" s="244">
        <v>0</v>
      </c>
      <c r="T453" s="242">
        <v>2</v>
      </c>
      <c r="U453" s="242">
        <v>30</v>
      </c>
      <c r="V453" s="244">
        <v>30</v>
      </c>
      <c r="W453" s="242">
        <v>5</v>
      </c>
      <c r="X453" s="242">
        <v>75</v>
      </c>
      <c r="Y453" s="244">
        <v>30</v>
      </c>
      <c r="Z453" s="242">
        <v>0</v>
      </c>
      <c r="AA453" s="242">
        <v>0</v>
      </c>
      <c r="AB453" s="244">
        <v>0</v>
      </c>
      <c r="AC453" s="242">
        <v>0</v>
      </c>
      <c r="AD453" s="242">
        <v>0</v>
      </c>
      <c r="AE453" s="244">
        <v>0</v>
      </c>
    </row>
    <row r="454" spans="1:31" x14ac:dyDescent="0.35">
      <c r="A454">
        <v>52037</v>
      </c>
      <c r="B454" t="s">
        <v>817</v>
      </c>
      <c r="C454" s="242">
        <v>0</v>
      </c>
      <c r="D454" s="242">
        <v>0</v>
      </c>
      <c r="E454" s="242">
        <v>1</v>
      </c>
      <c r="F454" s="243">
        <v>1</v>
      </c>
      <c r="G454" s="242">
        <v>0</v>
      </c>
      <c r="H454" s="242">
        <v>1</v>
      </c>
      <c r="I454" s="243">
        <v>1</v>
      </c>
      <c r="J454" s="242">
        <v>0</v>
      </c>
      <c r="K454" s="242">
        <v>0</v>
      </c>
      <c r="L454" s="242">
        <v>15</v>
      </c>
      <c r="M454" s="243">
        <v>15</v>
      </c>
      <c r="N454" s="242">
        <v>0</v>
      </c>
      <c r="O454" s="242">
        <v>15</v>
      </c>
      <c r="P454" s="243">
        <v>15</v>
      </c>
      <c r="Q454" s="242">
        <v>1</v>
      </c>
      <c r="R454" s="242">
        <v>15</v>
      </c>
      <c r="S454" s="244">
        <v>15</v>
      </c>
      <c r="T454" s="242">
        <v>0</v>
      </c>
      <c r="U454" s="242">
        <v>0</v>
      </c>
      <c r="V454" s="244">
        <v>0</v>
      </c>
      <c r="W454" s="242">
        <v>0</v>
      </c>
      <c r="X454" s="242">
        <v>0</v>
      </c>
      <c r="Y454" s="244">
        <v>0</v>
      </c>
      <c r="Z454" s="242">
        <v>1</v>
      </c>
      <c r="AA454" s="242">
        <v>15</v>
      </c>
      <c r="AB454" s="244">
        <v>15</v>
      </c>
      <c r="AC454" s="242">
        <v>1</v>
      </c>
      <c r="AD454" s="242">
        <v>15</v>
      </c>
      <c r="AE454" s="244">
        <v>15</v>
      </c>
    </row>
    <row r="455" spans="1:31" x14ac:dyDescent="0.35">
      <c r="A455">
        <v>52071</v>
      </c>
      <c r="B455" t="s">
        <v>818</v>
      </c>
      <c r="C455" s="242">
        <v>1</v>
      </c>
      <c r="D455" s="242">
        <v>25</v>
      </c>
      <c r="E455" s="242">
        <v>7</v>
      </c>
      <c r="F455" s="243">
        <v>32</v>
      </c>
      <c r="G455" s="242">
        <v>15</v>
      </c>
      <c r="H455" s="242">
        <v>6</v>
      </c>
      <c r="I455" s="243">
        <v>21</v>
      </c>
      <c r="J455" s="242">
        <v>15</v>
      </c>
      <c r="K455" s="242">
        <v>375</v>
      </c>
      <c r="L455" s="242">
        <v>105</v>
      </c>
      <c r="M455" s="243">
        <v>480</v>
      </c>
      <c r="N455" s="242">
        <v>225</v>
      </c>
      <c r="O455" s="242">
        <v>90</v>
      </c>
      <c r="P455" s="243">
        <v>315</v>
      </c>
      <c r="Q455" s="242">
        <v>4</v>
      </c>
      <c r="R455" s="242">
        <v>60</v>
      </c>
      <c r="S455" s="244">
        <v>45</v>
      </c>
      <c r="T455" s="242">
        <v>0</v>
      </c>
      <c r="U455" s="242">
        <v>0</v>
      </c>
      <c r="V455" s="244">
        <v>0</v>
      </c>
      <c r="W455" s="242">
        <v>2</v>
      </c>
      <c r="X455" s="242">
        <v>30</v>
      </c>
      <c r="Y455" s="244">
        <v>15</v>
      </c>
      <c r="Z455" s="242">
        <v>0</v>
      </c>
      <c r="AA455" s="242">
        <v>0</v>
      </c>
      <c r="AB455" s="244">
        <v>0</v>
      </c>
      <c r="AC455" s="242">
        <v>0</v>
      </c>
      <c r="AD455" s="242">
        <v>0</v>
      </c>
      <c r="AE455" s="244">
        <v>0</v>
      </c>
    </row>
    <row r="456" spans="1:31" x14ac:dyDescent="0.35">
      <c r="A456">
        <v>52074</v>
      </c>
      <c r="B456" t="s">
        <v>819</v>
      </c>
      <c r="C456" s="242">
        <v>0</v>
      </c>
      <c r="D456" s="242">
        <v>1</v>
      </c>
      <c r="E456" s="242">
        <v>0</v>
      </c>
      <c r="F456" s="243">
        <v>1</v>
      </c>
      <c r="G456" s="242">
        <v>1</v>
      </c>
      <c r="H456" s="242">
        <v>0</v>
      </c>
      <c r="I456" s="243">
        <v>1</v>
      </c>
      <c r="J456" s="242">
        <v>0</v>
      </c>
      <c r="K456" s="242">
        <v>15</v>
      </c>
      <c r="L456" s="242">
        <v>0</v>
      </c>
      <c r="M456" s="243">
        <v>15</v>
      </c>
      <c r="N456" s="242">
        <v>15</v>
      </c>
      <c r="O456" s="242">
        <v>0</v>
      </c>
      <c r="P456" s="243">
        <v>15</v>
      </c>
      <c r="Q456" s="242">
        <v>0</v>
      </c>
      <c r="R456" s="242">
        <v>0</v>
      </c>
      <c r="S456" s="244">
        <v>0</v>
      </c>
      <c r="T456" s="242">
        <v>0</v>
      </c>
      <c r="U456" s="242">
        <v>0</v>
      </c>
      <c r="V456" s="244">
        <v>0</v>
      </c>
      <c r="W456" s="242">
        <v>0</v>
      </c>
      <c r="X456" s="242">
        <v>0</v>
      </c>
      <c r="Y456" s="244">
        <v>0</v>
      </c>
      <c r="Z456" s="242">
        <v>0</v>
      </c>
      <c r="AA456" s="242">
        <v>0</v>
      </c>
      <c r="AB456" s="244">
        <v>0</v>
      </c>
      <c r="AC456" s="242">
        <v>0</v>
      </c>
      <c r="AD456" s="242">
        <v>0</v>
      </c>
      <c r="AE456" s="244">
        <v>0</v>
      </c>
    </row>
    <row r="457" spans="1:31" x14ac:dyDescent="0.35">
      <c r="A457">
        <v>52080</v>
      </c>
      <c r="B457" t="s">
        <v>820</v>
      </c>
      <c r="C457" s="242">
        <v>4</v>
      </c>
      <c r="D457" s="242">
        <v>5</v>
      </c>
      <c r="E457" s="242">
        <v>0</v>
      </c>
      <c r="F457" s="243">
        <v>5</v>
      </c>
      <c r="G457" s="242">
        <v>0</v>
      </c>
      <c r="H457" s="242">
        <v>0</v>
      </c>
      <c r="I457" s="243">
        <v>0</v>
      </c>
      <c r="J457" s="242">
        <v>60</v>
      </c>
      <c r="K457" s="242">
        <v>75</v>
      </c>
      <c r="L457" s="242">
        <v>0</v>
      </c>
      <c r="M457" s="243">
        <v>75</v>
      </c>
      <c r="N457" s="242">
        <v>0</v>
      </c>
      <c r="O457" s="242">
        <v>0</v>
      </c>
      <c r="P457" s="243">
        <v>0</v>
      </c>
      <c r="Q457" s="242">
        <v>0</v>
      </c>
      <c r="R457" s="242">
        <v>0</v>
      </c>
      <c r="S457" s="244">
        <v>0</v>
      </c>
      <c r="T457" s="242">
        <v>0</v>
      </c>
      <c r="U457" s="242">
        <v>0</v>
      </c>
      <c r="V457" s="244">
        <v>0</v>
      </c>
      <c r="W457" s="242">
        <v>0</v>
      </c>
      <c r="X457" s="242">
        <v>0</v>
      </c>
      <c r="Y457" s="244">
        <v>0</v>
      </c>
      <c r="Z457" s="242">
        <v>0</v>
      </c>
      <c r="AA457" s="242">
        <v>0</v>
      </c>
      <c r="AB457" s="244">
        <v>0</v>
      </c>
      <c r="AC457" s="242">
        <v>0</v>
      </c>
      <c r="AD457" s="242">
        <v>0</v>
      </c>
      <c r="AE457" s="244">
        <v>0</v>
      </c>
    </row>
    <row r="458" spans="1:31" x14ac:dyDescent="0.35">
      <c r="A458">
        <v>52089</v>
      </c>
      <c r="B458" t="s">
        <v>821</v>
      </c>
      <c r="C458" s="242">
        <v>28</v>
      </c>
      <c r="D458" s="242">
        <v>33</v>
      </c>
      <c r="E458" s="242">
        <v>9</v>
      </c>
      <c r="F458" s="243">
        <v>42</v>
      </c>
      <c r="G458" s="242">
        <v>3</v>
      </c>
      <c r="H458" s="242">
        <v>0</v>
      </c>
      <c r="I458" s="243">
        <v>3</v>
      </c>
      <c r="J458" s="242">
        <v>420</v>
      </c>
      <c r="K458" s="242">
        <v>495</v>
      </c>
      <c r="L458" s="242">
        <v>135</v>
      </c>
      <c r="M458" s="243">
        <v>630</v>
      </c>
      <c r="N458" s="242">
        <v>45</v>
      </c>
      <c r="O458" s="242">
        <v>0</v>
      </c>
      <c r="P458" s="243">
        <v>45</v>
      </c>
      <c r="Q458" s="242">
        <v>14</v>
      </c>
      <c r="R458" s="242">
        <v>210</v>
      </c>
      <c r="S458" s="244">
        <v>15</v>
      </c>
      <c r="T458" s="242">
        <v>13</v>
      </c>
      <c r="U458" s="242">
        <v>195</v>
      </c>
      <c r="V458" s="244">
        <v>15</v>
      </c>
      <c r="W458" s="242">
        <v>15</v>
      </c>
      <c r="X458" s="242">
        <v>225</v>
      </c>
      <c r="Y458" s="244">
        <v>15</v>
      </c>
      <c r="Z458" s="242">
        <v>17</v>
      </c>
      <c r="AA458" s="242">
        <v>255</v>
      </c>
      <c r="AB458" s="244">
        <v>0</v>
      </c>
      <c r="AC458" s="242">
        <v>0</v>
      </c>
      <c r="AD458" s="242">
        <v>0</v>
      </c>
      <c r="AE458" s="244">
        <v>0</v>
      </c>
    </row>
    <row r="459" spans="1:31" x14ac:dyDescent="0.35">
      <c r="A459">
        <v>52092</v>
      </c>
      <c r="B459" t="s">
        <v>822</v>
      </c>
      <c r="C459" s="242">
        <v>9</v>
      </c>
      <c r="D459" s="242">
        <v>7</v>
      </c>
      <c r="E459" s="242">
        <v>2</v>
      </c>
      <c r="F459" s="243">
        <v>9</v>
      </c>
      <c r="G459" s="242">
        <v>2</v>
      </c>
      <c r="H459" s="242">
        <v>0</v>
      </c>
      <c r="I459" s="243">
        <v>2</v>
      </c>
      <c r="J459" s="242">
        <v>135</v>
      </c>
      <c r="K459" s="242">
        <v>105</v>
      </c>
      <c r="L459" s="242">
        <v>30</v>
      </c>
      <c r="M459" s="243">
        <v>135</v>
      </c>
      <c r="N459" s="242">
        <v>30</v>
      </c>
      <c r="O459" s="242">
        <v>0</v>
      </c>
      <c r="P459" s="243">
        <v>30</v>
      </c>
      <c r="Q459" s="242">
        <v>2</v>
      </c>
      <c r="R459" s="242">
        <v>30</v>
      </c>
      <c r="S459" s="244">
        <v>0</v>
      </c>
      <c r="T459" s="242">
        <v>5</v>
      </c>
      <c r="U459" s="242">
        <v>75</v>
      </c>
      <c r="V459" s="244">
        <v>30</v>
      </c>
      <c r="W459" s="242">
        <v>2</v>
      </c>
      <c r="X459" s="242">
        <v>30</v>
      </c>
      <c r="Y459" s="244">
        <v>0</v>
      </c>
      <c r="Z459" s="242">
        <v>2</v>
      </c>
      <c r="AA459" s="242">
        <v>30</v>
      </c>
      <c r="AB459" s="244">
        <v>0</v>
      </c>
      <c r="AC459" s="242">
        <v>2</v>
      </c>
      <c r="AD459" s="242">
        <v>30</v>
      </c>
      <c r="AE459" s="244">
        <v>0</v>
      </c>
    </row>
    <row r="460" spans="1:31" x14ac:dyDescent="0.35">
      <c r="A460">
        <v>52095</v>
      </c>
      <c r="B460" t="s">
        <v>823</v>
      </c>
      <c r="C460" s="242">
        <v>4</v>
      </c>
      <c r="D460" s="242">
        <v>6</v>
      </c>
      <c r="E460" s="242">
        <v>3</v>
      </c>
      <c r="F460" s="243">
        <v>9</v>
      </c>
      <c r="G460" s="242">
        <v>3</v>
      </c>
      <c r="H460" s="242">
        <v>2</v>
      </c>
      <c r="I460" s="243">
        <v>5</v>
      </c>
      <c r="J460" s="242">
        <v>60</v>
      </c>
      <c r="K460" s="242">
        <v>90</v>
      </c>
      <c r="L460" s="242">
        <v>45</v>
      </c>
      <c r="M460" s="243">
        <v>135</v>
      </c>
      <c r="N460" s="242">
        <v>45</v>
      </c>
      <c r="O460" s="242">
        <v>30</v>
      </c>
      <c r="P460" s="243">
        <v>75</v>
      </c>
      <c r="Q460" s="242">
        <v>2</v>
      </c>
      <c r="R460" s="242">
        <v>30</v>
      </c>
      <c r="S460" s="244">
        <v>30</v>
      </c>
      <c r="T460" s="242">
        <v>0</v>
      </c>
      <c r="U460" s="242">
        <v>0</v>
      </c>
      <c r="V460" s="244">
        <v>0</v>
      </c>
      <c r="W460" s="242">
        <v>3</v>
      </c>
      <c r="X460" s="242">
        <v>45</v>
      </c>
      <c r="Y460" s="244">
        <v>15</v>
      </c>
      <c r="Z460" s="242">
        <v>1</v>
      </c>
      <c r="AA460" s="242">
        <v>15</v>
      </c>
      <c r="AB460" s="244">
        <v>0</v>
      </c>
      <c r="AC460" s="242">
        <v>0</v>
      </c>
      <c r="AD460" s="242">
        <v>0</v>
      </c>
      <c r="AE460" s="244">
        <v>0</v>
      </c>
    </row>
    <row r="461" spans="1:31" x14ac:dyDescent="0.35">
      <c r="A461">
        <v>52096</v>
      </c>
      <c r="B461" t="s">
        <v>824</v>
      </c>
      <c r="C461" s="242">
        <v>4</v>
      </c>
      <c r="D461" s="242">
        <v>16</v>
      </c>
      <c r="E461" s="242">
        <v>2</v>
      </c>
      <c r="F461" s="243">
        <v>18</v>
      </c>
      <c r="G461" s="242">
        <v>1</v>
      </c>
      <c r="H461" s="242">
        <v>0</v>
      </c>
      <c r="I461" s="243">
        <v>1</v>
      </c>
      <c r="J461" s="242">
        <v>57</v>
      </c>
      <c r="K461" s="242">
        <v>234</v>
      </c>
      <c r="L461" s="242">
        <v>27</v>
      </c>
      <c r="M461" s="243">
        <v>261</v>
      </c>
      <c r="N461" s="242">
        <v>5</v>
      </c>
      <c r="O461" s="242">
        <v>0</v>
      </c>
      <c r="P461" s="243">
        <v>5</v>
      </c>
      <c r="Q461" s="242">
        <v>1</v>
      </c>
      <c r="R461" s="242">
        <v>15</v>
      </c>
      <c r="S461" s="244">
        <v>0</v>
      </c>
      <c r="T461" s="242">
        <v>4</v>
      </c>
      <c r="U461" s="242">
        <v>57</v>
      </c>
      <c r="V461" s="244">
        <v>0</v>
      </c>
      <c r="W461" s="242">
        <v>1</v>
      </c>
      <c r="X461" s="242">
        <v>15</v>
      </c>
      <c r="Y461" s="244">
        <v>0</v>
      </c>
      <c r="Z461" s="242">
        <v>5</v>
      </c>
      <c r="AA461" s="242">
        <v>75</v>
      </c>
      <c r="AB461" s="244">
        <v>0</v>
      </c>
      <c r="AC461" s="242">
        <v>0</v>
      </c>
      <c r="AD461" s="242">
        <v>0</v>
      </c>
      <c r="AE461" s="244">
        <v>0</v>
      </c>
    </row>
    <row r="462" spans="1:31" x14ac:dyDescent="0.35">
      <c r="A462">
        <v>52098</v>
      </c>
      <c r="B462" t="s">
        <v>684</v>
      </c>
      <c r="C462" s="242">
        <v>3</v>
      </c>
      <c r="D462" s="242">
        <v>15</v>
      </c>
      <c r="E462" s="242">
        <v>6</v>
      </c>
      <c r="F462" s="243">
        <v>21</v>
      </c>
      <c r="G462" s="242">
        <v>3</v>
      </c>
      <c r="H462" s="242">
        <v>1</v>
      </c>
      <c r="I462" s="243">
        <v>4</v>
      </c>
      <c r="J462" s="242">
        <v>45</v>
      </c>
      <c r="K462" s="242">
        <v>225</v>
      </c>
      <c r="L462" s="242">
        <v>90</v>
      </c>
      <c r="M462" s="243">
        <v>315</v>
      </c>
      <c r="N462" s="242">
        <v>45</v>
      </c>
      <c r="O462" s="242">
        <v>15</v>
      </c>
      <c r="P462" s="243">
        <v>60</v>
      </c>
      <c r="Q462" s="242">
        <v>8</v>
      </c>
      <c r="R462" s="242">
        <v>120</v>
      </c>
      <c r="S462" s="244">
        <v>0</v>
      </c>
      <c r="T462" s="242">
        <v>11</v>
      </c>
      <c r="U462" s="242">
        <v>165</v>
      </c>
      <c r="V462" s="244">
        <v>60</v>
      </c>
      <c r="W462" s="242">
        <v>1</v>
      </c>
      <c r="X462" s="242">
        <v>15</v>
      </c>
      <c r="Y462" s="244">
        <v>0</v>
      </c>
      <c r="Z462" s="242">
        <v>11</v>
      </c>
      <c r="AA462" s="242">
        <v>165</v>
      </c>
      <c r="AB462" s="244">
        <v>15</v>
      </c>
      <c r="AC462" s="242">
        <v>5</v>
      </c>
      <c r="AD462" s="242">
        <v>75</v>
      </c>
      <c r="AE462" s="244">
        <v>15</v>
      </c>
    </row>
    <row r="463" spans="1:31" x14ac:dyDescent="0.35">
      <c r="A463">
        <v>52099</v>
      </c>
      <c r="B463" t="s">
        <v>684</v>
      </c>
      <c r="C463" s="242">
        <v>2</v>
      </c>
      <c r="D463" s="242">
        <v>19</v>
      </c>
      <c r="E463" s="242">
        <v>6</v>
      </c>
      <c r="F463" s="243">
        <v>25</v>
      </c>
      <c r="G463" s="242">
        <v>4</v>
      </c>
      <c r="H463" s="242">
        <v>0</v>
      </c>
      <c r="I463" s="243">
        <v>4</v>
      </c>
      <c r="J463" s="242">
        <v>30</v>
      </c>
      <c r="K463" s="242">
        <v>285</v>
      </c>
      <c r="L463" s="242">
        <v>90</v>
      </c>
      <c r="M463" s="243">
        <v>375</v>
      </c>
      <c r="N463" s="242">
        <v>58</v>
      </c>
      <c r="O463" s="242">
        <v>0</v>
      </c>
      <c r="P463" s="243">
        <v>58</v>
      </c>
      <c r="Q463" s="242">
        <v>3</v>
      </c>
      <c r="R463" s="242">
        <v>45</v>
      </c>
      <c r="S463" s="244">
        <v>0</v>
      </c>
      <c r="T463" s="242">
        <v>0</v>
      </c>
      <c r="U463" s="242">
        <v>0</v>
      </c>
      <c r="V463" s="244">
        <v>0</v>
      </c>
      <c r="W463" s="242">
        <v>8</v>
      </c>
      <c r="X463" s="242">
        <v>120</v>
      </c>
      <c r="Y463" s="244">
        <v>0</v>
      </c>
      <c r="Z463" s="242">
        <v>6</v>
      </c>
      <c r="AA463" s="242">
        <v>90</v>
      </c>
      <c r="AB463" s="244">
        <v>0</v>
      </c>
      <c r="AC463" s="242">
        <v>2</v>
      </c>
      <c r="AD463" s="242">
        <v>30</v>
      </c>
      <c r="AE463" s="244">
        <v>0</v>
      </c>
    </row>
    <row r="464" spans="1:31" x14ac:dyDescent="0.35">
      <c r="A464">
        <v>52107</v>
      </c>
      <c r="B464" t="s">
        <v>825</v>
      </c>
      <c r="C464" s="242">
        <v>28</v>
      </c>
      <c r="D464" s="242">
        <v>23</v>
      </c>
      <c r="E464" s="242">
        <v>9</v>
      </c>
      <c r="F464" s="243">
        <v>32</v>
      </c>
      <c r="G464" s="242">
        <v>1</v>
      </c>
      <c r="H464" s="242">
        <v>2</v>
      </c>
      <c r="I464" s="243">
        <v>3</v>
      </c>
      <c r="J464" s="242">
        <v>420</v>
      </c>
      <c r="K464" s="242">
        <v>345</v>
      </c>
      <c r="L464" s="242">
        <v>132</v>
      </c>
      <c r="M464" s="243">
        <v>477</v>
      </c>
      <c r="N464" s="242">
        <v>15</v>
      </c>
      <c r="O464" s="242">
        <v>30</v>
      </c>
      <c r="P464" s="243">
        <v>45</v>
      </c>
      <c r="Q464" s="242">
        <v>1</v>
      </c>
      <c r="R464" s="242">
        <v>15</v>
      </c>
      <c r="S464" s="244">
        <v>0</v>
      </c>
      <c r="T464" s="242">
        <v>10</v>
      </c>
      <c r="U464" s="242">
        <v>150</v>
      </c>
      <c r="V464" s="244">
        <v>0</v>
      </c>
      <c r="W464" s="242">
        <v>17</v>
      </c>
      <c r="X464" s="242">
        <v>252</v>
      </c>
      <c r="Y464" s="244">
        <v>45</v>
      </c>
      <c r="Z464" s="242">
        <v>0</v>
      </c>
      <c r="AA464" s="242">
        <v>0</v>
      </c>
      <c r="AB464" s="244">
        <v>0</v>
      </c>
      <c r="AC464" s="242">
        <v>0</v>
      </c>
      <c r="AD464" s="242">
        <v>0</v>
      </c>
      <c r="AE464" s="244">
        <v>0</v>
      </c>
    </row>
    <row r="465" spans="1:31" x14ac:dyDescent="0.35">
      <c r="A465">
        <v>52108</v>
      </c>
      <c r="B465" t="s">
        <v>826</v>
      </c>
      <c r="C465" s="242">
        <v>10</v>
      </c>
      <c r="D465" s="242">
        <v>9</v>
      </c>
      <c r="E465" s="242">
        <v>2</v>
      </c>
      <c r="F465" s="243">
        <v>11</v>
      </c>
      <c r="G465" s="242">
        <v>0</v>
      </c>
      <c r="H465" s="242">
        <v>2</v>
      </c>
      <c r="I465" s="243">
        <v>2</v>
      </c>
      <c r="J465" s="242">
        <v>150</v>
      </c>
      <c r="K465" s="242">
        <v>135</v>
      </c>
      <c r="L465" s="242">
        <v>15</v>
      </c>
      <c r="M465" s="243">
        <v>150</v>
      </c>
      <c r="N465" s="242">
        <v>0</v>
      </c>
      <c r="O465" s="242">
        <v>30</v>
      </c>
      <c r="P465" s="243">
        <v>30</v>
      </c>
      <c r="Q465" s="242">
        <v>4</v>
      </c>
      <c r="R465" s="242">
        <v>60</v>
      </c>
      <c r="S465" s="244">
        <v>15</v>
      </c>
      <c r="T465" s="242">
        <v>0</v>
      </c>
      <c r="U465" s="242">
        <v>0</v>
      </c>
      <c r="V465" s="244">
        <v>0</v>
      </c>
      <c r="W465" s="242">
        <v>0</v>
      </c>
      <c r="X465" s="242">
        <v>0</v>
      </c>
      <c r="Y465" s="244">
        <v>0</v>
      </c>
      <c r="Z465" s="242">
        <v>5</v>
      </c>
      <c r="AA465" s="242">
        <v>75</v>
      </c>
      <c r="AB465" s="244">
        <v>0</v>
      </c>
      <c r="AC465" s="242">
        <v>5</v>
      </c>
      <c r="AD465" s="242">
        <v>75</v>
      </c>
      <c r="AE465" s="244">
        <v>0</v>
      </c>
    </row>
    <row r="466" spans="1:31" x14ac:dyDescent="0.35">
      <c r="A466">
        <v>52109</v>
      </c>
      <c r="B466" t="s">
        <v>826</v>
      </c>
      <c r="C466" s="242">
        <v>16</v>
      </c>
      <c r="D466" s="242">
        <v>9</v>
      </c>
      <c r="E466" s="242">
        <v>3</v>
      </c>
      <c r="F466" s="243">
        <v>12</v>
      </c>
      <c r="G466" s="242">
        <v>2</v>
      </c>
      <c r="H466" s="242">
        <v>1</v>
      </c>
      <c r="I466" s="243">
        <v>3</v>
      </c>
      <c r="J466" s="242">
        <v>240</v>
      </c>
      <c r="K466" s="242">
        <v>135</v>
      </c>
      <c r="L466" s="242">
        <v>45</v>
      </c>
      <c r="M466" s="243">
        <v>180</v>
      </c>
      <c r="N466" s="242">
        <v>30</v>
      </c>
      <c r="O466" s="242">
        <v>15</v>
      </c>
      <c r="P466" s="243">
        <v>45</v>
      </c>
      <c r="Q466" s="242">
        <v>1</v>
      </c>
      <c r="R466" s="242">
        <v>15</v>
      </c>
      <c r="S466" s="244">
        <v>0</v>
      </c>
      <c r="T466" s="242">
        <v>1</v>
      </c>
      <c r="U466" s="242">
        <v>15</v>
      </c>
      <c r="V466" s="244">
        <v>0</v>
      </c>
      <c r="W466" s="242">
        <v>6</v>
      </c>
      <c r="X466" s="242">
        <v>90</v>
      </c>
      <c r="Y466" s="244">
        <v>15</v>
      </c>
      <c r="Z466" s="242">
        <v>7</v>
      </c>
      <c r="AA466" s="242">
        <v>105</v>
      </c>
      <c r="AB466" s="244">
        <v>0</v>
      </c>
      <c r="AC466" s="242">
        <v>7</v>
      </c>
      <c r="AD466" s="242">
        <v>105</v>
      </c>
      <c r="AE466" s="244">
        <v>0</v>
      </c>
    </row>
    <row r="467" spans="1:31" x14ac:dyDescent="0.35">
      <c r="A467">
        <v>52110</v>
      </c>
      <c r="B467" t="s">
        <v>826</v>
      </c>
      <c r="C467" s="242">
        <v>8</v>
      </c>
      <c r="D467" s="242">
        <v>14</v>
      </c>
      <c r="E467" s="242">
        <v>5</v>
      </c>
      <c r="F467" s="243">
        <v>19</v>
      </c>
      <c r="G467" s="242">
        <v>6</v>
      </c>
      <c r="H467" s="242">
        <v>1</v>
      </c>
      <c r="I467" s="243">
        <v>7</v>
      </c>
      <c r="J467" s="242">
        <v>120</v>
      </c>
      <c r="K467" s="242">
        <v>210</v>
      </c>
      <c r="L467" s="242">
        <v>75</v>
      </c>
      <c r="M467" s="243">
        <v>285</v>
      </c>
      <c r="N467" s="242">
        <v>90</v>
      </c>
      <c r="O467" s="242">
        <v>15</v>
      </c>
      <c r="P467" s="243">
        <v>105</v>
      </c>
      <c r="Q467" s="242">
        <v>1</v>
      </c>
      <c r="R467" s="242">
        <v>15</v>
      </c>
      <c r="S467" s="244">
        <v>0</v>
      </c>
      <c r="T467" s="242">
        <v>0</v>
      </c>
      <c r="U467" s="242">
        <v>0</v>
      </c>
      <c r="V467" s="244">
        <v>0</v>
      </c>
      <c r="W467" s="242">
        <v>9</v>
      </c>
      <c r="X467" s="242">
        <v>135</v>
      </c>
      <c r="Y467" s="244">
        <v>60</v>
      </c>
      <c r="Z467" s="242">
        <v>4</v>
      </c>
      <c r="AA467" s="242">
        <v>60</v>
      </c>
      <c r="AB467" s="244">
        <v>0</v>
      </c>
      <c r="AC467" s="242">
        <v>4</v>
      </c>
      <c r="AD467" s="242">
        <v>60</v>
      </c>
      <c r="AE467" s="244">
        <v>0</v>
      </c>
    </row>
    <row r="468" spans="1:31" x14ac:dyDescent="0.35">
      <c r="A468">
        <v>52124</v>
      </c>
      <c r="B468" t="s">
        <v>827</v>
      </c>
      <c r="C468" s="242">
        <v>20</v>
      </c>
      <c r="D468" s="242">
        <v>24</v>
      </c>
      <c r="E468" s="242">
        <v>7</v>
      </c>
      <c r="F468" s="243">
        <v>31</v>
      </c>
      <c r="G468" s="242">
        <v>0</v>
      </c>
      <c r="H468" s="242">
        <v>0</v>
      </c>
      <c r="I468" s="243">
        <v>0</v>
      </c>
      <c r="J468" s="242">
        <v>300</v>
      </c>
      <c r="K468" s="242">
        <v>360</v>
      </c>
      <c r="L468" s="242">
        <v>105</v>
      </c>
      <c r="M468" s="243">
        <v>465</v>
      </c>
      <c r="N468" s="242">
        <v>0</v>
      </c>
      <c r="O468" s="242">
        <v>0</v>
      </c>
      <c r="P468" s="243">
        <v>0</v>
      </c>
      <c r="Q468" s="242">
        <v>0</v>
      </c>
      <c r="R468" s="242">
        <v>0</v>
      </c>
      <c r="S468" s="244">
        <v>0</v>
      </c>
      <c r="T468" s="242">
        <v>2</v>
      </c>
      <c r="U468" s="242">
        <v>30</v>
      </c>
      <c r="V468" s="244">
        <v>0</v>
      </c>
      <c r="W468" s="242">
        <v>26</v>
      </c>
      <c r="X468" s="242">
        <v>390</v>
      </c>
      <c r="Y468" s="244">
        <v>0</v>
      </c>
      <c r="Z468" s="242">
        <v>10</v>
      </c>
      <c r="AA468" s="242">
        <v>150</v>
      </c>
      <c r="AB468" s="244">
        <v>0</v>
      </c>
      <c r="AC468" s="242">
        <v>0</v>
      </c>
      <c r="AD468" s="242">
        <v>0</v>
      </c>
      <c r="AE468" s="244">
        <v>0</v>
      </c>
    </row>
    <row r="469" spans="1:31" x14ac:dyDescent="0.35">
      <c r="A469">
        <v>52127</v>
      </c>
      <c r="B469" t="s">
        <v>828</v>
      </c>
      <c r="C469" s="242">
        <v>18</v>
      </c>
      <c r="D469" s="242">
        <v>23</v>
      </c>
      <c r="E469" s="242">
        <v>7</v>
      </c>
      <c r="F469" s="243">
        <v>30</v>
      </c>
      <c r="G469" s="242">
        <v>1</v>
      </c>
      <c r="H469" s="242">
        <v>0</v>
      </c>
      <c r="I469" s="243">
        <v>1</v>
      </c>
      <c r="J469" s="242">
        <v>270</v>
      </c>
      <c r="K469" s="242">
        <v>345</v>
      </c>
      <c r="L469" s="242">
        <v>105</v>
      </c>
      <c r="M469" s="243">
        <v>450</v>
      </c>
      <c r="N469" s="242">
        <v>15</v>
      </c>
      <c r="O469" s="242">
        <v>0</v>
      </c>
      <c r="P469" s="243">
        <v>15</v>
      </c>
      <c r="Q469" s="242">
        <v>26</v>
      </c>
      <c r="R469" s="242">
        <v>390</v>
      </c>
      <c r="S469" s="244">
        <v>15</v>
      </c>
      <c r="T469" s="242">
        <v>2</v>
      </c>
      <c r="U469" s="242">
        <v>30</v>
      </c>
      <c r="V469" s="244">
        <v>0</v>
      </c>
      <c r="W469" s="242">
        <v>2</v>
      </c>
      <c r="X469" s="242">
        <v>30</v>
      </c>
      <c r="Y469" s="244">
        <v>0</v>
      </c>
      <c r="Z469" s="242">
        <v>4</v>
      </c>
      <c r="AA469" s="242">
        <v>60</v>
      </c>
      <c r="AB469" s="244">
        <v>0</v>
      </c>
      <c r="AC469" s="242">
        <v>0</v>
      </c>
      <c r="AD469" s="242">
        <v>0</v>
      </c>
      <c r="AE469" s="244">
        <v>0</v>
      </c>
    </row>
    <row r="470" spans="1:31" x14ac:dyDescent="0.35">
      <c r="A470">
        <v>52128</v>
      </c>
      <c r="B470" t="s">
        <v>829</v>
      </c>
      <c r="C470" s="242">
        <v>3</v>
      </c>
      <c r="D470" s="242">
        <v>6</v>
      </c>
      <c r="E470" s="242">
        <v>2</v>
      </c>
      <c r="F470" s="243">
        <v>8</v>
      </c>
      <c r="G470" s="242">
        <v>0</v>
      </c>
      <c r="H470" s="242">
        <v>0</v>
      </c>
      <c r="I470" s="243">
        <v>0</v>
      </c>
      <c r="J470" s="242">
        <v>45</v>
      </c>
      <c r="K470" s="242">
        <v>90</v>
      </c>
      <c r="L470" s="242">
        <v>30</v>
      </c>
      <c r="M470" s="243">
        <v>120</v>
      </c>
      <c r="N470" s="242">
        <v>0</v>
      </c>
      <c r="O470" s="242">
        <v>0</v>
      </c>
      <c r="P470" s="243">
        <v>0</v>
      </c>
      <c r="Q470" s="242">
        <v>1</v>
      </c>
      <c r="R470" s="242">
        <v>15</v>
      </c>
      <c r="S470" s="244">
        <v>0</v>
      </c>
      <c r="T470" s="242">
        <v>0</v>
      </c>
      <c r="U470" s="242">
        <v>0</v>
      </c>
      <c r="V470" s="244">
        <v>0</v>
      </c>
      <c r="W470" s="242">
        <v>1</v>
      </c>
      <c r="X470" s="242">
        <v>15</v>
      </c>
      <c r="Y470" s="244">
        <v>0</v>
      </c>
      <c r="Z470" s="242">
        <v>5</v>
      </c>
      <c r="AA470" s="242">
        <v>75</v>
      </c>
      <c r="AB470" s="244">
        <v>0</v>
      </c>
      <c r="AC470" s="242">
        <v>1</v>
      </c>
      <c r="AD470" s="242">
        <v>15</v>
      </c>
      <c r="AE470" s="244">
        <v>0</v>
      </c>
    </row>
    <row r="471" spans="1:31" x14ac:dyDescent="0.35">
      <c r="A471">
        <v>52131</v>
      </c>
      <c r="B471" t="s">
        <v>830</v>
      </c>
      <c r="C471" s="242">
        <v>0</v>
      </c>
      <c r="D471" s="242">
        <v>1</v>
      </c>
      <c r="E471" s="242">
        <v>0</v>
      </c>
      <c r="F471" s="243">
        <v>1</v>
      </c>
      <c r="G471" s="242">
        <v>1</v>
      </c>
      <c r="H471" s="242">
        <v>0</v>
      </c>
      <c r="I471" s="243">
        <v>1</v>
      </c>
      <c r="J471" s="242">
        <v>0</v>
      </c>
      <c r="K471" s="242">
        <v>15</v>
      </c>
      <c r="L471" s="242">
        <v>0</v>
      </c>
      <c r="M471" s="243">
        <v>15</v>
      </c>
      <c r="N471" s="242">
        <v>15</v>
      </c>
      <c r="O471" s="242">
        <v>0</v>
      </c>
      <c r="P471" s="243">
        <v>15</v>
      </c>
      <c r="Q471" s="242">
        <v>0</v>
      </c>
      <c r="R471" s="242">
        <v>0</v>
      </c>
      <c r="S471" s="244">
        <v>0</v>
      </c>
      <c r="T471" s="242">
        <v>0</v>
      </c>
      <c r="U471" s="242">
        <v>0</v>
      </c>
      <c r="V471" s="244">
        <v>0</v>
      </c>
      <c r="W471" s="242">
        <v>0</v>
      </c>
      <c r="X471" s="242">
        <v>0</v>
      </c>
      <c r="Y471" s="244">
        <v>0</v>
      </c>
      <c r="Z471" s="242">
        <v>0</v>
      </c>
      <c r="AA471" s="242">
        <v>0</v>
      </c>
      <c r="AB471" s="244">
        <v>0</v>
      </c>
      <c r="AC471" s="242">
        <v>0</v>
      </c>
      <c r="AD471" s="242">
        <v>0</v>
      </c>
      <c r="AE471" s="244">
        <v>0</v>
      </c>
    </row>
    <row r="472" spans="1:31" x14ac:dyDescent="0.35">
      <c r="A472">
        <v>52133</v>
      </c>
      <c r="B472" t="s">
        <v>831</v>
      </c>
      <c r="C472" s="242">
        <v>3</v>
      </c>
      <c r="D472" s="242">
        <v>0</v>
      </c>
      <c r="E472" s="242">
        <v>0</v>
      </c>
      <c r="F472" s="243">
        <v>0</v>
      </c>
      <c r="G472" s="242">
        <v>0</v>
      </c>
      <c r="H472" s="242">
        <v>0</v>
      </c>
      <c r="I472" s="243">
        <v>0</v>
      </c>
      <c r="J472" s="242">
        <v>45</v>
      </c>
      <c r="K472" s="242">
        <v>0</v>
      </c>
      <c r="L472" s="242">
        <v>0</v>
      </c>
      <c r="M472" s="243">
        <v>0</v>
      </c>
      <c r="N472" s="242">
        <v>0</v>
      </c>
      <c r="O472" s="242">
        <v>0</v>
      </c>
      <c r="P472" s="243">
        <v>0</v>
      </c>
      <c r="Q472" s="242">
        <v>0</v>
      </c>
      <c r="R472" s="242">
        <v>0</v>
      </c>
      <c r="S472" s="244">
        <v>0</v>
      </c>
      <c r="T472" s="242">
        <v>0</v>
      </c>
      <c r="U472" s="242">
        <v>0</v>
      </c>
      <c r="V472" s="244">
        <v>0</v>
      </c>
      <c r="W472" s="242">
        <v>0</v>
      </c>
      <c r="X472" s="242">
        <v>0</v>
      </c>
      <c r="Y472" s="244">
        <v>0</v>
      </c>
      <c r="Z472" s="242">
        <v>0</v>
      </c>
      <c r="AA472" s="242">
        <v>0</v>
      </c>
      <c r="AB472" s="244">
        <v>0</v>
      </c>
      <c r="AC472" s="242">
        <v>0</v>
      </c>
      <c r="AD472" s="242">
        <v>0</v>
      </c>
      <c r="AE472" s="244">
        <v>0</v>
      </c>
    </row>
    <row r="473" spans="1:31" x14ac:dyDescent="0.35">
      <c r="A473">
        <v>52137</v>
      </c>
      <c r="B473" t="s">
        <v>832</v>
      </c>
      <c r="C473" s="242">
        <v>13</v>
      </c>
      <c r="D473" s="242">
        <v>19</v>
      </c>
      <c r="E473" s="242">
        <v>3</v>
      </c>
      <c r="F473" s="243">
        <v>22</v>
      </c>
      <c r="G473" s="242">
        <v>14</v>
      </c>
      <c r="H473" s="242">
        <v>3</v>
      </c>
      <c r="I473" s="243">
        <v>17</v>
      </c>
      <c r="J473" s="242">
        <v>195</v>
      </c>
      <c r="K473" s="242">
        <v>285</v>
      </c>
      <c r="L473" s="242">
        <v>45</v>
      </c>
      <c r="M473" s="243">
        <v>330</v>
      </c>
      <c r="N473" s="242">
        <v>197.6</v>
      </c>
      <c r="O473" s="242">
        <v>41.9</v>
      </c>
      <c r="P473" s="243">
        <v>239.5</v>
      </c>
      <c r="Q473" s="242">
        <v>0</v>
      </c>
      <c r="R473" s="242">
        <v>0</v>
      </c>
      <c r="S473" s="244">
        <v>0</v>
      </c>
      <c r="T473" s="242">
        <v>0</v>
      </c>
      <c r="U473" s="242">
        <v>0</v>
      </c>
      <c r="V473" s="244">
        <v>0</v>
      </c>
      <c r="W473" s="242">
        <v>1</v>
      </c>
      <c r="X473" s="242">
        <v>15</v>
      </c>
      <c r="Y473" s="244">
        <v>0</v>
      </c>
      <c r="Z473" s="242">
        <v>0</v>
      </c>
      <c r="AA473" s="242">
        <v>0</v>
      </c>
      <c r="AB473" s="244">
        <v>0</v>
      </c>
      <c r="AC473" s="242">
        <v>0</v>
      </c>
      <c r="AD473" s="242">
        <v>0</v>
      </c>
      <c r="AE473" s="244">
        <v>0</v>
      </c>
    </row>
    <row r="474" spans="1:31" x14ac:dyDescent="0.35">
      <c r="A474">
        <v>52139</v>
      </c>
      <c r="B474" t="s">
        <v>833</v>
      </c>
      <c r="C474" s="242">
        <v>1</v>
      </c>
      <c r="D474" s="242">
        <v>1</v>
      </c>
      <c r="E474" s="242">
        <v>0</v>
      </c>
      <c r="F474" s="243">
        <v>1</v>
      </c>
      <c r="G474" s="242">
        <v>1</v>
      </c>
      <c r="H474" s="242">
        <v>0</v>
      </c>
      <c r="I474" s="243">
        <v>1</v>
      </c>
      <c r="J474" s="242">
        <v>15</v>
      </c>
      <c r="K474" s="242">
        <v>15</v>
      </c>
      <c r="L474" s="242">
        <v>0</v>
      </c>
      <c r="M474" s="243">
        <v>15</v>
      </c>
      <c r="N474" s="242">
        <v>15</v>
      </c>
      <c r="O474" s="242">
        <v>0</v>
      </c>
      <c r="P474" s="243">
        <v>15</v>
      </c>
      <c r="Q474" s="242">
        <v>0</v>
      </c>
      <c r="R474" s="242">
        <v>0</v>
      </c>
      <c r="S474" s="244">
        <v>0</v>
      </c>
      <c r="T474" s="242">
        <v>0</v>
      </c>
      <c r="U474" s="242">
        <v>0</v>
      </c>
      <c r="V474" s="244">
        <v>0</v>
      </c>
      <c r="W474" s="242">
        <v>0</v>
      </c>
      <c r="X474" s="242">
        <v>0</v>
      </c>
      <c r="Y474" s="244">
        <v>0</v>
      </c>
      <c r="Z474" s="242">
        <v>0</v>
      </c>
      <c r="AA474" s="242">
        <v>0</v>
      </c>
      <c r="AB474" s="244">
        <v>0</v>
      </c>
      <c r="AC474" s="242">
        <v>0</v>
      </c>
      <c r="AD474" s="242">
        <v>0</v>
      </c>
      <c r="AE474" s="244">
        <v>0</v>
      </c>
    </row>
    <row r="475" spans="1:31" x14ac:dyDescent="0.35">
      <c r="A475">
        <v>52149</v>
      </c>
      <c r="B475" t="s">
        <v>457</v>
      </c>
      <c r="C475" s="242">
        <v>2</v>
      </c>
      <c r="D475" s="242">
        <v>54</v>
      </c>
      <c r="E475" s="242">
        <v>18</v>
      </c>
      <c r="F475" s="243">
        <v>72</v>
      </c>
      <c r="G475" s="242">
        <v>45</v>
      </c>
      <c r="H475" s="242">
        <v>14</v>
      </c>
      <c r="I475" s="243">
        <v>59</v>
      </c>
      <c r="J475" s="242">
        <v>30</v>
      </c>
      <c r="K475" s="242">
        <v>810</v>
      </c>
      <c r="L475" s="242">
        <v>270</v>
      </c>
      <c r="M475" s="243">
        <v>1080</v>
      </c>
      <c r="N475" s="242">
        <v>675</v>
      </c>
      <c r="O475" s="242">
        <v>210</v>
      </c>
      <c r="P475" s="243">
        <v>885</v>
      </c>
      <c r="Q475" s="242">
        <v>2</v>
      </c>
      <c r="R475" s="242">
        <v>30</v>
      </c>
      <c r="S475" s="244">
        <v>30</v>
      </c>
      <c r="T475" s="242">
        <v>0</v>
      </c>
      <c r="U475" s="242">
        <v>0</v>
      </c>
      <c r="V475" s="244">
        <v>0</v>
      </c>
      <c r="W475" s="242">
        <v>0</v>
      </c>
      <c r="X475" s="242">
        <v>0</v>
      </c>
      <c r="Y475" s="244">
        <v>0</v>
      </c>
      <c r="Z475" s="242">
        <v>0</v>
      </c>
      <c r="AA475" s="242">
        <v>0</v>
      </c>
      <c r="AB475" s="244">
        <v>0</v>
      </c>
      <c r="AC475" s="242">
        <v>0</v>
      </c>
      <c r="AD475" s="242">
        <v>0</v>
      </c>
      <c r="AE475" s="244">
        <v>0</v>
      </c>
    </row>
    <row r="476" spans="1:31" x14ac:dyDescent="0.35">
      <c r="A476">
        <v>52151</v>
      </c>
      <c r="B476" t="s">
        <v>834</v>
      </c>
      <c r="C476" s="242">
        <v>18</v>
      </c>
      <c r="D476" s="242">
        <v>26</v>
      </c>
      <c r="E476" s="242">
        <v>3</v>
      </c>
      <c r="F476" s="243">
        <v>29</v>
      </c>
      <c r="G476" s="242">
        <v>6</v>
      </c>
      <c r="H476" s="242">
        <v>1</v>
      </c>
      <c r="I476" s="243">
        <v>7</v>
      </c>
      <c r="J476" s="242">
        <v>270</v>
      </c>
      <c r="K476" s="242">
        <v>390</v>
      </c>
      <c r="L476" s="242">
        <v>45</v>
      </c>
      <c r="M476" s="243">
        <v>435</v>
      </c>
      <c r="N476" s="242">
        <v>90</v>
      </c>
      <c r="O476" s="242">
        <v>15</v>
      </c>
      <c r="P476" s="243">
        <v>105</v>
      </c>
      <c r="Q476" s="242">
        <v>3</v>
      </c>
      <c r="R476" s="242">
        <v>45</v>
      </c>
      <c r="S476" s="244">
        <v>15</v>
      </c>
      <c r="T476" s="242">
        <v>6</v>
      </c>
      <c r="U476" s="242">
        <v>90</v>
      </c>
      <c r="V476" s="244">
        <v>15</v>
      </c>
      <c r="W476" s="242">
        <v>19</v>
      </c>
      <c r="X476" s="242">
        <v>285</v>
      </c>
      <c r="Y476" s="244">
        <v>75</v>
      </c>
      <c r="Z476" s="242">
        <v>1</v>
      </c>
      <c r="AA476" s="242">
        <v>15</v>
      </c>
      <c r="AB476" s="244">
        <v>0</v>
      </c>
      <c r="AC476" s="242">
        <v>0</v>
      </c>
      <c r="AD476" s="242">
        <v>0</v>
      </c>
      <c r="AE476" s="244">
        <v>0</v>
      </c>
    </row>
    <row r="477" spans="1:31" x14ac:dyDescent="0.35">
      <c r="A477">
        <v>52164</v>
      </c>
      <c r="B477" t="s">
        <v>835</v>
      </c>
      <c r="C477" s="242">
        <v>1</v>
      </c>
      <c r="D477" s="242">
        <v>0</v>
      </c>
      <c r="E477" s="242">
        <v>0</v>
      </c>
      <c r="F477" s="243">
        <v>0</v>
      </c>
      <c r="G477" s="242">
        <v>0</v>
      </c>
      <c r="H477" s="242">
        <v>0</v>
      </c>
      <c r="I477" s="243">
        <v>0</v>
      </c>
      <c r="J477" s="242">
        <v>15</v>
      </c>
      <c r="K477" s="242">
        <v>0</v>
      </c>
      <c r="L477" s="242">
        <v>0</v>
      </c>
      <c r="M477" s="243">
        <v>0</v>
      </c>
      <c r="N477" s="242">
        <v>0</v>
      </c>
      <c r="O477" s="242">
        <v>0</v>
      </c>
      <c r="P477" s="243">
        <v>0</v>
      </c>
      <c r="Q477" s="242">
        <v>0</v>
      </c>
      <c r="R477" s="242">
        <v>0</v>
      </c>
      <c r="S477" s="244">
        <v>0</v>
      </c>
      <c r="T477" s="242">
        <v>0</v>
      </c>
      <c r="U477" s="242">
        <v>0</v>
      </c>
      <c r="V477" s="244">
        <v>0</v>
      </c>
      <c r="W477" s="242">
        <v>0</v>
      </c>
      <c r="X477" s="242">
        <v>0</v>
      </c>
      <c r="Y477" s="244">
        <v>0</v>
      </c>
      <c r="Z477" s="242">
        <v>0</v>
      </c>
      <c r="AA477" s="242">
        <v>0</v>
      </c>
      <c r="AB477" s="244">
        <v>0</v>
      </c>
      <c r="AC477" s="242">
        <v>0</v>
      </c>
      <c r="AD477" s="242">
        <v>0</v>
      </c>
      <c r="AE477" s="244">
        <v>0</v>
      </c>
    </row>
    <row r="478" spans="1:31" x14ac:dyDescent="0.35">
      <c r="A478">
        <v>52203</v>
      </c>
      <c r="B478" t="s">
        <v>836</v>
      </c>
      <c r="C478" s="242">
        <v>0</v>
      </c>
      <c r="D478" s="242">
        <v>0</v>
      </c>
      <c r="E478" s="242">
        <v>1</v>
      </c>
      <c r="F478" s="243">
        <v>1</v>
      </c>
      <c r="G478" s="242">
        <v>0</v>
      </c>
      <c r="H478" s="242">
        <v>1</v>
      </c>
      <c r="I478" s="243">
        <v>1</v>
      </c>
      <c r="J478" s="242">
        <v>0</v>
      </c>
      <c r="K478" s="242">
        <v>0</v>
      </c>
      <c r="L478" s="242">
        <v>15</v>
      </c>
      <c r="M478" s="243">
        <v>15</v>
      </c>
      <c r="N478" s="242">
        <v>0</v>
      </c>
      <c r="O478" s="242">
        <v>15</v>
      </c>
      <c r="P478" s="243">
        <v>15</v>
      </c>
      <c r="Q478" s="242">
        <v>0</v>
      </c>
      <c r="R478" s="242">
        <v>0</v>
      </c>
      <c r="S478" s="244">
        <v>0</v>
      </c>
      <c r="T478" s="242">
        <v>0</v>
      </c>
      <c r="U478" s="242">
        <v>0</v>
      </c>
      <c r="V478" s="244">
        <v>0</v>
      </c>
      <c r="W478" s="242">
        <v>0</v>
      </c>
      <c r="X478" s="242">
        <v>0</v>
      </c>
      <c r="Y478" s="244">
        <v>0</v>
      </c>
      <c r="Z478" s="242">
        <v>0</v>
      </c>
      <c r="AA478" s="242">
        <v>0</v>
      </c>
      <c r="AB478" s="244">
        <v>0</v>
      </c>
      <c r="AC478" s="242">
        <v>0</v>
      </c>
      <c r="AD478" s="242">
        <v>0</v>
      </c>
      <c r="AE478" s="244">
        <v>0</v>
      </c>
    </row>
    <row r="479" spans="1:31" x14ac:dyDescent="0.35">
      <c r="A479">
        <v>52227</v>
      </c>
      <c r="B479" t="s">
        <v>747</v>
      </c>
      <c r="C479" s="242">
        <v>11</v>
      </c>
      <c r="D479" s="242">
        <v>23</v>
      </c>
      <c r="E479" s="242">
        <v>11</v>
      </c>
      <c r="F479" s="243">
        <v>34</v>
      </c>
      <c r="G479" s="242">
        <v>7</v>
      </c>
      <c r="H479" s="242">
        <v>5</v>
      </c>
      <c r="I479" s="243">
        <v>12</v>
      </c>
      <c r="J479" s="242">
        <v>165</v>
      </c>
      <c r="K479" s="242">
        <v>345</v>
      </c>
      <c r="L479" s="242">
        <v>165</v>
      </c>
      <c r="M479" s="243">
        <v>510</v>
      </c>
      <c r="N479" s="242">
        <v>105</v>
      </c>
      <c r="O479" s="242">
        <v>60</v>
      </c>
      <c r="P479" s="243">
        <v>165</v>
      </c>
      <c r="Q479" s="242">
        <v>5</v>
      </c>
      <c r="R479" s="242">
        <v>75</v>
      </c>
      <c r="S479" s="244">
        <v>30</v>
      </c>
      <c r="T479" s="242">
        <v>3</v>
      </c>
      <c r="U479" s="242">
        <v>45</v>
      </c>
      <c r="V479" s="244">
        <v>15</v>
      </c>
      <c r="W479" s="242">
        <v>6</v>
      </c>
      <c r="X479" s="242">
        <v>90</v>
      </c>
      <c r="Y479" s="244">
        <v>15</v>
      </c>
      <c r="Z479" s="242">
        <v>5</v>
      </c>
      <c r="AA479" s="242">
        <v>75</v>
      </c>
      <c r="AB479" s="244">
        <v>0</v>
      </c>
      <c r="AC479" s="242">
        <v>5</v>
      </c>
      <c r="AD479" s="242">
        <v>75</v>
      </c>
      <c r="AE479" s="244">
        <v>0</v>
      </c>
    </row>
    <row r="480" spans="1:31" x14ac:dyDescent="0.35">
      <c r="A480">
        <v>52282</v>
      </c>
      <c r="B480" t="s">
        <v>837</v>
      </c>
      <c r="C480" s="242">
        <v>4</v>
      </c>
      <c r="D480" s="242">
        <v>18</v>
      </c>
      <c r="E480" s="242">
        <v>1</v>
      </c>
      <c r="F480" s="243">
        <v>19</v>
      </c>
      <c r="G480" s="242">
        <v>9</v>
      </c>
      <c r="H480" s="242">
        <v>1</v>
      </c>
      <c r="I480" s="243">
        <v>10</v>
      </c>
      <c r="J480" s="242">
        <v>60</v>
      </c>
      <c r="K480" s="242">
        <v>270</v>
      </c>
      <c r="L480" s="242">
        <v>15</v>
      </c>
      <c r="M480" s="243">
        <v>285</v>
      </c>
      <c r="N480" s="242">
        <v>135</v>
      </c>
      <c r="O480" s="242">
        <v>15</v>
      </c>
      <c r="P480" s="243">
        <v>150</v>
      </c>
      <c r="Q480" s="242">
        <v>2</v>
      </c>
      <c r="R480" s="242">
        <v>30</v>
      </c>
      <c r="S480" s="244">
        <v>0</v>
      </c>
      <c r="T480" s="242">
        <v>1</v>
      </c>
      <c r="U480" s="242">
        <v>15</v>
      </c>
      <c r="V480" s="244">
        <v>0</v>
      </c>
      <c r="W480" s="242">
        <v>0</v>
      </c>
      <c r="X480" s="242">
        <v>0</v>
      </c>
      <c r="Y480" s="244">
        <v>0</v>
      </c>
      <c r="Z480" s="242">
        <v>0</v>
      </c>
      <c r="AA480" s="242">
        <v>0</v>
      </c>
      <c r="AB480" s="244">
        <v>0</v>
      </c>
      <c r="AC480" s="242">
        <v>0</v>
      </c>
      <c r="AD480" s="242">
        <v>0</v>
      </c>
      <c r="AE480" s="244">
        <v>0</v>
      </c>
    </row>
    <row r="481" spans="1:31" x14ac:dyDescent="0.35">
      <c r="A481">
        <v>52285</v>
      </c>
      <c r="B481" t="s">
        <v>838</v>
      </c>
      <c r="C481" s="242">
        <v>7</v>
      </c>
      <c r="D481" s="242">
        <v>35</v>
      </c>
      <c r="E481" s="242">
        <v>4</v>
      </c>
      <c r="F481" s="243">
        <v>39</v>
      </c>
      <c r="G481" s="242">
        <v>17</v>
      </c>
      <c r="H481" s="242">
        <v>2</v>
      </c>
      <c r="I481" s="243">
        <v>19</v>
      </c>
      <c r="J481" s="242">
        <v>100</v>
      </c>
      <c r="K481" s="242">
        <v>514</v>
      </c>
      <c r="L481" s="242">
        <v>60</v>
      </c>
      <c r="M481" s="243">
        <v>574</v>
      </c>
      <c r="N481" s="242">
        <v>240</v>
      </c>
      <c r="O481" s="242">
        <v>20</v>
      </c>
      <c r="P481" s="243">
        <v>260</v>
      </c>
      <c r="Q481" s="242">
        <v>5</v>
      </c>
      <c r="R481" s="242">
        <v>75</v>
      </c>
      <c r="S481" s="244">
        <v>60</v>
      </c>
      <c r="T481" s="242">
        <v>2</v>
      </c>
      <c r="U481" s="242">
        <v>24</v>
      </c>
      <c r="V481" s="244">
        <v>0</v>
      </c>
      <c r="W481" s="242">
        <v>7</v>
      </c>
      <c r="X481" s="242">
        <v>100</v>
      </c>
      <c r="Y481" s="244">
        <v>30</v>
      </c>
      <c r="Z481" s="242">
        <v>2</v>
      </c>
      <c r="AA481" s="242">
        <v>30</v>
      </c>
      <c r="AB481" s="244">
        <v>0</v>
      </c>
      <c r="AC481" s="242">
        <v>0</v>
      </c>
      <c r="AD481" s="242">
        <v>0</v>
      </c>
      <c r="AE481" s="244">
        <v>0</v>
      </c>
    </row>
    <row r="482" spans="1:31" x14ac:dyDescent="0.35">
      <c r="A482">
        <v>52290</v>
      </c>
      <c r="B482" t="s">
        <v>839</v>
      </c>
      <c r="C482" s="242">
        <v>1</v>
      </c>
      <c r="D482" s="242">
        <v>9</v>
      </c>
      <c r="E482" s="242">
        <v>1</v>
      </c>
      <c r="F482" s="243">
        <v>10</v>
      </c>
      <c r="G482" s="242">
        <v>0</v>
      </c>
      <c r="H482" s="242">
        <v>0</v>
      </c>
      <c r="I482" s="243">
        <v>0</v>
      </c>
      <c r="J482" s="242">
        <v>15</v>
      </c>
      <c r="K482" s="242">
        <v>135</v>
      </c>
      <c r="L482" s="242">
        <v>15</v>
      </c>
      <c r="M482" s="243">
        <v>150</v>
      </c>
      <c r="N482" s="242">
        <v>0</v>
      </c>
      <c r="O482" s="242">
        <v>0</v>
      </c>
      <c r="P482" s="243">
        <v>0</v>
      </c>
      <c r="Q482" s="242">
        <v>2</v>
      </c>
      <c r="R482" s="242">
        <v>30</v>
      </c>
      <c r="S482" s="244">
        <v>0</v>
      </c>
      <c r="T482" s="242">
        <v>5</v>
      </c>
      <c r="U482" s="242">
        <v>75</v>
      </c>
      <c r="V482" s="244">
        <v>0</v>
      </c>
      <c r="W482" s="242">
        <v>3</v>
      </c>
      <c r="X482" s="242">
        <v>45</v>
      </c>
      <c r="Y482" s="244">
        <v>0</v>
      </c>
      <c r="Z482" s="242">
        <v>3</v>
      </c>
      <c r="AA482" s="242">
        <v>45</v>
      </c>
      <c r="AB482" s="244">
        <v>0</v>
      </c>
      <c r="AC482" s="242">
        <v>0</v>
      </c>
      <c r="AD482" s="242">
        <v>0</v>
      </c>
      <c r="AE482" s="244">
        <v>0</v>
      </c>
    </row>
    <row r="483" spans="1:31" x14ac:dyDescent="0.35">
      <c r="A483">
        <v>52303</v>
      </c>
      <c r="B483" t="s">
        <v>840</v>
      </c>
      <c r="C483" s="242">
        <v>6</v>
      </c>
      <c r="D483" s="242">
        <v>16</v>
      </c>
      <c r="E483" s="242">
        <v>7</v>
      </c>
      <c r="F483" s="243">
        <v>23</v>
      </c>
      <c r="G483" s="242">
        <v>11</v>
      </c>
      <c r="H483" s="242">
        <v>4</v>
      </c>
      <c r="I483" s="243">
        <v>15</v>
      </c>
      <c r="J483" s="242">
        <v>90</v>
      </c>
      <c r="K483" s="242">
        <v>240</v>
      </c>
      <c r="L483" s="242">
        <v>105</v>
      </c>
      <c r="M483" s="243">
        <v>345</v>
      </c>
      <c r="N483" s="242">
        <v>165</v>
      </c>
      <c r="O483" s="242">
        <v>60</v>
      </c>
      <c r="P483" s="243">
        <v>225</v>
      </c>
      <c r="Q483" s="242">
        <v>0</v>
      </c>
      <c r="R483" s="242">
        <v>0</v>
      </c>
      <c r="S483" s="244">
        <v>0</v>
      </c>
      <c r="T483" s="242">
        <v>6</v>
      </c>
      <c r="U483" s="242">
        <v>90</v>
      </c>
      <c r="V483" s="244">
        <v>45</v>
      </c>
      <c r="W483" s="242">
        <v>10</v>
      </c>
      <c r="X483" s="242">
        <v>150</v>
      </c>
      <c r="Y483" s="244">
        <v>105</v>
      </c>
      <c r="Z483" s="242">
        <v>0</v>
      </c>
      <c r="AA483" s="242">
        <v>0</v>
      </c>
      <c r="AB483" s="244">
        <v>0</v>
      </c>
      <c r="AC483" s="242">
        <v>0</v>
      </c>
      <c r="AD483" s="242">
        <v>0</v>
      </c>
      <c r="AE483" s="244">
        <v>0</v>
      </c>
    </row>
    <row r="484" spans="1:31" x14ac:dyDescent="0.35">
      <c r="A484">
        <v>52324</v>
      </c>
      <c r="B484" t="s">
        <v>841</v>
      </c>
      <c r="C484" s="242">
        <v>15</v>
      </c>
      <c r="D484" s="242">
        <v>17</v>
      </c>
      <c r="E484" s="242">
        <v>2</v>
      </c>
      <c r="F484" s="243">
        <v>19</v>
      </c>
      <c r="G484" s="242">
        <v>3</v>
      </c>
      <c r="H484" s="242">
        <v>1</v>
      </c>
      <c r="I484" s="243">
        <v>4</v>
      </c>
      <c r="J484" s="242">
        <v>225</v>
      </c>
      <c r="K484" s="242">
        <v>255</v>
      </c>
      <c r="L484" s="242">
        <v>30</v>
      </c>
      <c r="M484" s="243">
        <v>285</v>
      </c>
      <c r="N484" s="242">
        <v>45</v>
      </c>
      <c r="O484" s="242">
        <v>15</v>
      </c>
      <c r="P484" s="243">
        <v>60</v>
      </c>
      <c r="Q484" s="242">
        <v>1</v>
      </c>
      <c r="R484" s="242">
        <v>15</v>
      </c>
      <c r="S484" s="244">
        <v>0</v>
      </c>
      <c r="T484" s="242">
        <v>0</v>
      </c>
      <c r="U484" s="242">
        <v>0</v>
      </c>
      <c r="V484" s="244">
        <v>0</v>
      </c>
      <c r="W484" s="242">
        <v>16</v>
      </c>
      <c r="X484" s="242">
        <v>240</v>
      </c>
      <c r="Y484" s="244">
        <v>60</v>
      </c>
      <c r="Z484" s="242">
        <v>1</v>
      </c>
      <c r="AA484" s="242">
        <v>15</v>
      </c>
      <c r="AB484" s="244">
        <v>0</v>
      </c>
      <c r="AC484" s="242">
        <v>0</v>
      </c>
      <c r="AD484" s="242">
        <v>0</v>
      </c>
      <c r="AE484" s="244">
        <v>0</v>
      </c>
    </row>
    <row r="485" spans="1:31" x14ac:dyDescent="0.35">
      <c r="A485">
        <v>52329</v>
      </c>
      <c r="B485" t="s">
        <v>842</v>
      </c>
      <c r="C485" s="242">
        <v>0</v>
      </c>
      <c r="D485" s="242">
        <v>0</v>
      </c>
      <c r="E485" s="242">
        <v>1</v>
      </c>
      <c r="F485" s="243">
        <v>1</v>
      </c>
      <c r="G485" s="242">
        <v>0</v>
      </c>
      <c r="H485" s="242">
        <v>1</v>
      </c>
      <c r="I485" s="243">
        <v>1</v>
      </c>
      <c r="J485" s="242">
        <v>0</v>
      </c>
      <c r="K485" s="242">
        <v>0</v>
      </c>
      <c r="L485" s="242">
        <v>0</v>
      </c>
      <c r="M485" s="243">
        <v>0</v>
      </c>
      <c r="N485" s="242">
        <v>0</v>
      </c>
      <c r="O485" s="242">
        <v>15</v>
      </c>
      <c r="P485" s="243">
        <v>15</v>
      </c>
      <c r="Q485" s="242">
        <v>0</v>
      </c>
      <c r="R485" s="242">
        <v>0</v>
      </c>
      <c r="S485" s="244">
        <v>0</v>
      </c>
      <c r="T485" s="242">
        <v>0</v>
      </c>
      <c r="U485" s="242">
        <v>0</v>
      </c>
      <c r="V485" s="244">
        <v>0</v>
      </c>
      <c r="W485" s="242">
        <v>0</v>
      </c>
      <c r="X485" s="242">
        <v>0</v>
      </c>
      <c r="Y485" s="244">
        <v>0</v>
      </c>
      <c r="Z485" s="242">
        <v>0</v>
      </c>
      <c r="AA485" s="242">
        <v>0</v>
      </c>
      <c r="AB485" s="244">
        <v>0</v>
      </c>
      <c r="AC485" s="242">
        <v>0</v>
      </c>
      <c r="AD485" s="242">
        <v>0</v>
      </c>
      <c r="AE485" s="244">
        <v>0</v>
      </c>
    </row>
    <row r="486" spans="1:31" x14ac:dyDescent="0.35">
      <c r="A486">
        <v>52330</v>
      </c>
      <c r="B486" t="s">
        <v>843</v>
      </c>
      <c r="C486" s="242">
        <v>15</v>
      </c>
      <c r="D486" s="242">
        <v>14</v>
      </c>
      <c r="E486" s="242">
        <v>5</v>
      </c>
      <c r="F486" s="243">
        <v>19</v>
      </c>
      <c r="G486" s="242">
        <v>6</v>
      </c>
      <c r="H486" s="242">
        <v>4</v>
      </c>
      <c r="I486" s="243">
        <v>10</v>
      </c>
      <c r="J486" s="242">
        <v>225</v>
      </c>
      <c r="K486" s="242">
        <v>210</v>
      </c>
      <c r="L486" s="242">
        <v>75</v>
      </c>
      <c r="M486" s="243">
        <v>285</v>
      </c>
      <c r="N486" s="242">
        <v>90</v>
      </c>
      <c r="O486" s="242">
        <v>60</v>
      </c>
      <c r="P486" s="243">
        <v>150</v>
      </c>
      <c r="Q486" s="242">
        <v>9</v>
      </c>
      <c r="R486" s="242">
        <v>135</v>
      </c>
      <c r="S486" s="244">
        <v>75</v>
      </c>
      <c r="T486" s="242">
        <v>1</v>
      </c>
      <c r="U486" s="242">
        <v>15</v>
      </c>
      <c r="V486" s="244">
        <v>15</v>
      </c>
      <c r="W486" s="242">
        <v>5</v>
      </c>
      <c r="X486" s="242">
        <v>75</v>
      </c>
      <c r="Y486" s="244">
        <v>60</v>
      </c>
      <c r="Z486" s="242">
        <v>4</v>
      </c>
      <c r="AA486" s="242">
        <v>60</v>
      </c>
      <c r="AB486" s="244">
        <v>0</v>
      </c>
      <c r="AC486" s="242">
        <v>0</v>
      </c>
      <c r="AD486" s="242">
        <v>0</v>
      </c>
      <c r="AE486" s="244">
        <v>0</v>
      </c>
    </row>
    <row r="487" spans="1:31" x14ac:dyDescent="0.35">
      <c r="A487">
        <v>52334</v>
      </c>
      <c r="B487" t="s">
        <v>844</v>
      </c>
      <c r="C487" s="242">
        <v>15</v>
      </c>
      <c r="D487" s="242">
        <v>4</v>
      </c>
      <c r="E487" s="242">
        <v>7</v>
      </c>
      <c r="F487" s="243">
        <v>11</v>
      </c>
      <c r="G487" s="242">
        <v>0</v>
      </c>
      <c r="H487" s="242">
        <v>0</v>
      </c>
      <c r="I487" s="243">
        <v>0</v>
      </c>
      <c r="J487" s="242">
        <v>225</v>
      </c>
      <c r="K487" s="242">
        <v>60</v>
      </c>
      <c r="L487" s="242">
        <v>105</v>
      </c>
      <c r="M487" s="243">
        <v>165</v>
      </c>
      <c r="N487" s="242">
        <v>0</v>
      </c>
      <c r="O487" s="242">
        <v>0</v>
      </c>
      <c r="P487" s="243">
        <v>0</v>
      </c>
      <c r="Q487" s="242">
        <v>0</v>
      </c>
      <c r="R487" s="242">
        <v>0</v>
      </c>
      <c r="S487" s="244">
        <v>0</v>
      </c>
      <c r="T487" s="242">
        <v>6</v>
      </c>
      <c r="U487" s="242">
        <v>90</v>
      </c>
      <c r="V487" s="244">
        <v>0</v>
      </c>
      <c r="W487" s="242">
        <v>5</v>
      </c>
      <c r="X487" s="242">
        <v>75</v>
      </c>
      <c r="Y487" s="244">
        <v>0</v>
      </c>
      <c r="Z487" s="242">
        <v>6</v>
      </c>
      <c r="AA487" s="242">
        <v>90</v>
      </c>
      <c r="AB487" s="244">
        <v>0</v>
      </c>
      <c r="AC487" s="242">
        <v>6</v>
      </c>
      <c r="AD487" s="242">
        <v>90</v>
      </c>
      <c r="AE487" s="244">
        <v>0</v>
      </c>
    </row>
    <row r="488" spans="1:31" x14ac:dyDescent="0.35">
      <c r="A488">
        <v>52356</v>
      </c>
      <c r="B488" t="s">
        <v>845</v>
      </c>
      <c r="C488" s="242">
        <v>1</v>
      </c>
      <c r="D488" s="242">
        <v>0</v>
      </c>
      <c r="E488" s="242">
        <v>0</v>
      </c>
      <c r="F488" s="243">
        <v>0</v>
      </c>
      <c r="G488" s="242">
        <v>0</v>
      </c>
      <c r="H488" s="242">
        <v>0</v>
      </c>
      <c r="I488" s="243">
        <v>0</v>
      </c>
      <c r="J488" s="242">
        <v>15</v>
      </c>
      <c r="K488" s="242">
        <v>0</v>
      </c>
      <c r="L488" s="242">
        <v>0</v>
      </c>
      <c r="M488" s="243">
        <v>0</v>
      </c>
      <c r="N488" s="242">
        <v>0</v>
      </c>
      <c r="O488" s="242">
        <v>0</v>
      </c>
      <c r="P488" s="243">
        <v>0</v>
      </c>
      <c r="Q488" s="242">
        <v>0</v>
      </c>
      <c r="R488" s="242">
        <v>0</v>
      </c>
      <c r="S488" s="244">
        <v>0</v>
      </c>
      <c r="T488" s="242">
        <v>0</v>
      </c>
      <c r="U488" s="242">
        <v>0</v>
      </c>
      <c r="V488" s="244">
        <v>0</v>
      </c>
      <c r="W488" s="242">
        <v>0</v>
      </c>
      <c r="X488" s="242">
        <v>0</v>
      </c>
      <c r="Y488" s="244">
        <v>0</v>
      </c>
      <c r="Z488" s="242">
        <v>0</v>
      </c>
      <c r="AA488" s="242">
        <v>0</v>
      </c>
      <c r="AB488" s="244">
        <v>0</v>
      </c>
      <c r="AC488" s="242">
        <v>0</v>
      </c>
      <c r="AD488" s="242">
        <v>0</v>
      </c>
      <c r="AE488" s="244">
        <v>0</v>
      </c>
    </row>
    <row r="489" spans="1:31" x14ac:dyDescent="0.35">
      <c r="A489">
        <v>52365</v>
      </c>
      <c r="B489" t="s">
        <v>846</v>
      </c>
      <c r="C489" s="242">
        <v>22</v>
      </c>
      <c r="D489" s="242">
        <v>20</v>
      </c>
      <c r="E489" s="242">
        <v>9</v>
      </c>
      <c r="F489" s="243">
        <v>29</v>
      </c>
      <c r="G489" s="242">
        <v>2</v>
      </c>
      <c r="H489" s="242">
        <v>5</v>
      </c>
      <c r="I489" s="243">
        <v>7</v>
      </c>
      <c r="J489" s="242">
        <v>330</v>
      </c>
      <c r="K489" s="242">
        <v>300</v>
      </c>
      <c r="L489" s="242">
        <v>135</v>
      </c>
      <c r="M489" s="243">
        <v>435</v>
      </c>
      <c r="N489" s="242">
        <v>30</v>
      </c>
      <c r="O489" s="242">
        <v>75</v>
      </c>
      <c r="P489" s="243">
        <v>105</v>
      </c>
      <c r="Q489" s="242">
        <v>7</v>
      </c>
      <c r="R489" s="242">
        <v>105</v>
      </c>
      <c r="S489" s="244">
        <v>0</v>
      </c>
      <c r="T489" s="242">
        <v>0</v>
      </c>
      <c r="U489" s="242">
        <v>0</v>
      </c>
      <c r="V489" s="244">
        <v>0</v>
      </c>
      <c r="W489" s="242">
        <v>17</v>
      </c>
      <c r="X489" s="242">
        <v>255</v>
      </c>
      <c r="Y489" s="244">
        <v>105</v>
      </c>
      <c r="Z489" s="242">
        <v>0</v>
      </c>
      <c r="AA489" s="242">
        <v>0</v>
      </c>
      <c r="AB489" s="244">
        <v>0</v>
      </c>
      <c r="AC489" s="242">
        <v>0</v>
      </c>
      <c r="AD489" s="242">
        <v>0</v>
      </c>
      <c r="AE489" s="244">
        <v>0</v>
      </c>
    </row>
    <row r="490" spans="1:31" x14ac:dyDescent="0.35">
      <c r="A490">
        <v>52384</v>
      </c>
      <c r="B490" t="s">
        <v>675</v>
      </c>
      <c r="C490" s="242">
        <v>26</v>
      </c>
      <c r="D490" s="242">
        <v>32</v>
      </c>
      <c r="E490" s="242">
        <v>13</v>
      </c>
      <c r="F490" s="243">
        <v>45</v>
      </c>
      <c r="G490" s="242">
        <v>1</v>
      </c>
      <c r="H490" s="242">
        <v>1</v>
      </c>
      <c r="I490" s="243">
        <v>2</v>
      </c>
      <c r="J490" s="242">
        <v>390</v>
      </c>
      <c r="K490" s="242">
        <v>480</v>
      </c>
      <c r="L490" s="242">
        <v>194</v>
      </c>
      <c r="M490" s="243">
        <v>674</v>
      </c>
      <c r="N490" s="242">
        <v>15</v>
      </c>
      <c r="O490" s="242">
        <v>15</v>
      </c>
      <c r="P490" s="243">
        <v>30</v>
      </c>
      <c r="Q490" s="242">
        <v>12</v>
      </c>
      <c r="R490" s="242">
        <v>180</v>
      </c>
      <c r="S490" s="244">
        <v>0</v>
      </c>
      <c r="T490" s="242">
        <v>3</v>
      </c>
      <c r="U490" s="242">
        <v>45</v>
      </c>
      <c r="V490" s="244">
        <v>0</v>
      </c>
      <c r="W490" s="242">
        <v>14</v>
      </c>
      <c r="X490" s="242">
        <v>209</v>
      </c>
      <c r="Y490" s="244">
        <v>15</v>
      </c>
      <c r="Z490" s="242">
        <v>7</v>
      </c>
      <c r="AA490" s="242">
        <v>105</v>
      </c>
      <c r="AB490" s="244">
        <v>0</v>
      </c>
      <c r="AC490" s="242">
        <v>7</v>
      </c>
      <c r="AD490" s="242">
        <v>105</v>
      </c>
      <c r="AE490" s="244">
        <v>0</v>
      </c>
    </row>
    <row r="491" spans="1:31" x14ac:dyDescent="0.35">
      <c r="A491">
        <v>52393</v>
      </c>
      <c r="B491" t="s">
        <v>847</v>
      </c>
      <c r="C491" s="242">
        <v>10</v>
      </c>
      <c r="D491" s="242">
        <v>20</v>
      </c>
      <c r="E491" s="242">
        <v>9</v>
      </c>
      <c r="F491" s="243">
        <v>29</v>
      </c>
      <c r="G491" s="242">
        <v>0</v>
      </c>
      <c r="H491" s="242">
        <v>1</v>
      </c>
      <c r="I491" s="243">
        <v>1</v>
      </c>
      <c r="J491" s="242">
        <v>150</v>
      </c>
      <c r="K491" s="242">
        <v>300</v>
      </c>
      <c r="L491" s="242">
        <v>135</v>
      </c>
      <c r="M491" s="243">
        <v>435</v>
      </c>
      <c r="N491" s="242">
        <v>0</v>
      </c>
      <c r="O491" s="242">
        <v>15</v>
      </c>
      <c r="P491" s="243">
        <v>15</v>
      </c>
      <c r="Q491" s="242">
        <v>7</v>
      </c>
      <c r="R491" s="242">
        <v>105</v>
      </c>
      <c r="S491" s="244">
        <v>0</v>
      </c>
      <c r="T491" s="242">
        <v>2</v>
      </c>
      <c r="U491" s="242">
        <v>30</v>
      </c>
      <c r="V491" s="244">
        <v>0</v>
      </c>
      <c r="W491" s="242">
        <v>15</v>
      </c>
      <c r="X491" s="242">
        <v>225</v>
      </c>
      <c r="Y491" s="244">
        <v>15</v>
      </c>
      <c r="Z491" s="242">
        <v>4</v>
      </c>
      <c r="AA491" s="242">
        <v>60</v>
      </c>
      <c r="AB491" s="244">
        <v>15</v>
      </c>
      <c r="AC491" s="242">
        <v>7</v>
      </c>
      <c r="AD491" s="242">
        <v>105</v>
      </c>
      <c r="AE491" s="244">
        <v>15</v>
      </c>
    </row>
    <row r="492" spans="1:31" x14ac:dyDescent="0.35">
      <c r="A492">
        <v>52401</v>
      </c>
      <c r="B492" t="s">
        <v>848</v>
      </c>
      <c r="C492" s="242">
        <v>1</v>
      </c>
      <c r="D492" s="242">
        <v>1</v>
      </c>
      <c r="E492" s="242">
        <v>0</v>
      </c>
      <c r="F492" s="243">
        <v>1</v>
      </c>
      <c r="G492" s="242">
        <v>1</v>
      </c>
      <c r="H492" s="242">
        <v>0</v>
      </c>
      <c r="I492" s="243">
        <v>1</v>
      </c>
      <c r="J492" s="242">
        <v>15</v>
      </c>
      <c r="K492" s="242">
        <v>15</v>
      </c>
      <c r="L492" s="242">
        <v>0</v>
      </c>
      <c r="M492" s="243">
        <v>15</v>
      </c>
      <c r="N492" s="242">
        <v>15</v>
      </c>
      <c r="O492" s="242">
        <v>0</v>
      </c>
      <c r="P492" s="243">
        <v>15</v>
      </c>
      <c r="Q492" s="242">
        <v>0</v>
      </c>
      <c r="R492" s="242">
        <v>0</v>
      </c>
      <c r="S492" s="244">
        <v>0</v>
      </c>
      <c r="T492" s="242">
        <v>0</v>
      </c>
      <c r="U492" s="242">
        <v>0</v>
      </c>
      <c r="V492" s="244">
        <v>0</v>
      </c>
      <c r="W492" s="242">
        <v>0</v>
      </c>
      <c r="X492" s="242">
        <v>0</v>
      </c>
      <c r="Y492" s="244">
        <v>0</v>
      </c>
      <c r="Z492" s="242">
        <v>0</v>
      </c>
      <c r="AA492" s="242">
        <v>0</v>
      </c>
      <c r="AB492" s="244">
        <v>0</v>
      </c>
      <c r="AC492" s="242">
        <v>0</v>
      </c>
      <c r="AD492" s="242">
        <v>0</v>
      </c>
      <c r="AE492" s="244">
        <v>0</v>
      </c>
    </row>
    <row r="493" spans="1:31" x14ac:dyDescent="0.35">
      <c r="A493">
        <v>52409</v>
      </c>
      <c r="B493" t="s">
        <v>849</v>
      </c>
      <c r="C493" s="242">
        <v>0</v>
      </c>
      <c r="D493" s="242">
        <v>1</v>
      </c>
      <c r="E493" s="242">
        <v>0</v>
      </c>
      <c r="F493" s="243">
        <v>1</v>
      </c>
      <c r="G493" s="242">
        <v>0</v>
      </c>
      <c r="H493" s="242">
        <v>0</v>
      </c>
      <c r="I493" s="243">
        <v>0</v>
      </c>
      <c r="J493" s="242">
        <v>0</v>
      </c>
      <c r="K493" s="242">
        <v>15</v>
      </c>
      <c r="L493" s="242">
        <v>0</v>
      </c>
      <c r="M493" s="243">
        <v>15</v>
      </c>
      <c r="N493" s="242">
        <v>0</v>
      </c>
      <c r="O493" s="242">
        <v>0</v>
      </c>
      <c r="P493" s="243">
        <v>0</v>
      </c>
      <c r="Q493" s="242">
        <v>0</v>
      </c>
      <c r="R493" s="242">
        <v>0</v>
      </c>
      <c r="S493" s="244">
        <v>0</v>
      </c>
      <c r="T493" s="242">
        <v>1</v>
      </c>
      <c r="U493" s="242">
        <v>15</v>
      </c>
      <c r="V493" s="244">
        <v>0</v>
      </c>
      <c r="W493" s="242">
        <v>0</v>
      </c>
      <c r="X493" s="242">
        <v>0</v>
      </c>
      <c r="Y493" s="244">
        <v>0</v>
      </c>
      <c r="Z493" s="242">
        <v>0</v>
      </c>
      <c r="AA493" s="242">
        <v>0</v>
      </c>
      <c r="AB493" s="244">
        <v>0</v>
      </c>
      <c r="AC493" s="242">
        <v>0</v>
      </c>
      <c r="AD493" s="242">
        <v>0</v>
      </c>
      <c r="AE493" s="244">
        <v>0</v>
      </c>
    </row>
    <row r="494" spans="1:31" x14ac:dyDescent="0.35">
      <c r="A494">
        <v>52411</v>
      </c>
      <c r="B494" t="s">
        <v>850</v>
      </c>
      <c r="C494" s="242">
        <v>8</v>
      </c>
      <c r="D494" s="242">
        <v>9</v>
      </c>
      <c r="E494" s="242">
        <v>1</v>
      </c>
      <c r="F494" s="243">
        <v>10</v>
      </c>
      <c r="G494" s="242">
        <v>0</v>
      </c>
      <c r="H494" s="242">
        <v>1</v>
      </c>
      <c r="I494" s="243">
        <v>1</v>
      </c>
      <c r="J494" s="242">
        <v>120</v>
      </c>
      <c r="K494" s="242">
        <v>135</v>
      </c>
      <c r="L494" s="242">
        <v>15</v>
      </c>
      <c r="M494" s="243">
        <v>150</v>
      </c>
      <c r="N494" s="242">
        <v>0</v>
      </c>
      <c r="O494" s="242">
        <v>15</v>
      </c>
      <c r="P494" s="243">
        <v>15</v>
      </c>
      <c r="Q494" s="242">
        <v>0</v>
      </c>
      <c r="R494" s="242">
        <v>0</v>
      </c>
      <c r="S494" s="244">
        <v>0</v>
      </c>
      <c r="T494" s="242">
        <v>8</v>
      </c>
      <c r="U494" s="242">
        <v>120</v>
      </c>
      <c r="V494" s="244">
        <v>15</v>
      </c>
      <c r="W494" s="242">
        <v>1</v>
      </c>
      <c r="X494" s="242">
        <v>15</v>
      </c>
      <c r="Y494" s="244">
        <v>0</v>
      </c>
      <c r="Z494" s="242">
        <v>4</v>
      </c>
      <c r="AA494" s="242">
        <v>60</v>
      </c>
      <c r="AB494" s="244">
        <v>0</v>
      </c>
      <c r="AC494" s="242">
        <v>0</v>
      </c>
      <c r="AD494" s="242">
        <v>0</v>
      </c>
      <c r="AE494" s="244">
        <v>0</v>
      </c>
    </row>
    <row r="495" spans="1:31" x14ac:dyDescent="0.35">
      <c r="A495">
        <v>52416</v>
      </c>
      <c r="B495" t="s">
        <v>851</v>
      </c>
      <c r="C495" s="242">
        <v>0</v>
      </c>
      <c r="D495" s="242">
        <v>1</v>
      </c>
      <c r="E495" s="242">
        <v>0</v>
      </c>
      <c r="F495" s="243">
        <v>1</v>
      </c>
      <c r="G495" s="242">
        <v>1</v>
      </c>
      <c r="H495" s="242">
        <v>0</v>
      </c>
      <c r="I495" s="243">
        <v>1</v>
      </c>
      <c r="J495" s="242">
        <v>0</v>
      </c>
      <c r="K495" s="242">
        <v>15</v>
      </c>
      <c r="L495" s="242">
        <v>0</v>
      </c>
      <c r="M495" s="243">
        <v>15</v>
      </c>
      <c r="N495" s="242">
        <v>15</v>
      </c>
      <c r="O495" s="242">
        <v>0</v>
      </c>
      <c r="P495" s="243">
        <v>15</v>
      </c>
      <c r="Q495" s="242">
        <v>0</v>
      </c>
      <c r="R495" s="242">
        <v>0</v>
      </c>
      <c r="S495" s="244">
        <v>0</v>
      </c>
      <c r="T495" s="242">
        <v>0</v>
      </c>
      <c r="U495" s="242">
        <v>0</v>
      </c>
      <c r="V495" s="244">
        <v>0</v>
      </c>
      <c r="W495" s="242">
        <v>0</v>
      </c>
      <c r="X495" s="242">
        <v>0</v>
      </c>
      <c r="Y495" s="244">
        <v>0</v>
      </c>
      <c r="Z495" s="242">
        <v>0</v>
      </c>
      <c r="AA495" s="242">
        <v>0</v>
      </c>
      <c r="AB495" s="244">
        <v>0</v>
      </c>
      <c r="AC495" s="242">
        <v>0</v>
      </c>
      <c r="AD495" s="242">
        <v>0</v>
      </c>
      <c r="AE495" s="244">
        <v>0</v>
      </c>
    </row>
    <row r="496" spans="1:31" x14ac:dyDescent="0.35">
      <c r="A496">
        <v>52419</v>
      </c>
      <c r="B496" t="s">
        <v>852</v>
      </c>
      <c r="C496" s="242">
        <v>6</v>
      </c>
      <c r="D496" s="242">
        <v>15</v>
      </c>
      <c r="E496" s="242">
        <v>9</v>
      </c>
      <c r="F496" s="243">
        <v>24</v>
      </c>
      <c r="G496" s="242">
        <v>5</v>
      </c>
      <c r="H496" s="242">
        <v>4</v>
      </c>
      <c r="I496" s="243">
        <v>9</v>
      </c>
      <c r="J496" s="242">
        <v>90</v>
      </c>
      <c r="K496" s="242">
        <v>225</v>
      </c>
      <c r="L496" s="242">
        <v>135</v>
      </c>
      <c r="M496" s="243">
        <v>360</v>
      </c>
      <c r="N496" s="242">
        <v>75</v>
      </c>
      <c r="O496" s="242">
        <v>60</v>
      </c>
      <c r="P496" s="243">
        <v>135</v>
      </c>
      <c r="Q496" s="242">
        <v>10</v>
      </c>
      <c r="R496" s="242">
        <v>150</v>
      </c>
      <c r="S496" s="244">
        <v>60</v>
      </c>
      <c r="T496" s="242">
        <v>5</v>
      </c>
      <c r="U496" s="242">
        <v>75</v>
      </c>
      <c r="V496" s="244">
        <v>15</v>
      </c>
      <c r="W496" s="242">
        <v>2</v>
      </c>
      <c r="X496" s="242">
        <v>30</v>
      </c>
      <c r="Y496" s="244">
        <v>15</v>
      </c>
      <c r="Z496" s="242">
        <v>4</v>
      </c>
      <c r="AA496" s="242">
        <v>60</v>
      </c>
      <c r="AB496" s="244">
        <v>0</v>
      </c>
      <c r="AC496" s="242">
        <v>2</v>
      </c>
      <c r="AD496" s="242">
        <v>30</v>
      </c>
      <c r="AE496" s="244">
        <v>0</v>
      </c>
    </row>
    <row r="497" spans="1:31" x14ac:dyDescent="0.35">
      <c r="A497">
        <v>52428</v>
      </c>
      <c r="B497" t="s">
        <v>853</v>
      </c>
      <c r="C497" s="242">
        <v>0</v>
      </c>
      <c r="D497" s="242">
        <v>1</v>
      </c>
      <c r="E497" s="242">
        <v>0</v>
      </c>
      <c r="F497" s="243">
        <v>1</v>
      </c>
      <c r="G497" s="242">
        <v>0</v>
      </c>
      <c r="H497" s="242">
        <v>0</v>
      </c>
      <c r="I497" s="243">
        <v>0</v>
      </c>
      <c r="J497" s="242">
        <v>0</v>
      </c>
      <c r="K497" s="242">
        <v>15</v>
      </c>
      <c r="L497" s="242">
        <v>0</v>
      </c>
      <c r="M497" s="243">
        <v>15</v>
      </c>
      <c r="N497" s="242">
        <v>0</v>
      </c>
      <c r="O497" s="242">
        <v>0</v>
      </c>
      <c r="P497" s="243">
        <v>0</v>
      </c>
      <c r="Q497" s="242">
        <v>0</v>
      </c>
      <c r="R497" s="242">
        <v>0</v>
      </c>
      <c r="S497" s="244">
        <v>0</v>
      </c>
      <c r="T497" s="242">
        <v>0</v>
      </c>
      <c r="U497" s="242">
        <v>0</v>
      </c>
      <c r="V497" s="244">
        <v>0</v>
      </c>
      <c r="W497" s="242">
        <v>0</v>
      </c>
      <c r="X497" s="242">
        <v>0</v>
      </c>
      <c r="Y497" s="244">
        <v>0</v>
      </c>
      <c r="Z497" s="242">
        <v>0</v>
      </c>
      <c r="AA497" s="242">
        <v>0</v>
      </c>
      <c r="AB497" s="244">
        <v>0</v>
      </c>
      <c r="AC497" s="242">
        <v>0</v>
      </c>
      <c r="AD497" s="242">
        <v>0</v>
      </c>
      <c r="AE497" s="244">
        <v>0</v>
      </c>
    </row>
    <row r="498" spans="1:31" x14ac:dyDescent="0.35">
      <c r="A498">
        <v>52429</v>
      </c>
      <c r="B498" t="s">
        <v>854</v>
      </c>
      <c r="C498" s="242">
        <v>0</v>
      </c>
      <c r="D498" s="242">
        <v>1</v>
      </c>
      <c r="E498" s="242">
        <v>0</v>
      </c>
      <c r="F498" s="243">
        <v>1</v>
      </c>
      <c r="G498" s="242">
        <v>0</v>
      </c>
      <c r="H498" s="242">
        <v>0</v>
      </c>
      <c r="I498" s="243">
        <v>0</v>
      </c>
      <c r="J498" s="242">
        <v>0</v>
      </c>
      <c r="K498" s="242">
        <v>15</v>
      </c>
      <c r="L498" s="242">
        <v>0</v>
      </c>
      <c r="M498" s="243">
        <v>15</v>
      </c>
      <c r="N498" s="242">
        <v>0</v>
      </c>
      <c r="O498" s="242">
        <v>0</v>
      </c>
      <c r="P498" s="243">
        <v>0</v>
      </c>
      <c r="Q498" s="242">
        <v>1</v>
      </c>
      <c r="R498" s="242">
        <v>15</v>
      </c>
      <c r="S498" s="244">
        <v>0</v>
      </c>
      <c r="T498" s="242">
        <v>0</v>
      </c>
      <c r="U498" s="242">
        <v>0</v>
      </c>
      <c r="V498" s="244">
        <v>0</v>
      </c>
      <c r="W498" s="242">
        <v>0</v>
      </c>
      <c r="X498" s="242">
        <v>0</v>
      </c>
      <c r="Y498" s="244">
        <v>0</v>
      </c>
      <c r="Z498" s="242">
        <v>0</v>
      </c>
      <c r="AA498" s="242">
        <v>0</v>
      </c>
      <c r="AB498" s="244">
        <v>0</v>
      </c>
      <c r="AC498" s="242">
        <v>0</v>
      </c>
      <c r="AD498" s="242">
        <v>0</v>
      </c>
      <c r="AE498" s="244">
        <v>0</v>
      </c>
    </row>
    <row r="499" spans="1:31" x14ac:dyDescent="0.35">
      <c r="A499">
        <v>52444</v>
      </c>
      <c r="B499" t="s">
        <v>855</v>
      </c>
      <c r="C499" s="242">
        <v>16</v>
      </c>
      <c r="D499" s="242">
        <v>47</v>
      </c>
      <c r="E499" s="242">
        <v>6</v>
      </c>
      <c r="F499" s="243">
        <v>53</v>
      </c>
      <c r="G499" s="242">
        <v>11</v>
      </c>
      <c r="H499" s="242">
        <v>0</v>
      </c>
      <c r="I499" s="243">
        <v>11</v>
      </c>
      <c r="J499" s="242">
        <v>240</v>
      </c>
      <c r="K499" s="242">
        <v>705</v>
      </c>
      <c r="L499" s="242">
        <v>90</v>
      </c>
      <c r="M499" s="243">
        <v>795</v>
      </c>
      <c r="N499" s="242">
        <v>165</v>
      </c>
      <c r="O499" s="242">
        <v>0</v>
      </c>
      <c r="P499" s="243">
        <v>165</v>
      </c>
      <c r="Q499" s="242">
        <v>20</v>
      </c>
      <c r="R499" s="242">
        <v>300</v>
      </c>
      <c r="S499" s="244">
        <v>30</v>
      </c>
      <c r="T499" s="242">
        <v>9</v>
      </c>
      <c r="U499" s="242">
        <v>135</v>
      </c>
      <c r="V499" s="244">
        <v>75</v>
      </c>
      <c r="W499" s="242">
        <v>7</v>
      </c>
      <c r="X499" s="242">
        <v>105</v>
      </c>
      <c r="Y499" s="244">
        <v>15</v>
      </c>
      <c r="Z499" s="242">
        <v>14</v>
      </c>
      <c r="AA499" s="242">
        <v>210</v>
      </c>
      <c r="AB499" s="244">
        <v>0</v>
      </c>
      <c r="AC499" s="242">
        <v>14</v>
      </c>
      <c r="AD499" s="242">
        <v>210</v>
      </c>
      <c r="AE499" s="244">
        <v>0</v>
      </c>
    </row>
    <row r="500" spans="1:31" x14ac:dyDescent="0.35">
      <c r="A500">
        <v>52469</v>
      </c>
      <c r="B500" t="s">
        <v>856</v>
      </c>
      <c r="C500" s="242">
        <v>14</v>
      </c>
      <c r="D500" s="242">
        <v>17</v>
      </c>
      <c r="E500" s="242">
        <v>3</v>
      </c>
      <c r="F500" s="243">
        <v>20</v>
      </c>
      <c r="G500" s="242">
        <v>10</v>
      </c>
      <c r="H500" s="242">
        <v>1</v>
      </c>
      <c r="I500" s="243">
        <v>11</v>
      </c>
      <c r="J500" s="242">
        <v>210</v>
      </c>
      <c r="K500" s="242">
        <v>255</v>
      </c>
      <c r="L500" s="242">
        <v>45</v>
      </c>
      <c r="M500" s="243">
        <v>300</v>
      </c>
      <c r="N500" s="242">
        <v>150</v>
      </c>
      <c r="O500" s="242">
        <v>15</v>
      </c>
      <c r="P500" s="243">
        <v>165</v>
      </c>
      <c r="Q500" s="242">
        <v>0</v>
      </c>
      <c r="R500" s="242">
        <v>0</v>
      </c>
      <c r="S500" s="244">
        <v>0</v>
      </c>
      <c r="T500" s="242">
        <v>4</v>
      </c>
      <c r="U500" s="242">
        <v>60</v>
      </c>
      <c r="V500" s="244">
        <v>15</v>
      </c>
      <c r="W500" s="242">
        <v>1</v>
      </c>
      <c r="X500" s="242">
        <v>15</v>
      </c>
      <c r="Y500" s="244">
        <v>0</v>
      </c>
      <c r="Z500" s="242">
        <v>4</v>
      </c>
      <c r="AA500" s="242">
        <v>60</v>
      </c>
      <c r="AB500" s="244">
        <v>15</v>
      </c>
      <c r="AC500" s="242">
        <v>4</v>
      </c>
      <c r="AD500" s="242">
        <v>60</v>
      </c>
      <c r="AE500" s="244">
        <v>15</v>
      </c>
    </row>
    <row r="501" spans="1:31" x14ac:dyDescent="0.35">
      <c r="A501">
        <v>52472</v>
      </c>
      <c r="B501" t="s">
        <v>857</v>
      </c>
      <c r="C501" s="242">
        <v>3</v>
      </c>
      <c r="D501" s="242">
        <v>0</v>
      </c>
      <c r="E501" s="242">
        <v>0</v>
      </c>
      <c r="F501" s="243">
        <v>0</v>
      </c>
      <c r="G501" s="242">
        <v>0</v>
      </c>
      <c r="H501" s="242">
        <v>0</v>
      </c>
      <c r="I501" s="243">
        <v>0</v>
      </c>
      <c r="J501" s="242">
        <v>45</v>
      </c>
      <c r="K501" s="242">
        <v>0</v>
      </c>
      <c r="L501" s="242">
        <v>0</v>
      </c>
      <c r="M501" s="243">
        <v>0</v>
      </c>
      <c r="N501" s="242">
        <v>0</v>
      </c>
      <c r="O501" s="242">
        <v>0</v>
      </c>
      <c r="P501" s="243">
        <v>0</v>
      </c>
      <c r="Q501" s="242">
        <v>0</v>
      </c>
      <c r="R501" s="242">
        <v>0</v>
      </c>
      <c r="S501" s="244">
        <v>0</v>
      </c>
      <c r="T501" s="242">
        <v>0</v>
      </c>
      <c r="U501" s="242">
        <v>0</v>
      </c>
      <c r="V501" s="244">
        <v>0</v>
      </c>
      <c r="W501" s="242">
        <v>0</v>
      </c>
      <c r="X501" s="242">
        <v>0</v>
      </c>
      <c r="Y501" s="244">
        <v>0</v>
      </c>
      <c r="Z501" s="242">
        <v>0</v>
      </c>
      <c r="AA501" s="242">
        <v>0</v>
      </c>
      <c r="AB501" s="244">
        <v>0</v>
      </c>
      <c r="AC501" s="242">
        <v>0</v>
      </c>
      <c r="AD501" s="242">
        <v>0</v>
      </c>
      <c r="AE501" s="244">
        <v>0</v>
      </c>
    </row>
    <row r="502" spans="1:31" x14ac:dyDescent="0.35">
      <c r="A502">
        <v>52483</v>
      </c>
      <c r="B502" t="s">
        <v>858</v>
      </c>
      <c r="C502" s="242">
        <v>3</v>
      </c>
      <c r="D502" s="242">
        <v>6</v>
      </c>
      <c r="E502" s="242">
        <v>3</v>
      </c>
      <c r="F502" s="243">
        <v>9</v>
      </c>
      <c r="G502" s="242">
        <v>0</v>
      </c>
      <c r="H502" s="242">
        <v>0</v>
      </c>
      <c r="I502" s="243">
        <v>0</v>
      </c>
      <c r="J502" s="242">
        <v>45</v>
      </c>
      <c r="K502" s="242">
        <v>90</v>
      </c>
      <c r="L502" s="242">
        <v>45</v>
      </c>
      <c r="M502" s="243">
        <v>135</v>
      </c>
      <c r="N502" s="242">
        <v>0</v>
      </c>
      <c r="O502" s="242">
        <v>0</v>
      </c>
      <c r="P502" s="243">
        <v>0</v>
      </c>
      <c r="Q502" s="242">
        <v>4</v>
      </c>
      <c r="R502" s="242">
        <v>60</v>
      </c>
      <c r="S502" s="244">
        <v>0</v>
      </c>
      <c r="T502" s="242">
        <v>5</v>
      </c>
      <c r="U502" s="242">
        <v>75</v>
      </c>
      <c r="V502" s="244">
        <v>0</v>
      </c>
      <c r="W502" s="242">
        <v>0</v>
      </c>
      <c r="X502" s="242">
        <v>0</v>
      </c>
      <c r="Y502" s="244">
        <v>0</v>
      </c>
      <c r="Z502" s="242">
        <v>0</v>
      </c>
      <c r="AA502" s="242">
        <v>0</v>
      </c>
      <c r="AB502" s="244">
        <v>0</v>
      </c>
      <c r="AC502" s="242">
        <v>0</v>
      </c>
      <c r="AD502" s="242">
        <v>0</v>
      </c>
      <c r="AE502" s="244">
        <v>0</v>
      </c>
    </row>
    <row r="503" spans="1:31" x14ac:dyDescent="0.35">
      <c r="A503">
        <v>52485</v>
      </c>
      <c r="B503" t="s">
        <v>859</v>
      </c>
      <c r="C503" s="242">
        <v>3</v>
      </c>
      <c r="D503" s="242">
        <v>3</v>
      </c>
      <c r="E503" s="242">
        <v>2</v>
      </c>
      <c r="F503" s="243">
        <v>5</v>
      </c>
      <c r="G503" s="242">
        <v>0</v>
      </c>
      <c r="H503" s="242">
        <v>0</v>
      </c>
      <c r="I503" s="243">
        <v>0</v>
      </c>
      <c r="J503" s="242">
        <v>45</v>
      </c>
      <c r="K503" s="242">
        <v>45</v>
      </c>
      <c r="L503" s="242">
        <v>30</v>
      </c>
      <c r="M503" s="243">
        <v>75</v>
      </c>
      <c r="N503" s="242">
        <v>0</v>
      </c>
      <c r="O503" s="242">
        <v>0</v>
      </c>
      <c r="P503" s="243">
        <v>0</v>
      </c>
      <c r="Q503" s="242">
        <v>1</v>
      </c>
      <c r="R503" s="242">
        <v>15</v>
      </c>
      <c r="S503" s="244">
        <v>0</v>
      </c>
      <c r="T503" s="242">
        <v>4</v>
      </c>
      <c r="U503" s="242">
        <v>60</v>
      </c>
      <c r="V503" s="244">
        <v>0</v>
      </c>
      <c r="W503" s="242">
        <v>0</v>
      </c>
      <c r="X503" s="242">
        <v>0</v>
      </c>
      <c r="Y503" s="244">
        <v>0</v>
      </c>
      <c r="Z503" s="242">
        <v>0</v>
      </c>
      <c r="AA503" s="242">
        <v>0</v>
      </c>
      <c r="AB503" s="244">
        <v>0</v>
      </c>
      <c r="AC503" s="242">
        <v>0</v>
      </c>
      <c r="AD503" s="242">
        <v>0</v>
      </c>
      <c r="AE503" s="244">
        <v>0</v>
      </c>
    </row>
    <row r="504" spans="1:31" x14ac:dyDescent="0.35">
      <c r="A504">
        <v>52489</v>
      </c>
      <c r="B504" t="s">
        <v>860</v>
      </c>
      <c r="C504" s="242">
        <v>9</v>
      </c>
      <c r="D504" s="242">
        <v>15</v>
      </c>
      <c r="E504" s="242">
        <v>3</v>
      </c>
      <c r="F504" s="243">
        <v>18</v>
      </c>
      <c r="G504" s="242">
        <v>0</v>
      </c>
      <c r="H504" s="242">
        <v>0</v>
      </c>
      <c r="I504" s="243">
        <v>0</v>
      </c>
      <c r="J504" s="242">
        <v>135</v>
      </c>
      <c r="K504" s="242">
        <v>225</v>
      </c>
      <c r="L504" s="242">
        <v>45</v>
      </c>
      <c r="M504" s="243">
        <v>270</v>
      </c>
      <c r="N504" s="242">
        <v>0</v>
      </c>
      <c r="O504" s="242">
        <v>0</v>
      </c>
      <c r="P504" s="243">
        <v>0</v>
      </c>
      <c r="Q504" s="242">
        <v>11</v>
      </c>
      <c r="R504" s="242">
        <v>165</v>
      </c>
      <c r="S504" s="244">
        <v>0</v>
      </c>
      <c r="T504" s="242">
        <v>0</v>
      </c>
      <c r="U504" s="242">
        <v>0</v>
      </c>
      <c r="V504" s="244">
        <v>0</v>
      </c>
      <c r="W504" s="242">
        <v>4</v>
      </c>
      <c r="X504" s="242">
        <v>60</v>
      </c>
      <c r="Y504" s="244">
        <v>0</v>
      </c>
      <c r="Z504" s="242">
        <v>4</v>
      </c>
      <c r="AA504" s="242">
        <v>60</v>
      </c>
      <c r="AB504" s="244">
        <v>0</v>
      </c>
      <c r="AC504" s="242">
        <v>0</v>
      </c>
      <c r="AD504" s="242">
        <v>0</v>
      </c>
      <c r="AE504" s="244">
        <v>0</v>
      </c>
    </row>
    <row r="505" spans="1:31" x14ac:dyDescent="0.35">
      <c r="A505">
        <v>52492</v>
      </c>
      <c r="B505" t="s">
        <v>861</v>
      </c>
      <c r="C505" s="242">
        <v>0</v>
      </c>
      <c r="D505" s="242">
        <v>8</v>
      </c>
      <c r="E505" s="242">
        <v>2</v>
      </c>
      <c r="F505" s="243">
        <v>10</v>
      </c>
      <c r="G505" s="242">
        <v>2</v>
      </c>
      <c r="H505" s="242">
        <v>2</v>
      </c>
      <c r="I505" s="243">
        <v>4</v>
      </c>
      <c r="J505" s="242">
        <v>0</v>
      </c>
      <c r="K505" s="242">
        <v>120</v>
      </c>
      <c r="L505" s="242">
        <v>30</v>
      </c>
      <c r="M505" s="243">
        <v>150</v>
      </c>
      <c r="N505" s="242">
        <v>30</v>
      </c>
      <c r="O505" s="242">
        <v>30</v>
      </c>
      <c r="P505" s="243">
        <v>60</v>
      </c>
      <c r="Q505" s="242">
        <v>0</v>
      </c>
      <c r="R505" s="242">
        <v>0</v>
      </c>
      <c r="S505" s="244">
        <v>0</v>
      </c>
      <c r="T505" s="242">
        <v>0</v>
      </c>
      <c r="U505" s="242">
        <v>0</v>
      </c>
      <c r="V505" s="244">
        <v>0</v>
      </c>
      <c r="W505" s="242">
        <v>2</v>
      </c>
      <c r="X505" s="242">
        <v>30</v>
      </c>
      <c r="Y505" s="244">
        <v>0</v>
      </c>
      <c r="Z505" s="242">
        <v>0</v>
      </c>
      <c r="AA505" s="242">
        <v>0</v>
      </c>
      <c r="AB505" s="244">
        <v>0</v>
      </c>
      <c r="AC505" s="242">
        <v>0</v>
      </c>
      <c r="AD505" s="242">
        <v>0</v>
      </c>
      <c r="AE505" s="244">
        <v>0</v>
      </c>
    </row>
    <row r="506" spans="1:31" x14ac:dyDescent="0.35">
      <c r="A506">
        <v>52494</v>
      </c>
      <c r="B506" t="s">
        <v>862</v>
      </c>
      <c r="C506" s="242">
        <v>0</v>
      </c>
      <c r="D506" s="242">
        <v>3</v>
      </c>
      <c r="E506" s="242">
        <v>1</v>
      </c>
      <c r="F506" s="243">
        <v>4</v>
      </c>
      <c r="G506" s="242">
        <v>3</v>
      </c>
      <c r="H506" s="242">
        <v>1</v>
      </c>
      <c r="I506" s="243">
        <v>4</v>
      </c>
      <c r="J506" s="242">
        <v>0</v>
      </c>
      <c r="K506" s="242">
        <v>15</v>
      </c>
      <c r="L506" s="242">
        <v>0</v>
      </c>
      <c r="M506" s="243">
        <v>15</v>
      </c>
      <c r="N506" s="242">
        <v>45</v>
      </c>
      <c r="O506" s="242">
        <v>15</v>
      </c>
      <c r="P506" s="243">
        <v>60</v>
      </c>
      <c r="Q506" s="242">
        <v>0</v>
      </c>
      <c r="R506" s="242">
        <v>0</v>
      </c>
      <c r="S506" s="244">
        <v>0</v>
      </c>
      <c r="T506" s="242">
        <v>0</v>
      </c>
      <c r="U506" s="242">
        <v>0</v>
      </c>
      <c r="V506" s="244">
        <v>0</v>
      </c>
      <c r="W506" s="242">
        <v>0</v>
      </c>
      <c r="X506" s="242">
        <v>0</v>
      </c>
      <c r="Y506" s="244">
        <v>0</v>
      </c>
      <c r="Z506" s="242">
        <v>0</v>
      </c>
      <c r="AA506" s="242">
        <v>0</v>
      </c>
      <c r="AB506" s="244">
        <v>0</v>
      </c>
      <c r="AC506" s="242">
        <v>0</v>
      </c>
      <c r="AD506" s="242">
        <v>0</v>
      </c>
      <c r="AE506" s="244">
        <v>0</v>
      </c>
    </row>
    <row r="507" spans="1:31" x14ac:dyDescent="0.35">
      <c r="A507">
        <v>52495</v>
      </c>
      <c r="B507" t="s">
        <v>863</v>
      </c>
      <c r="C507" s="242">
        <v>1</v>
      </c>
      <c r="D507" s="242">
        <v>1</v>
      </c>
      <c r="E507" s="242">
        <v>2</v>
      </c>
      <c r="F507" s="243">
        <v>3</v>
      </c>
      <c r="G507" s="242">
        <v>1</v>
      </c>
      <c r="H507" s="242">
        <v>2</v>
      </c>
      <c r="I507" s="243">
        <v>3</v>
      </c>
      <c r="J507" s="242">
        <v>15</v>
      </c>
      <c r="K507" s="242">
        <v>0</v>
      </c>
      <c r="L507" s="242">
        <v>0</v>
      </c>
      <c r="M507" s="243">
        <v>0</v>
      </c>
      <c r="N507" s="242">
        <v>15</v>
      </c>
      <c r="O507" s="242">
        <v>30</v>
      </c>
      <c r="P507" s="243">
        <v>45</v>
      </c>
      <c r="Q507" s="242">
        <v>0</v>
      </c>
      <c r="R507" s="242">
        <v>0</v>
      </c>
      <c r="S507" s="244">
        <v>0</v>
      </c>
      <c r="T507" s="242">
        <v>1</v>
      </c>
      <c r="U507" s="242">
        <v>0</v>
      </c>
      <c r="V507" s="244">
        <v>15</v>
      </c>
      <c r="W507" s="242">
        <v>1</v>
      </c>
      <c r="X507" s="242">
        <v>0</v>
      </c>
      <c r="Y507" s="244">
        <v>15</v>
      </c>
      <c r="Z507" s="242">
        <v>0</v>
      </c>
      <c r="AA507" s="242">
        <v>0</v>
      </c>
      <c r="AB507" s="244">
        <v>0</v>
      </c>
      <c r="AC507" s="242">
        <v>0</v>
      </c>
      <c r="AD507" s="242">
        <v>0</v>
      </c>
      <c r="AE507" s="244">
        <v>0</v>
      </c>
    </row>
    <row r="508" spans="1:31" x14ac:dyDescent="0.35">
      <c r="A508">
        <v>52507</v>
      </c>
      <c r="B508" t="s">
        <v>864</v>
      </c>
      <c r="C508" s="242">
        <v>0</v>
      </c>
      <c r="D508" s="242">
        <v>28</v>
      </c>
      <c r="E508" s="242">
        <v>12</v>
      </c>
      <c r="F508" s="243">
        <v>40</v>
      </c>
      <c r="G508" s="242">
        <v>15</v>
      </c>
      <c r="H508" s="242">
        <v>6</v>
      </c>
      <c r="I508" s="243">
        <v>21</v>
      </c>
      <c r="J508" s="242">
        <v>0</v>
      </c>
      <c r="K508" s="242">
        <v>405</v>
      </c>
      <c r="L508" s="242">
        <v>180</v>
      </c>
      <c r="M508" s="243">
        <v>585</v>
      </c>
      <c r="N508" s="242">
        <v>225</v>
      </c>
      <c r="O508" s="242">
        <v>90</v>
      </c>
      <c r="P508" s="243">
        <v>315</v>
      </c>
      <c r="Q508" s="242">
        <v>1</v>
      </c>
      <c r="R508" s="242">
        <v>15</v>
      </c>
      <c r="S508" s="244">
        <v>15</v>
      </c>
      <c r="T508" s="242">
        <v>0</v>
      </c>
      <c r="U508" s="242">
        <v>0</v>
      </c>
      <c r="V508" s="244">
        <v>0</v>
      </c>
      <c r="W508" s="242">
        <v>4</v>
      </c>
      <c r="X508" s="242">
        <v>60</v>
      </c>
      <c r="Y508" s="244">
        <v>45</v>
      </c>
      <c r="Z508" s="242">
        <v>2</v>
      </c>
      <c r="AA508" s="242">
        <v>30</v>
      </c>
      <c r="AB508" s="244">
        <v>0</v>
      </c>
      <c r="AC508" s="242">
        <v>2</v>
      </c>
      <c r="AD508" s="242">
        <v>30</v>
      </c>
      <c r="AE508" s="244">
        <v>0</v>
      </c>
    </row>
    <row r="509" spans="1:31" x14ac:dyDescent="0.35">
      <c r="A509">
        <v>52508</v>
      </c>
      <c r="B509" t="s">
        <v>865</v>
      </c>
      <c r="C509" s="242">
        <v>8</v>
      </c>
      <c r="D509" s="242">
        <v>0</v>
      </c>
      <c r="E509" s="242">
        <v>0</v>
      </c>
      <c r="F509" s="243">
        <v>0</v>
      </c>
      <c r="G509" s="242">
        <v>0</v>
      </c>
      <c r="H509" s="242">
        <v>0</v>
      </c>
      <c r="I509" s="243">
        <v>0</v>
      </c>
      <c r="J509" s="242">
        <v>120</v>
      </c>
      <c r="K509" s="242">
        <v>0</v>
      </c>
      <c r="L509" s="242">
        <v>0</v>
      </c>
      <c r="M509" s="243">
        <v>0</v>
      </c>
      <c r="N509" s="242">
        <v>0</v>
      </c>
      <c r="O509" s="242">
        <v>0</v>
      </c>
      <c r="P509" s="243">
        <v>0</v>
      </c>
      <c r="Q509" s="242">
        <v>0</v>
      </c>
      <c r="R509" s="242">
        <v>0</v>
      </c>
      <c r="S509" s="244">
        <v>0</v>
      </c>
      <c r="T509" s="242">
        <v>0</v>
      </c>
      <c r="U509" s="242">
        <v>0</v>
      </c>
      <c r="V509" s="244">
        <v>0</v>
      </c>
      <c r="W509" s="242">
        <v>0</v>
      </c>
      <c r="X509" s="242">
        <v>0</v>
      </c>
      <c r="Y509" s="244">
        <v>0</v>
      </c>
      <c r="Z509" s="242">
        <v>0</v>
      </c>
      <c r="AA509" s="242">
        <v>0</v>
      </c>
      <c r="AB509" s="244">
        <v>0</v>
      </c>
      <c r="AC509" s="242">
        <v>0</v>
      </c>
      <c r="AD509" s="242">
        <v>0</v>
      </c>
      <c r="AE509" s="244">
        <v>0</v>
      </c>
    </row>
    <row r="510" spans="1:31" x14ac:dyDescent="0.35">
      <c r="A510">
        <v>52516</v>
      </c>
      <c r="B510" t="s">
        <v>866</v>
      </c>
      <c r="C510" s="242">
        <v>14</v>
      </c>
      <c r="D510" s="242">
        <v>18</v>
      </c>
      <c r="E510" s="242">
        <v>3</v>
      </c>
      <c r="F510" s="243">
        <v>21</v>
      </c>
      <c r="G510" s="242">
        <v>1</v>
      </c>
      <c r="H510" s="242">
        <v>1</v>
      </c>
      <c r="I510" s="243">
        <v>2</v>
      </c>
      <c r="J510" s="242">
        <v>210</v>
      </c>
      <c r="K510" s="242">
        <v>270</v>
      </c>
      <c r="L510" s="242">
        <v>45</v>
      </c>
      <c r="M510" s="243">
        <v>315</v>
      </c>
      <c r="N510" s="242">
        <v>15</v>
      </c>
      <c r="O510" s="242">
        <v>15</v>
      </c>
      <c r="P510" s="243">
        <v>30</v>
      </c>
      <c r="Q510" s="242">
        <v>4</v>
      </c>
      <c r="R510" s="242">
        <v>60</v>
      </c>
      <c r="S510" s="244">
        <v>0</v>
      </c>
      <c r="T510" s="242">
        <v>4</v>
      </c>
      <c r="U510" s="242">
        <v>60</v>
      </c>
      <c r="V510" s="244">
        <v>15</v>
      </c>
      <c r="W510" s="242">
        <v>2</v>
      </c>
      <c r="X510" s="242">
        <v>30</v>
      </c>
      <c r="Y510" s="244">
        <v>0</v>
      </c>
      <c r="Z510" s="242">
        <v>5</v>
      </c>
      <c r="AA510" s="242">
        <v>75</v>
      </c>
      <c r="AB510" s="244">
        <v>0</v>
      </c>
      <c r="AC510" s="242">
        <v>3</v>
      </c>
      <c r="AD510" s="242">
        <v>45</v>
      </c>
      <c r="AE510" s="244">
        <v>0</v>
      </c>
    </row>
    <row r="511" spans="1:31" x14ac:dyDescent="0.35">
      <c r="A511">
        <v>52518</v>
      </c>
      <c r="B511" t="s">
        <v>867</v>
      </c>
      <c r="C511" s="242">
        <v>6</v>
      </c>
      <c r="D511" s="242">
        <v>11</v>
      </c>
      <c r="E511" s="242">
        <v>7</v>
      </c>
      <c r="F511" s="243">
        <v>18</v>
      </c>
      <c r="G511" s="242">
        <v>5</v>
      </c>
      <c r="H511" s="242">
        <v>3</v>
      </c>
      <c r="I511" s="243">
        <v>8</v>
      </c>
      <c r="J511" s="242">
        <v>90</v>
      </c>
      <c r="K511" s="242">
        <v>165</v>
      </c>
      <c r="L511" s="242">
        <v>105</v>
      </c>
      <c r="M511" s="243">
        <v>270</v>
      </c>
      <c r="N511" s="242">
        <v>75</v>
      </c>
      <c r="O511" s="242">
        <v>45</v>
      </c>
      <c r="P511" s="243">
        <v>120</v>
      </c>
      <c r="Q511" s="242">
        <v>0</v>
      </c>
      <c r="R511" s="242">
        <v>0</v>
      </c>
      <c r="S511" s="244">
        <v>0</v>
      </c>
      <c r="T511" s="242">
        <v>0</v>
      </c>
      <c r="U511" s="242">
        <v>0</v>
      </c>
      <c r="V511" s="244">
        <v>0</v>
      </c>
      <c r="W511" s="242">
        <v>2</v>
      </c>
      <c r="X511" s="242">
        <v>30</v>
      </c>
      <c r="Y511" s="244">
        <v>30</v>
      </c>
      <c r="Z511" s="242">
        <v>0</v>
      </c>
      <c r="AA511" s="242">
        <v>0</v>
      </c>
      <c r="AB511" s="244">
        <v>0</v>
      </c>
      <c r="AC511" s="242">
        <v>0</v>
      </c>
      <c r="AD511" s="242">
        <v>0</v>
      </c>
      <c r="AE511" s="244">
        <v>0</v>
      </c>
    </row>
    <row r="512" spans="1:31" x14ac:dyDescent="0.35">
      <c r="A512">
        <v>52520</v>
      </c>
      <c r="B512" t="s">
        <v>868</v>
      </c>
      <c r="C512" s="242">
        <v>1</v>
      </c>
      <c r="D512" s="242">
        <v>0</v>
      </c>
      <c r="E512" s="242">
        <v>0</v>
      </c>
      <c r="F512" s="243">
        <v>0</v>
      </c>
      <c r="G512" s="242">
        <v>0</v>
      </c>
      <c r="H512" s="242">
        <v>0</v>
      </c>
      <c r="I512" s="243">
        <v>0</v>
      </c>
      <c r="J512" s="242">
        <v>15</v>
      </c>
      <c r="K512" s="242">
        <v>0</v>
      </c>
      <c r="L512" s="242">
        <v>0</v>
      </c>
      <c r="M512" s="243">
        <v>0</v>
      </c>
      <c r="N512" s="242">
        <v>0</v>
      </c>
      <c r="O512" s="242">
        <v>0</v>
      </c>
      <c r="P512" s="243">
        <v>0</v>
      </c>
      <c r="Q512" s="242">
        <v>0</v>
      </c>
      <c r="R512" s="242">
        <v>0</v>
      </c>
      <c r="S512" s="244">
        <v>0</v>
      </c>
      <c r="T512" s="242">
        <v>0</v>
      </c>
      <c r="U512" s="242">
        <v>0</v>
      </c>
      <c r="V512" s="244">
        <v>0</v>
      </c>
      <c r="W512" s="242">
        <v>0</v>
      </c>
      <c r="X512" s="242">
        <v>0</v>
      </c>
      <c r="Y512" s="244">
        <v>0</v>
      </c>
      <c r="Z512" s="242">
        <v>0</v>
      </c>
      <c r="AA512" s="242">
        <v>0</v>
      </c>
      <c r="AB512" s="244">
        <v>0</v>
      </c>
      <c r="AC512" s="242">
        <v>0</v>
      </c>
      <c r="AD512" s="242">
        <v>0</v>
      </c>
      <c r="AE512" s="244">
        <v>0</v>
      </c>
    </row>
    <row r="513" spans="1:31" x14ac:dyDescent="0.35">
      <c r="A513">
        <v>52530</v>
      </c>
      <c r="B513" t="s">
        <v>869</v>
      </c>
      <c r="C513" s="242">
        <v>5</v>
      </c>
      <c r="D513" s="242">
        <v>13</v>
      </c>
      <c r="E513" s="242">
        <v>3</v>
      </c>
      <c r="F513" s="243">
        <v>16</v>
      </c>
      <c r="G513" s="242">
        <v>5</v>
      </c>
      <c r="H513" s="242">
        <v>2</v>
      </c>
      <c r="I513" s="243">
        <v>7</v>
      </c>
      <c r="J513" s="242">
        <v>75</v>
      </c>
      <c r="K513" s="242">
        <v>195</v>
      </c>
      <c r="L513" s="242">
        <v>45</v>
      </c>
      <c r="M513" s="243">
        <v>240</v>
      </c>
      <c r="N513" s="242">
        <v>75</v>
      </c>
      <c r="O513" s="242">
        <v>28</v>
      </c>
      <c r="P513" s="243">
        <v>103</v>
      </c>
      <c r="Q513" s="242">
        <v>6</v>
      </c>
      <c r="R513" s="242">
        <v>90</v>
      </c>
      <c r="S513" s="244">
        <v>15</v>
      </c>
      <c r="T513" s="242">
        <v>5</v>
      </c>
      <c r="U513" s="242">
        <v>75</v>
      </c>
      <c r="V513" s="244">
        <v>45</v>
      </c>
      <c r="W513" s="242">
        <v>0</v>
      </c>
      <c r="X513" s="242">
        <v>0</v>
      </c>
      <c r="Y513" s="244">
        <v>0</v>
      </c>
      <c r="Z513" s="242">
        <v>0</v>
      </c>
      <c r="AA513" s="242">
        <v>0</v>
      </c>
      <c r="AB513" s="244">
        <v>0</v>
      </c>
      <c r="AC513" s="242">
        <v>0</v>
      </c>
      <c r="AD513" s="242">
        <v>0</v>
      </c>
      <c r="AE513" s="244">
        <v>0</v>
      </c>
    </row>
    <row r="514" spans="1:31" x14ac:dyDescent="0.35">
      <c r="A514">
        <v>52547</v>
      </c>
      <c r="B514" t="s">
        <v>870</v>
      </c>
      <c r="C514" s="242">
        <v>2</v>
      </c>
      <c r="D514" s="242">
        <v>4</v>
      </c>
      <c r="E514" s="242">
        <v>1</v>
      </c>
      <c r="F514" s="243">
        <v>5</v>
      </c>
      <c r="G514" s="242">
        <v>2</v>
      </c>
      <c r="H514" s="242">
        <v>0</v>
      </c>
      <c r="I514" s="243">
        <v>2</v>
      </c>
      <c r="J514" s="242">
        <v>30</v>
      </c>
      <c r="K514" s="242">
        <v>60</v>
      </c>
      <c r="L514" s="242">
        <v>15</v>
      </c>
      <c r="M514" s="243">
        <v>75</v>
      </c>
      <c r="N514" s="242">
        <v>30</v>
      </c>
      <c r="O514" s="242">
        <v>0</v>
      </c>
      <c r="P514" s="243">
        <v>30</v>
      </c>
      <c r="Q514" s="242">
        <v>0</v>
      </c>
      <c r="R514" s="242">
        <v>0</v>
      </c>
      <c r="S514" s="244">
        <v>0</v>
      </c>
      <c r="T514" s="242">
        <v>0</v>
      </c>
      <c r="U514" s="242">
        <v>0</v>
      </c>
      <c r="V514" s="244">
        <v>0</v>
      </c>
      <c r="W514" s="242">
        <v>0</v>
      </c>
      <c r="X514" s="242">
        <v>0</v>
      </c>
      <c r="Y514" s="244">
        <v>0</v>
      </c>
      <c r="Z514" s="242">
        <v>0</v>
      </c>
      <c r="AA514" s="242">
        <v>0</v>
      </c>
      <c r="AB514" s="244">
        <v>0</v>
      </c>
      <c r="AC514" s="242">
        <v>0</v>
      </c>
      <c r="AD514" s="242">
        <v>0</v>
      </c>
      <c r="AE514" s="244">
        <v>0</v>
      </c>
    </row>
    <row r="515" spans="1:31" x14ac:dyDescent="0.35">
      <c r="A515">
        <v>52551</v>
      </c>
      <c r="B515" t="s">
        <v>871</v>
      </c>
      <c r="C515" s="242">
        <v>5</v>
      </c>
      <c r="D515" s="242">
        <v>16</v>
      </c>
      <c r="E515" s="242">
        <v>9</v>
      </c>
      <c r="F515" s="243">
        <v>25</v>
      </c>
      <c r="G515" s="242">
        <v>8</v>
      </c>
      <c r="H515" s="242">
        <v>8</v>
      </c>
      <c r="I515" s="243">
        <v>16</v>
      </c>
      <c r="J515" s="242">
        <v>75</v>
      </c>
      <c r="K515" s="242">
        <v>240</v>
      </c>
      <c r="L515" s="242">
        <v>120</v>
      </c>
      <c r="M515" s="243">
        <v>360</v>
      </c>
      <c r="N515" s="242">
        <v>120</v>
      </c>
      <c r="O515" s="242">
        <v>115</v>
      </c>
      <c r="P515" s="243">
        <v>235</v>
      </c>
      <c r="Q515" s="242">
        <v>0</v>
      </c>
      <c r="R515" s="242">
        <v>0</v>
      </c>
      <c r="S515" s="244">
        <v>0</v>
      </c>
      <c r="T515" s="242">
        <v>0</v>
      </c>
      <c r="U515" s="242">
        <v>0</v>
      </c>
      <c r="V515" s="244">
        <v>0</v>
      </c>
      <c r="W515" s="242">
        <v>0</v>
      </c>
      <c r="X515" s="242">
        <v>0</v>
      </c>
      <c r="Y515" s="244">
        <v>0</v>
      </c>
      <c r="Z515" s="242">
        <v>0</v>
      </c>
      <c r="AA515" s="242">
        <v>0</v>
      </c>
      <c r="AB515" s="244">
        <v>0</v>
      </c>
      <c r="AC515" s="242">
        <v>0</v>
      </c>
      <c r="AD515" s="242">
        <v>0</v>
      </c>
      <c r="AE515" s="244">
        <v>0</v>
      </c>
    </row>
    <row r="516" spans="1:31" x14ac:dyDescent="0.35">
      <c r="A516">
        <v>52553</v>
      </c>
      <c r="B516" t="s">
        <v>491</v>
      </c>
      <c r="C516" s="242">
        <v>3</v>
      </c>
      <c r="D516" s="242">
        <v>7</v>
      </c>
      <c r="E516" s="242">
        <v>1</v>
      </c>
      <c r="F516" s="243">
        <v>8</v>
      </c>
      <c r="G516" s="242">
        <v>2</v>
      </c>
      <c r="H516" s="242">
        <v>0</v>
      </c>
      <c r="I516" s="243">
        <v>2</v>
      </c>
      <c r="J516" s="242">
        <v>45</v>
      </c>
      <c r="K516" s="242">
        <v>105</v>
      </c>
      <c r="L516" s="242">
        <v>15</v>
      </c>
      <c r="M516" s="243">
        <v>120</v>
      </c>
      <c r="N516" s="242">
        <v>30</v>
      </c>
      <c r="O516" s="242">
        <v>0</v>
      </c>
      <c r="P516" s="243">
        <v>30</v>
      </c>
      <c r="Q516" s="242">
        <v>0</v>
      </c>
      <c r="R516" s="242">
        <v>0</v>
      </c>
      <c r="S516" s="244">
        <v>0</v>
      </c>
      <c r="T516" s="242">
        <v>0</v>
      </c>
      <c r="U516" s="242">
        <v>0</v>
      </c>
      <c r="V516" s="244">
        <v>0</v>
      </c>
      <c r="W516" s="242">
        <v>3</v>
      </c>
      <c r="X516" s="242">
        <v>45</v>
      </c>
      <c r="Y516" s="244">
        <v>15</v>
      </c>
      <c r="Z516" s="242">
        <v>5</v>
      </c>
      <c r="AA516" s="242">
        <v>75</v>
      </c>
      <c r="AB516" s="244">
        <v>0</v>
      </c>
      <c r="AC516" s="242">
        <v>3</v>
      </c>
      <c r="AD516" s="242">
        <v>45</v>
      </c>
      <c r="AE516" s="244">
        <v>0</v>
      </c>
    </row>
    <row r="517" spans="1:31" x14ac:dyDescent="0.35">
      <c r="A517">
        <v>52558</v>
      </c>
      <c r="B517" t="s">
        <v>872</v>
      </c>
      <c r="C517" s="242">
        <v>1</v>
      </c>
      <c r="D517" s="242">
        <v>2</v>
      </c>
      <c r="E517" s="242">
        <v>0</v>
      </c>
      <c r="F517" s="243">
        <v>2</v>
      </c>
      <c r="G517" s="242">
        <v>2</v>
      </c>
      <c r="H517" s="242">
        <v>0</v>
      </c>
      <c r="I517" s="243">
        <v>2</v>
      </c>
      <c r="J517" s="242">
        <v>15</v>
      </c>
      <c r="K517" s="242">
        <v>30</v>
      </c>
      <c r="L517" s="242">
        <v>0</v>
      </c>
      <c r="M517" s="243">
        <v>30</v>
      </c>
      <c r="N517" s="242">
        <v>30</v>
      </c>
      <c r="O517" s="242">
        <v>0</v>
      </c>
      <c r="P517" s="243">
        <v>30</v>
      </c>
      <c r="Q517" s="242">
        <v>0</v>
      </c>
      <c r="R517" s="242">
        <v>0</v>
      </c>
      <c r="S517" s="244">
        <v>0</v>
      </c>
      <c r="T517" s="242">
        <v>1</v>
      </c>
      <c r="U517" s="242">
        <v>15</v>
      </c>
      <c r="V517" s="244">
        <v>15</v>
      </c>
      <c r="W517" s="242">
        <v>0</v>
      </c>
      <c r="X517" s="242">
        <v>0</v>
      </c>
      <c r="Y517" s="244">
        <v>0</v>
      </c>
      <c r="Z517" s="242">
        <v>0</v>
      </c>
      <c r="AA517" s="242">
        <v>0</v>
      </c>
      <c r="AB517" s="244">
        <v>0</v>
      </c>
      <c r="AC517" s="242">
        <v>0</v>
      </c>
      <c r="AD517" s="242">
        <v>0</v>
      </c>
      <c r="AE517" s="244">
        <v>0</v>
      </c>
    </row>
    <row r="518" spans="1:31" x14ac:dyDescent="0.35">
      <c r="A518">
        <v>52562</v>
      </c>
      <c r="B518" t="s">
        <v>873</v>
      </c>
      <c r="C518" s="242">
        <v>11</v>
      </c>
      <c r="D518" s="242">
        <v>8</v>
      </c>
      <c r="E518" s="242">
        <v>2</v>
      </c>
      <c r="F518" s="243">
        <v>10</v>
      </c>
      <c r="G518" s="242">
        <v>2</v>
      </c>
      <c r="H518" s="242">
        <v>0</v>
      </c>
      <c r="I518" s="243">
        <v>2</v>
      </c>
      <c r="J518" s="242">
        <v>165</v>
      </c>
      <c r="K518" s="242">
        <v>120</v>
      </c>
      <c r="L518" s="242">
        <v>30</v>
      </c>
      <c r="M518" s="243">
        <v>150</v>
      </c>
      <c r="N518" s="242">
        <v>30</v>
      </c>
      <c r="O518" s="242">
        <v>0</v>
      </c>
      <c r="P518" s="243">
        <v>30</v>
      </c>
      <c r="Q518" s="242">
        <v>0</v>
      </c>
      <c r="R518" s="242">
        <v>0</v>
      </c>
      <c r="S518" s="244">
        <v>0</v>
      </c>
      <c r="T518" s="242">
        <v>1</v>
      </c>
      <c r="U518" s="242">
        <v>15</v>
      </c>
      <c r="V518" s="244">
        <v>0</v>
      </c>
      <c r="W518" s="242">
        <v>2</v>
      </c>
      <c r="X518" s="242">
        <v>30</v>
      </c>
      <c r="Y518" s="244">
        <v>15</v>
      </c>
      <c r="Z518" s="242">
        <v>0</v>
      </c>
      <c r="AA518" s="242">
        <v>0</v>
      </c>
      <c r="AB518" s="244">
        <v>0</v>
      </c>
      <c r="AC518" s="242">
        <v>0</v>
      </c>
      <c r="AD518" s="242">
        <v>0</v>
      </c>
      <c r="AE518" s="244">
        <v>0</v>
      </c>
    </row>
    <row r="519" spans="1:31" x14ac:dyDescent="0.35">
      <c r="A519">
        <v>52574</v>
      </c>
      <c r="B519" t="s">
        <v>874</v>
      </c>
      <c r="C519" s="242">
        <v>7</v>
      </c>
      <c r="D519" s="242">
        <v>13</v>
      </c>
      <c r="E519" s="242">
        <v>3</v>
      </c>
      <c r="F519" s="243">
        <v>16</v>
      </c>
      <c r="G519" s="242">
        <v>6</v>
      </c>
      <c r="H519" s="242">
        <v>2</v>
      </c>
      <c r="I519" s="243">
        <v>8</v>
      </c>
      <c r="J519" s="242">
        <v>105</v>
      </c>
      <c r="K519" s="242">
        <v>195</v>
      </c>
      <c r="L519" s="242">
        <v>45</v>
      </c>
      <c r="M519" s="243">
        <v>240</v>
      </c>
      <c r="N519" s="242">
        <v>90</v>
      </c>
      <c r="O519" s="242">
        <v>30</v>
      </c>
      <c r="P519" s="243">
        <v>120</v>
      </c>
      <c r="Q519" s="242">
        <v>2</v>
      </c>
      <c r="R519" s="242">
        <v>30</v>
      </c>
      <c r="S519" s="244">
        <v>0</v>
      </c>
      <c r="T519" s="242">
        <v>3</v>
      </c>
      <c r="U519" s="242">
        <v>45</v>
      </c>
      <c r="V519" s="244">
        <v>45</v>
      </c>
      <c r="W519" s="242">
        <v>3</v>
      </c>
      <c r="X519" s="242">
        <v>45</v>
      </c>
      <c r="Y519" s="244">
        <v>15</v>
      </c>
      <c r="Z519" s="242">
        <v>1</v>
      </c>
      <c r="AA519" s="242">
        <v>15</v>
      </c>
      <c r="AB519" s="244">
        <v>0</v>
      </c>
      <c r="AC519" s="242">
        <v>1</v>
      </c>
      <c r="AD519" s="242">
        <v>15</v>
      </c>
      <c r="AE519" s="244">
        <v>0</v>
      </c>
    </row>
    <row r="520" spans="1:31" x14ac:dyDescent="0.35">
      <c r="A520">
        <v>52583</v>
      </c>
      <c r="B520" t="s">
        <v>875</v>
      </c>
      <c r="C520" s="242">
        <v>0</v>
      </c>
      <c r="D520" s="242">
        <v>2</v>
      </c>
      <c r="E520" s="242">
        <v>3</v>
      </c>
      <c r="F520" s="243">
        <v>5</v>
      </c>
      <c r="G520" s="242">
        <v>0</v>
      </c>
      <c r="H520" s="242">
        <v>1</v>
      </c>
      <c r="I520" s="243">
        <v>1</v>
      </c>
      <c r="J520" s="242">
        <v>0</v>
      </c>
      <c r="K520" s="242">
        <v>30</v>
      </c>
      <c r="L520" s="242">
        <v>30</v>
      </c>
      <c r="M520" s="243">
        <v>60</v>
      </c>
      <c r="N520" s="242">
        <v>0</v>
      </c>
      <c r="O520" s="242">
        <v>11</v>
      </c>
      <c r="P520" s="243">
        <v>11</v>
      </c>
      <c r="Q520" s="242">
        <v>0</v>
      </c>
      <c r="R520" s="242">
        <v>0</v>
      </c>
      <c r="S520" s="244">
        <v>0</v>
      </c>
      <c r="T520" s="242">
        <v>0</v>
      </c>
      <c r="U520" s="242">
        <v>0</v>
      </c>
      <c r="V520" s="244">
        <v>0</v>
      </c>
      <c r="W520" s="242">
        <v>1</v>
      </c>
      <c r="X520" s="242">
        <v>15</v>
      </c>
      <c r="Y520" s="244">
        <v>0</v>
      </c>
      <c r="Z520" s="242">
        <v>0</v>
      </c>
      <c r="AA520" s="242">
        <v>0</v>
      </c>
      <c r="AB520" s="244">
        <v>0</v>
      </c>
      <c r="AC520" s="242">
        <v>1</v>
      </c>
      <c r="AD520" s="242">
        <v>15</v>
      </c>
      <c r="AE520" s="244">
        <v>0</v>
      </c>
    </row>
    <row r="521" spans="1:31" x14ac:dyDescent="0.35">
      <c r="A521">
        <v>52589</v>
      </c>
      <c r="B521" t="s">
        <v>876</v>
      </c>
      <c r="C521" s="242">
        <v>3</v>
      </c>
      <c r="D521" s="242">
        <v>20</v>
      </c>
      <c r="E521" s="242">
        <v>4</v>
      </c>
      <c r="F521" s="243">
        <v>24</v>
      </c>
      <c r="G521" s="242">
        <v>4</v>
      </c>
      <c r="H521" s="242">
        <v>0</v>
      </c>
      <c r="I521" s="243">
        <v>4</v>
      </c>
      <c r="J521" s="242">
        <v>45</v>
      </c>
      <c r="K521" s="242">
        <v>300</v>
      </c>
      <c r="L521" s="242">
        <v>60</v>
      </c>
      <c r="M521" s="243">
        <v>360</v>
      </c>
      <c r="N521" s="242">
        <v>60</v>
      </c>
      <c r="O521" s="242">
        <v>0</v>
      </c>
      <c r="P521" s="243">
        <v>60</v>
      </c>
      <c r="Q521" s="242">
        <v>0</v>
      </c>
      <c r="R521" s="242">
        <v>0</v>
      </c>
      <c r="S521" s="244">
        <v>0</v>
      </c>
      <c r="T521" s="242">
        <v>9</v>
      </c>
      <c r="U521" s="242">
        <v>135</v>
      </c>
      <c r="V521" s="244">
        <v>15</v>
      </c>
      <c r="W521" s="242">
        <v>11</v>
      </c>
      <c r="X521" s="242">
        <v>165</v>
      </c>
      <c r="Y521" s="244">
        <v>15</v>
      </c>
      <c r="Z521" s="242">
        <v>3</v>
      </c>
      <c r="AA521" s="242">
        <v>45</v>
      </c>
      <c r="AB521" s="244">
        <v>0</v>
      </c>
      <c r="AC521" s="242">
        <v>2</v>
      </c>
      <c r="AD521" s="242">
        <v>30</v>
      </c>
      <c r="AE521" s="244">
        <v>0</v>
      </c>
    </row>
    <row r="522" spans="1:31" x14ac:dyDescent="0.35">
      <c r="A522">
        <v>52607</v>
      </c>
      <c r="B522" t="s">
        <v>877</v>
      </c>
      <c r="C522" s="242">
        <v>0</v>
      </c>
      <c r="D522" s="242">
        <v>1</v>
      </c>
      <c r="E522" s="242">
        <v>0</v>
      </c>
      <c r="F522" s="243">
        <v>1</v>
      </c>
      <c r="G522" s="242">
        <v>1</v>
      </c>
      <c r="H522" s="242">
        <v>0</v>
      </c>
      <c r="I522" s="243">
        <v>1</v>
      </c>
      <c r="J522" s="242">
        <v>0</v>
      </c>
      <c r="K522" s="242">
        <v>0</v>
      </c>
      <c r="L522" s="242">
        <v>0</v>
      </c>
      <c r="M522" s="243">
        <v>0</v>
      </c>
      <c r="N522" s="242">
        <v>15</v>
      </c>
      <c r="O522" s="242">
        <v>0</v>
      </c>
      <c r="P522" s="243">
        <v>15</v>
      </c>
      <c r="Q522" s="242">
        <v>0</v>
      </c>
      <c r="R522" s="242">
        <v>0</v>
      </c>
      <c r="S522" s="244">
        <v>0</v>
      </c>
      <c r="T522" s="242">
        <v>0</v>
      </c>
      <c r="U522" s="242">
        <v>0</v>
      </c>
      <c r="V522" s="244">
        <v>0</v>
      </c>
      <c r="W522" s="242">
        <v>0</v>
      </c>
      <c r="X522" s="242">
        <v>0</v>
      </c>
      <c r="Y522" s="244">
        <v>0</v>
      </c>
      <c r="Z522" s="242">
        <v>0</v>
      </c>
      <c r="AA522" s="242">
        <v>0</v>
      </c>
      <c r="AB522" s="244">
        <v>0</v>
      </c>
      <c r="AC522" s="242">
        <v>0</v>
      </c>
      <c r="AD522" s="242">
        <v>0</v>
      </c>
      <c r="AE522" s="244">
        <v>0</v>
      </c>
    </row>
    <row r="523" spans="1:31" x14ac:dyDescent="0.35">
      <c r="A523">
        <v>52609</v>
      </c>
      <c r="B523" t="s">
        <v>878</v>
      </c>
      <c r="C523" s="242">
        <v>2</v>
      </c>
      <c r="D523" s="242">
        <v>6</v>
      </c>
      <c r="E523" s="242">
        <v>3</v>
      </c>
      <c r="F523" s="243">
        <v>9</v>
      </c>
      <c r="G523" s="242">
        <v>1</v>
      </c>
      <c r="H523" s="242">
        <v>1</v>
      </c>
      <c r="I523" s="243">
        <v>2</v>
      </c>
      <c r="J523" s="242">
        <v>30</v>
      </c>
      <c r="K523" s="242">
        <v>90</v>
      </c>
      <c r="L523" s="242">
        <v>35</v>
      </c>
      <c r="M523" s="243">
        <v>125</v>
      </c>
      <c r="N523" s="242">
        <v>15</v>
      </c>
      <c r="O523" s="242">
        <v>15</v>
      </c>
      <c r="P523" s="243">
        <v>30</v>
      </c>
      <c r="Q523" s="242">
        <v>0</v>
      </c>
      <c r="R523" s="242">
        <v>0</v>
      </c>
      <c r="S523" s="244">
        <v>0</v>
      </c>
      <c r="T523" s="242">
        <v>1</v>
      </c>
      <c r="U523" s="242">
        <v>10</v>
      </c>
      <c r="V523" s="244">
        <v>0</v>
      </c>
      <c r="W523" s="242">
        <v>0</v>
      </c>
      <c r="X523" s="242">
        <v>0</v>
      </c>
      <c r="Y523" s="244">
        <v>0</v>
      </c>
      <c r="Z523" s="242">
        <v>0</v>
      </c>
      <c r="AA523" s="242">
        <v>0</v>
      </c>
      <c r="AB523" s="244">
        <v>0</v>
      </c>
      <c r="AC523" s="242">
        <v>0</v>
      </c>
      <c r="AD523" s="242">
        <v>0</v>
      </c>
      <c r="AE523" s="244">
        <v>0</v>
      </c>
    </row>
    <row r="524" spans="1:31" x14ac:dyDescent="0.35">
      <c r="A524">
        <v>52611</v>
      </c>
      <c r="B524" t="s">
        <v>879</v>
      </c>
      <c r="C524" s="242">
        <v>3</v>
      </c>
      <c r="D524" s="242">
        <v>2</v>
      </c>
      <c r="E524" s="242">
        <v>1</v>
      </c>
      <c r="F524" s="243">
        <v>3</v>
      </c>
      <c r="G524" s="242">
        <v>0</v>
      </c>
      <c r="H524" s="242">
        <v>0</v>
      </c>
      <c r="I524" s="243">
        <v>0</v>
      </c>
      <c r="J524" s="242">
        <v>45</v>
      </c>
      <c r="K524" s="242">
        <v>30</v>
      </c>
      <c r="L524" s="242">
        <v>15</v>
      </c>
      <c r="M524" s="243">
        <v>45</v>
      </c>
      <c r="N524" s="242">
        <v>0</v>
      </c>
      <c r="O524" s="242">
        <v>0</v>
      </c>
      <c r="P524" s="243">
        <v>0</v>
      </c>
      <c r="Q524" s="242">
        <v>0</v>
      </c>
      <c r="R524" s="242">
        <v>0</v>
      </c>
      <c r="S524" s="244">
        <v>0</v>
      </c>
      <c r="T524" s="242">
        <v>0</v>
      </c>
      <c r="U524" s="242">
        <v>0</v>
      </c>
      <c r="V524" s="244">
        <v>0</v>
      </c>
      <c r="W524" s="242">
        <v>0</v>
      </c>
      <c r="X524" s="242">
        <v>0</v>
      </c>
      <c r="Y524" s="244">
        <v>0</v>
      </c>
      <c r="Z524" s="242">
        <v>0</v>
      </c>
      <c r="AA524" s="242">
        <v>0</v>
      </c>
      <c r="AB524" s="244">
        <v>0</v>
      </c>
      <c r="AC524" s="242">
        <v>0</v>
      </c>
      <c r="AD524" s="242">
        <v>0</v>
      </c>
      <c r="AE524" s="244">
        <v>0</v>
      </c>
    </row>
    <row r="525" spans="1:31" x14ac:dyDescent="0.35">
      <c r="A525">
        <v>52613</v>
      </c>
      <c r="B525" t="s">
        <v>880</v>
      </c>
      <c r="C525" s="242">
        <v>3</v>
      </c>
      <c r="D525" s="242">
        <v>8</v>
      </c>
      <c r="E525" s="242">
        <v>0</v>
      </c>
      <c r="F525" s="243">
        <v>8</v>
      </c>
      <c r="G525" s="242">
        <v>1</v>
      </c>
      <c r="H525" s="242">
        <v>0</v>
      </c>
      <c r="I525" s="243">
        <v>1</v>
      </c>
      <c r="J525" s="242">
        <v>45</v>
      </c>
      <c r="K525" s="242">
        <v>120</v>
      </c>
      <c r="L525" s="242">
        <v>0</v>
      </c>
      <c r="M525" s="243">
        <v>120</v>
      </c>
      <c r="N525" s="242">
        <v>15</v>
      </c>
      <c r="O525" s="242">
        <v>0</v>
      </c>
      <c r="P525" s="243">
        <v>15</v>
      </c>
      <c r="Q525" s="242">
        <v>5</v>
      </c>
      <c r="R525" s="242">
        <v>75</v>
      </c>
      <c r="S525" s="244">
        <v>15</v>
      </c>
      <c r="T525" s="242">
        <v>1</v>
      </c>
      <c r="U525" s="242">
        <v>15</v>
      </c>
      <c r="V525" s="244">
        <v>0</v>
      </c>
      <c r="W525" s="242">
        <v>2</v>
      </c>
      <c r="X525" s="242">
        <v>30</v>
      </c>
      <c r="Y525" s="244">
        <v>0</v>
      </c>
      <c r="Z525" s="242">
        <v>1</v>
      </c>
      <c r="AA525" s="242">
        <v>15</v>
      </c>
      <c r="AB525" s="244">
        <v>0</v>
      </c>
      <c r="AC525" s="242">
        <v>0</v>
      </c>
      <c r="AD525" s="242">
        <v>0</v>
      </c>
      <c r="AE525" s="244">
        <v>0</v>
      </c>
    </row>
    <row r="526" spans="1:31" x14ac:dyDescent="0.35">
      <c r="A526">
        <v>52625</v>
      </c>
      <c r="B526" t="s">
        <v>881</v>
      </c>
      <c r="C526" s="242">
        <v>0</v>
      </c>
      <c r="D526" s="242">
        <v>1</v>
      </c>
      <c r="E526" s="242">
        <v>0</v>
      </c>
      <c r="F526" s="243">
        <v>1</v>
      </c>
      <c r="G526" s="242">
        <v>1</v>
      </c>
      <c r="H526" s="242">
        <v>0</v>
      </c>
      <c r="I526" s="243">
        <v>1</v>
      </c>
      <c r="J526" s="242">
        <v>0</v>
      </c>
      <c r="K526" s="242">
        <v>15</v>
      </c>
      <c r="L526" s="242">
        <v>0</v>
      </c>
      <c r="M526" s="243">
        <v>15</v>
      </c>
      <c r="N526" s="242">
        <v>15</v>
      </c>
      <c r="O526" s="242">
        <v>0</v>
      </c>
      <c r="P526" s="243">
        <v>15</v>
      </c>
      <c r="Q526" s="242">
        <v>0</v>
      </c>
      <c r="R526" s="242">
        <v>0</v>
      </c>
      <c r="S526" s="244">
        <v>0</v>
      </c>
      <c r="T526" s="242">
        <v>0</v>
      </c>
      <c r="U526" s="242">
        <v>0</v>
      </c>
      <c r="V526" s="244">
        <v>0</v>
      </c>
      <c r="W526" s="242">
        <v>0</v>
      </c>
      <c r="X526" s="242">
        <v>0</v>
      </c>
      <c r="Y526" s="244">
        <v>0</v>
      </c>
      <c r="Z526" s="242">
        <v>0</v>
      </c>
      <c r="AA526" s="242">
        <v>0</v>
      </c>
      <c r="AB526" s="244">
        <v>0</v>
      </c>
      <c r="AC526" s="242">
        <v>0</v>
      </c>
      <c r="AD526" s="242">
        <v>0</v>
      </c>
      <c r="AE526" s="24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639F-DF36-453C-90E9-6A3A7653D2BF}">
  <dimension ref="A1:AE531"/>
  <sheetViews>
    <sheetView workbookViewId="0">
      <selection sqref="A1:XFD1048576"/>
    </sheetView>
  </sheetViews>
  <sheetFormatPr defaultRowHeight="14.5" x14ac:dyDescent="0.35"/>
  <cols>
    <col min="1" max="1" width="10.36328125" bestFit="1" customWidth="1"/>
    <col min="2" max="2" width="58.90625" bestFit="1" customWidth="1"/>
    <col min="3" max="5" width="7.08984375" style="242" customWidth="1"/>
    <col min="6" max="6" width="8.54296875" customWidth="1"/>
    <col min="7" max="9" width="7.08984375" customWidth="1"/>
    <col min="10" max="12" width="8.54296875" customWidth="1"/>
    <col min="13" max="13" width="10" customWidth="1"/>
    <col min="14" max="15" width="8.54296875" customWidth="1"/>
    <col min="16" max="16" width="10" customWidth="1"/>
  </cols>
  <sheetData>
    <row r="1" spans="1:31" s="236" customFormat="1" ht="43.5" x14ac:dyDescent="0.35">
      <c r="A1" s="236" t="s">
        <v>342</v>
      </c>
      <c r="B1" s="236" t="s">
        <v>343</v>
      </c>
      <c r="C1" s="237" t="s">
        <v>344</v>
      </c>
      <c r="D1" s="237" t="s">
        <v>345</v>
      </c>
      <c r="E1" s="237" t="s">
        <v>346</v>
      </c>
      <c r="F1" s="238" t="s">
        <v>347</v>
      </c>
      <c r="G1" s="237" t="s">
        <v>348</v>
      </c>
      <c r="H1" s="237" t="s">
        <v>349</v>
      </c>
      <c r="I1" s="238" t="s">
        <v>350</v>
      </c>
      <c r="J1" s="237" t="s">
        <v>351</v>
      </c>
      <c r="K1" s="237" t="s">
        <v>352</v>
      </c>
      <c r="L1" s="237" t="s">
        <v>353</v>
      </c>
      <c r="M1" s="238" t="s">
        <v>354</v>
      </c>
      <c r="N1" s="237" t="s">
        <v>355</v>
      </c>
      <c r="O1" s="237" t="s">
        <v>356</v>
      </c>
      <c r="P1" s="238" t="s">
        <v>357</v>
      </c>
      <c r="Q1" s="239">
        <v>0.05</v>
      </c>
      <c r="R1" s="239" t="s">
        <v>358</v>
      </c>
      <c r="S1" s="240" t="s">
        <v>359</v>
      </c>
      <c r="T1" s="239">
        <v>0.1</v>
      </c>
      <c r="U1" s="239" t="s">
        <v>360</v>
      </c>
      <c r="V1" s="240" t="s">
        <v>361</v>
      </c>
      <c r="W1" s="239">
        <v>0.2</v>
      </c>
      <c r="X1" s="239" t="s">
        <v>362</v>
      </c>
      <c r="Y1" s="240" t="s">
        <v>363</v>
      </c>
      <c r="Z1" s="237" t="s">
        <v>364</v>
      </c>
      <c r="AA1" s="237" t="s">
        <v>365</v>
      </c>
      <c r="AB1" s="241" t="s">
        <v>366</v>
      </c>
      <c r="AC1" s="237" t="s">
        <v>367</v>
      </c>
      <c r="AD1" s="237" t="s">
        <v>368</v>
      </c>
      <c r="AE1" s="241" t="s">
        <v>369</v>
      </c>
    </row>
    <row r="2" spans="1:31" x14ac:dyDescent="0.35">
      <c r="A2">
        <v>70</v>
      </c>
      <c r="B2" t="s">
        <v>370</v>
      </c>
      <c r="C2" s="242">
        <v>0</v>
      </c>
      <c r="D2" s="242">
        <v>0</v>
      </c>
      <c r="E2" s="242">
        <v>1</v>
      </c>
      <c r="F2" s="243">
        <v>1</v>
      </c>
      <c r="G2" s="242">
        <v>0</v>
      </c>
      <c r="H2" s="242">
        <v>1</v>
      </c>
      <c r="I2" s="243">
        <v>1</v>
      </c>
      <c r="J2" s="242">
        <v>0</v>
      </c>
      <c r="K2" s="242">
        <v>0</v>
      </c>
      <c r="L2" s="242">
        <v>0</v>
      </c>
      <c r="M2" s="243">
        <v>0</v>
      </c>
      <c r="N2" s="242">
        <v>0</v>
      </c>
      <c r="O2" s="242">
        <v>15</v>
      </c>
      <c r="P2" s="243">
        <v>15</v>
      </c>
      <c r="Q2" s="242">
        <v>1</v>
      </c>
      <c r="R2" s="242">
        <v>0</v>
      </c>
      <c r="S2" s="244">
        <v>15</v>
      </c>
      <c r="T2" s="242">
        <v>0</v>
      </c>
      <c r="U2" s="242">
        <v>0</v>
      </c>
      <c r="V2" s="244">
        <v>0</v>
      </c>
      <c r="W2" s="242">
        <v>0</v>
      </c>
      <c r="X2" s="242">
        <v>0</v>
      </c>
      <c r="Y2" s="244">
        <v>0</v>
      </c>
      <c r="Z2" s="242">
        <v>0</v>
      </c>
      <c r="AA2" s="242">
        <v>0</v>
      </c>
      <c r="AB2" s="244">
        <v>0</v>
      </c>
      <c r="AC2" s="242">
        <v>0</v>
      </c>
      <c r="AD2" s="242">
        <v>0</v>
      </c>
      <c r="AE2" s="244">
        <v>0</v>
      </c>
    </row>
    <row r="3" spans="1:31" x14ac:dyDescent="0.35">
      <c r="A3">
        <v>105</v>
      </c>
      <c r="B3" t="s">
        <v>371</v>
      </c>
      <c r="C3" s="242">
        <v>0</v>
      </c>
      <c r="D3" s="242">
        <v>1</v>
      </c>
      <c r="E3" s="242">
        <v>2</v>
      </c>
      <c r="F3" s="243">
        <v>3</v>
      </c>
      <c r="G3" s="242">
        <v>0</v>
      </c>
      <c r="H3" s="242">
        <v>1</v>
      </c>
      <c r="I3" s="243">
        <v>1</v>
      </c>
      <c r="J3" s="242">
        <v>0</v>
      </c>
      <c r="K3" s="242">
        <v>15</v>
      </c>
      <c r="L3" s="242">
        <v>15</v>
      </c>
      <c r="M3" s="243">
        <v>30</v>
      </c>
      <c r="N3" s="242">
        <v>0</v>
      </c>
      <c r="O3" s="242">
        <v>15</v>
      </c>
      <c r="P3" s="243">
        <v>15</v>
      </c>
      <c r="Q3" s="242">
        <v>1</v>
      </c>
      <c r="R3" s="242">
        <v>15</v>
      </c>
      <c r="S3" s="244">
        <v>0</v>
      </c>
      <c r="T3" s="242">
        <v>1</v>
      </c>
      <c r="U3" s="242">
        <v>0</v>
      </c>
      <c r="V3" s="244">
        <v>15</v>
      </c>
      <c r="W3" s="242">
        <v>1</v>
      </c>
      <c r="X3" s="242">
        <v>15</v>
      </c>
      <c r="Y3" s="244">
        <v>0</v>
      </c>
      <c r="Z3" s="242">
        <v>0</v>
      </c>
      <c r="AA3" s="242">
        <v>0</v>
      </c>
      <c r="AB3" s="244">
        <v>0</v>
      </c>
      <c r="AC3" s="242">
        <v>0</v>
      </c>
      <c r="AD3" s="242">
        <v>0</v>
      </c>
      <c r="AE3" s="244">
        <v>0</v>
      </c>
    </row>
    <row r="4" spans="1:31" x14ac:dyDescent="0.35">
      <c r="A4">
        <v>117</v>
      </c>
      <c r="B4" t="s">
        <v>372</v>
      </c>
      <c r="C4" s="242">
        <v>0</v>
      </c>
      <c r="D4" s="242">
        <v>2</v>
      </c>
      <c r="E4" s="242">
        <v>0</v>
      </c>
      <c r="F4" s="243">
        <v>2</v>
      </c>
      <c r="G4" s="242">
        <v>1</v>
      </c>
      <c r="H4" s="242">
        <v>0</v>
      </c>
      <c r="I4" s="243">
        <v>1</v>
      </c>
      <c r="J4" s="242">
        <v>0</v>
      </c>
      <c r="K4" s="242">
        <v>15</v>
      </c>
      <c r="L4" s="242">
        <v>0</v>
      </c>
      <c r="M4" s="243">
        <v>15</v>
      </c>
      <c r="N4" s="242">
        <v>15</v>
      </c>
      <c r="O4" s="242">
        <v>0</v>
      </c>
      <c r="P4" s="243">
        <v>15</v>
      </c>
      <c r="Q4" s="242">
        <v>0</v>
      </c>
      <c r="R4" s="242">
        <v>0</v>
      </c>
      <c r="S4" s="244">
        <v>0</v>
      </c>
      <c r="T4" s="242">
        <v>0</v>
      </c>
      <c r="U4" s="242">
        <v>0</v>
      </c>
      <c r="V4" s="244">
        <v>0</v>
      </c>
      <c r="W4" s="242">
        <v>0</v>
      </c>
      <c r="X4" s="242">
        <v>0</v>
      </c>
      <c r="Y4" s="244">
        <v>0</v>
      </c>
      <c r="Z4" s="242">
        <v>0</v>
      </c>
      <c r="AA4" s="242">
        <v>0</v>
      </c>
      <c r="AB4" s="244">
        <v>0</v>
      </c>
      <c r="AC4" s="242">
        <v>0</v>
      </c>
      <c r="AD4" s="242">
        <v>0</v>
      </c>
      <c r="AE4" s="244">
        <v>0</v>
      </c>
    </row>
    <row r="5" spans="1:31" x14ac:dyDescent="0.35">
      <c r="A5">
        <v>128</v>
      </c>
      <c r="B5" t="s">
        <v>373</v>
      </c>
      <c r="C5" s="242">
        <v>1</v>
      </c>
      <c r="D5" s="242">
        <v>2</v>
      </c>
      <c r="E5" s="242">
        <v>0</v>
      </c>
      <c r="F5" s="243">
        <v>2</v>
      </c>
      <c r="G5" s="242">
        <v>1</v>
      </c>
      <c r="H5" s="242">
        <v>0</v>
      </c>
      <c r="I5" s="243">
        <v>1</v>
      </c>
      <c r="J5" s="242">
        <v>15</v>
      </c>
      <c r="K5" s="242">
        <v>15</v>
      </c>
      <c r="L5" s="242">
        <v>0</v>
      </c>
      <c r="M5" s="243">
        <v>15</v>
      </c>
      <c r="N5" s="242">
        <v>10</v>
      </c>
      <c r="O5" s="242">
        <v>0</v>
      </c>
      <c r="P5" s="243">
        <v>10</v>
      </c>
      <c r="Q5" s="242">
        <v>0</v>
      </c>
      <c r="R5" s="242">
        <v>0</v>
      </c>
      <c r="S5" s="244">
        <v>0</v>
      </c>
      <c r="T5" s="242">
        <v>0</v>
      </c>
      <c r="U5" s="242">
        <v>0</v>
      </c>
      <c r="V5" s="244">
        <v>0</v>
      </c>
      <c r="W5" s="242">
        <v>0</v>
      </c>
      <c r="X5" s="242">
        <v>0</v>
      </c>
      <c r="Y5" s="244">
        <v>0</v>
      </c>
      <c r="Z5" s="242">
        <v>0</v>
      </c>
      <c r="AA5" s="242">
        <v>0</v>
      </c>
      <c r="AB5" s="244">
        <v>0</v>
      </c>
      <c r="AC5" s="242">
        <v>0</v>
      </c>
      <c r="AD5" s="242">
        <v>0</v>
      </c>
      <c r="AE5" s="244">
        <v>0</v>
      </c>
    </row>
    <row r="6" spans="1:31" x14ac:dyDescent="0.35">
      <c r="A6">
        <v>165</v>
      </c>
      <c r="B6" t="s">
        <v>374</v>
      </c>
      <c r="C6" s="242">
        <v>1</v>
      </c>
      <c r="D6" s="242">
        <v>1</v>
      </c>
      <c r="E6" s="242">
        <v>0</v>
      </c>
      <c r="F6" s="243">
        <v>1</v>
      </c>
      <c r="G6" s="242">
        <v>1</v>
      </c>
      <c r="H6" s="242">
        <v>0</v>
      </c>
      <c r="I6" s="243">
        <v>1</v>
      </c>
      <c r="J6" s="242">
        <v>15</v>
      </c>
      <c r="K6" s="242">
        <v>15</v>
      </c>
      <c r="L6" s="242">
        <v>0</v>
      </c>
      <c r="M6" s="243">
        <v>15</v>
      </c>
      <c r="N6" s="242">
        <v>15</v>
      </c>
      <c r="O6" s="242">
        <v>0</v>
      </c>
      <c r="P6" s="243">
        <v>15</v>
      </c>
      <c r="Q6" s="242">
        <v>1</v>
      </c>
      <c r="R6" s="242">
        <v>15</v>
      </c>
      <c r="S6" s="244">
        <v>0</v>
      </c>
      <c r="T6" s="242">
        <v>0</v>
      </c>
      <c r="U6" s="242">
        <v>0</v>
      </c>
      <c r="V6" s="244">
        <v>0</v>
      </c>
      <c r="W6" s="242">
        <v>0</v>
      </c>
      <c r="X6" s="242">
        <v>0</v>
      </c>
      <c r="Y6" s="244">
        <v>0</v>
      </c>
      <c r="Z6" s="242">
        <v>0</v>
      </c>
      <c r="AA6" s="242">
        <v>0</v>
      </c>
      <c r="AB6" s="244">
        <v>0</v>
      </c>
      <c r="AC6" s="242">
        <v>0</v>
      </c>
      <c r="AD6" s="242">
        <v>0</v>
      </c>
      <c r="AE6" s="244">
        <v>0</v>
      </c>
    </row>
    <row r="7" spans="1:31" x14ac:dyDescent="0.35">
      <c r="A7">
        <v>183</v>
      </c>
      <c r="B7" t="s">
        <v>375</v>
      </c>
      <c r="C7" s="242">
        <v>0</v>
      </c>
      <c r="D7" s="242">
        <v>1</v>
      </c>
      <c r="E7" s="242">
        <v>0</v>
      </c>
      <c r="F7" s="243">
        <v>1</v>
      </c>
      <c r="G7" s="242">
        <v>1</v>
      </c>
      <c r="H7" s="242">
        <v>0</v>
      </c>
      <c r="I7" s="243">
        <v>1</v>
      </c>
      <c r="J7" s="242">
        <v>0</v>
      </c>
      <c r="K7" s="242">
        <v>15</v>
      </c>
      <c r="L7" s="242">
        <v>0</v>
      </c>
      <c r="M7" s="243">
        <v>15</v>
      </c>
      <c r="N7" s="242">
        <v>15</v>
      </c>
      <c r="O7" s="242">
        <v>0</v>
      </c>
      <c r="P7" s="243">
        <v>15</v>
      </c>
      <c r="Q7" s="242">
        <v>0</v>
      </c>
      <c r="R7" s="242">
        <v>0</v>
      </c>
      <c r="S7" s="244">
        <v>0</v>
      </c>
      <c r="T7" s="242">
        <v>1</v>
      </c>
      <c r="U7" s="242">
        <v>15</v>
      </c>
      <c r="V7" s="244">
        <v>15</v>
      </c>
      <c r="W7" s="242">
        <v>0</v>
      </c>
      <c r="X7" s="242">
        <v>0</v>
      </c>
      <c r="Y7" s="244">
        <v>0</v>
      </c>
      <c r="Z7" s="242">
        <v>0</v>
      </c>
      <c r="AA7" s="242">
        <v>0</v>
      </c>
      <c r="AB7" s="244">
        <v>0</v>
      </c>
      <c r="AC7" s="242">
        <v>0</v>
      </c>
      <c r="AD7" s="242">
        <v>0</v>
      </c>
      <c r="AE7" s="244">
        <v>0</v>
      </c>
    </row>
    <row r="8" spans="1:31" x14ac:dyDescent="0.35">
      <c r="A8">
        <v>196</v>
      </c>
      <c r="B8" t="s">
        <v>376</v>
      </c>
      <c r="C8" s="242">
        <v>0</v>
      </c>
      <c r="D8" s="242">
        <v>3</v>
      </c>
      <c r="E8" s="242">
        <v>5</v>
      </c>
      <c r="F8" s="243">
        <v>8</v>
      </c>
      <c r="G8" s="242">
        <v>1</v>
      </c>
      <c r="H8" s="242">
        <v>2</v>
      </c>
      <c r="I8" s="243">
        <v>3</v>
      </c>
      <c r="J8" s="242">
        <v>0</v>
      </c>
      <c r="K8" s="242">
        <v>45</v>
      </c>
      <c r="L8" s="242">
        <v>60</v>
      </c>
      <c r="M8" s="243">
        <v>105</v>
      </c>
      <c r="N8" s="242">
        <v>15</v>
      </c>
      <c r="O8" s="242">
        <v>30</v>
      </c>
      <c r="P8" s="243">
        <v>45</v>
      </c>
      <c r="Q8" s="242">
        <v>1</v>
      </c>
      <c r="R8" s="242">
        <v>15</v>
      </c>
      <c r="S8" s="244">
        <v>0</v>
      </c>
      <c r="T8" s="242">
        <v>1</v>
      </c>
      <c r="U8" s="242">
        <v>15</v>
      </c>
      <c r="V8" s="244">
        <v>0</v>
      </c>
      <c r="W8" s="242">
        <v>2</v>
      </c>
      <c r="X8" s="242">
        <v>30</v>
      </c>
      <c r="Y8" s="244">
        <v>0</v>
      </c>
      <c r="Z8" s="242">
        <v>0</v>
      </c>
      <c r="AA8" s="242">
        <v>0</v>
      </c>
      <c r="AB8" s="244">
        <v>0</v>
      </c>
      <c r="AC8" s="242">
        <v>0</v>
      </c>
      <c r="AD8" s="242">
        <v>0</v>
      </c>
      <c r="AE8" s="244">
        <v>0</v>
      </c>
    </row>
    <row r="9" spans="1:31" x14ac:dyDescent="0.35">
      <c r="A9">
        <v>228</v>
      </c>
      <c r="B9" t="s">
        <v>377</v>
      </c>
      <c r="C9" s="242">
        <v>0</v>
      </c>
      <c r="D9" s="242">
        <v>1</v>
      </c>
      <c r="E9" s="242">
        <v>0</v>
      </c>
      <c r="F9" s="243">
        <v>1</v>
      </c>
      <c r="G9" s="242">
        <v>1</v>
      </c>
      <c r="H9" s="242">
        <v>0</v>
      </c>
      <c r="I9" s="243">
        <v>1</v>
      </c>
      <c r="J9" s="242">
        <v>0</v>
      </c>
      <c r="K9" s="242">
        <v>15</v>
      </c>
      <c r="L9" s="242">
        <v>0</v>
      </c>
      <c r="M9" s="243">
        <v>15</v>
      </c>
      <c r="N9" s="242">
        <v>15</v>
      </c>
      <c r="O9" s="242">
        <v>0</v>
      </c>
      <c r="P9" s="243">
        <v>15</v>
      </c>
      <c r="Q9" s="242">
        <v>0</v>
      </c>
      <c r="R9" s="242">
        <v>0</v>
      </c>
      <c r="S9" s="244">
        <v>0</v>
      </c>
      <c r="T9" s="242">
        <v>0</v>
      </c>
      <c r="U9" s="242">
        <v>0</v>
      </c>
      <c r="V9" s="244">
        <v>0</v>
      </c>
      <c r="W9" s="242">
        <v>0</v>
      </c>
      <c r="X9" s="242">
        <v>0</v>
      </c>
      <c r="Y9" s="244">
        <v>0</v>
      </c>
      <c r="Z9" s="242">
        <v>0</v>
      </c>
      <c r="AA9" s="242">
        <v>0</v>
      </c>
      <c r="AB9" s="244">
        <v>0</v>
      </c>
      <c r="AC9" s="242">
        <v>0</v>
      </c>
      <c r="AD9" s="242">
        <v>0</v>
      </c>
      <c r="AE9" s="244">
        <v>0</v>
      </c>
    </row>
    <row r="10" spans="1:31" x14ac:dyDescent="0.35">
      <c r="A10">
        <v>257</v>
      </c>
      <c r="B10" t="s">
        <v>378</v>
      </c>
      <c r="C10" s="242">
        <v>1</v>
      </c>
      <c r="D10" s="242">
        <v>2</v>
      </c>
      <c r="E10" s="242">
        <v>0</v>
      </c>
      <c r="F10" s="243">
        <v>2</v>
      </c>
      <c r="G10" s="242">
        <v>2</v>
      </c>
      <c r="H10" s="242">
        <v>0</v>
      </c>
      <c r="I10" s="243">
        <v>2</v>
      </c>
      <c r="J10" s="242">
        <v>15</v>
      </c>
      <c r="K10" s="242">
        <v>30</v>
      </c>
      <c r="L10" s="242">
        <v>0</v>
      </c>
      <c r="M10" s="243">
        <v>30</v>
      </c>
      <c r="N10" s="242">
        <v>30</v>
      </c>
      <c r="O10" s="242">
        <v>0</v>
      </c>
      <c r="P10" s="243">
        <v>30</v>
      </c>
      <c r="Q10" s="242">
        <v>0</v>
      </c>
      <c r="R10" s="242">
        <v>0</v>
      </c>
      <c r="S10" s="244">
        <v>0</v>
      </c>
      <c r="T10" s="242">
        <v>0</v>
      </c>
      <c r="U10" s="242">
        <v>0</v>
      </c>
      <c r="V10" s="244">
        <v>0</v>
      </c>
      <c r="W10" s="242">
        <v>0</v>
      </c>
      <c r="X10" s="242">
        <v>0</v>
      </c>
      <c r="Y10" s="244">
        <v>0</v>
      </c>
      <c r="Z10" s="242">
        <v>0</v>
      </c>
      <c r="AA10" s="242">
        <v>0</v>
      </c>
      <c r="AB10" s="244">
        <v>0</v>
      </c>
      <c r="AC10" s="242">
        <v>0</v>
      </c>
      <c r="AD10" s="242">
        <v>0</v>
      </c>
      <c r="AE10" s="244">
        <v>0</v>
      </c>
    </row>
    <row r="11" spans="1:31" x14ac:dyDescent="0.35">
      <c r="A11">
        <v>273</v>
      </c>
      <c r="B11" t="s">
        <v>379</v>
      </c>
      <c r="C11" s="242">
        <v>0</v>
      </c>
      <c r="D11" s="242">
        <v>2</v>
      </c>
      <c r="E11" s="242">
        <v>0</v>
      </c>
      <c r="F11" s="243">
        <v>2</v>
      </c>
      <c r="G11" s="242">
        <v>2</v>
      </c>
      <c r="H11" s="242">
        <v>0</v>
      </c>
      <c r="I11" s="243">
        <v>2</v>
      </c>
      <c r="J11" s="242">
        <v>0</v>
      </c>
      <c r="K11" s="242">
        <v>30</v>
      </c>
      <c r="L11" s="242">
        <v>0</v>
      </c>
      <c r="M11" s="243">
        <v>30</v>
      </c>
      <c r="N11" s="242">
        <v>30</v>
      </c>
      <c r="O11" s="242">
        <v>0</v>
      </c>
      <c r="P11" s="243">
        <v>30</v>
      </c>
      <c r="Q11" s="242">
        <v>0</v>
      </c>
      <c r="R11" s="242">
        <v>0</v>
      </c>
      <c r="S11" s="244">
        <v>0</v>
      </c>
      <c r="T11" s="242">
        <v>0</v>
      </c>
      <c r="U11" s="242">
        <v>0</v>
      </c>
      <c r="V11" s="244">
        <v>0</v>
      </c>
      <c r="W11" s="242">
        <v>0</v>
      </c>
      <c r="X11" s="242">
        <v>0</v>
      </c>
      <c r="Y11" s="244">
        <v>0</v>
      </c>
      <c r="Z11" s="242">
        <v>0</v>
      </c>
      <c r="AA11" s="242">
        <v>0</v>
      </c>
      <c r="AB11" s="244">
        <v>0</v>
      </c>
      <c r="AC11" s="242">
        <v>0</v>
      </c>
      <c r="AD11" s="242">
        <v>0</v>
      </c>
      <c r="AE11" s="244">
        <v>0</v>
      </c>
    </row>
    <row r="12" spans="1:31" x14ac:dyDescent="0.35">
      <c r="A12">
        <v>281</v>
      </c>
      <c r="B12" t="s">
        <v>882</v>
      </c>
      <c r="C12" s="242">
        <v>0</v>
      </c>
      <c r="D12" s="242">
        <v>1</v>
      </c>
      <c r="E12" s="242">
        <v>0</v>
      </c>
      <c r="F12" s="243">
        <v>1</v>
      </c>
      <c r="G12" s="242">
        <v>0</v>
      </c>
      <c r="H12" s="242">
        <v>0</v>
      </c>
      <c r="I12" s="243">
        <v>0</v>
      </c>
      <c r="J12" s="242">
        <v>0</v>
      </c>
      <c r="K12" s="242">
        <v>15</v>
      </c>
      <c r="L12" s="242">
        <v>0</v>
      </c>
      <c r="M12" s="243">
        <v>15</v>
      </c>
      <c r="N12" s="242">
        <v>0</v>
      </c>
      <c r="O12" s="242">
        <v>0</v>
      </c>
      <c r="P12" s="243">
        <v>0</v>
      </c>
      <c r="Q12" s="242">
        <v>0</v>
      </c>
      <c r="R12" s="242">
        <v>0</v>
      </c>
      <c r="S12" s="244">
        <v>0</v>
      </c>
      <c r="T12" s="242">
        <v>0</v>
      </c>
      <c r="U12" s="242">
        <v>0</v>
      </c>
      <c r="V12" s="244">
        <v>0</v>
      </c>
      <c r="W12" s="242">
        <v>0</v>
      </c>
      <c r="X12" s="242">
        <v>0</v>
      </c>
      <c r="Y12" s="244">
        <v>0</v>
      </c>
      <c r="Z12" s="242">
        <v>0</v>
      </c>
      <c r="AA12" s="242">
        <v>0</v>
      </c>
      <c r="AB12" s="244">
        <v>0</v>
      </c>
      <c r="AC12" s="242">
        <v>0</v>
      </c>
      <c r="AD12" s="242">
        <v>0</v>
      </c>
      <c r="AE12" s="244">
        <v>0</v>
      </c>
    </row>
    <row r="13" spans="1:31" x14ac:dyDescent="0.35">
      <c r="A13">
        <v>302</v>
      </c>
      <c r="B13" t="s">
        <v>380</v>
      </c>
      <c r="C13" s="242">
        <v>1</v>
      </c>
      <c r="D13" s="242">
        <v>0</v>
      </c>
      <c r="E13" s="242">
        <v>0</v>
      </c>
      <c r="F13" s="243">
        <v>0</v>
      </c>
      <c r="G13" s="242">
        <v>0</v>
      </c>
      <c r="H13" s="242">
        <v>0</v>
      </c>
      <c r="I13" s="243">
        <v>0</v>
      </c>
      <c r="J13" s="242">
        <v>15</v>
      </c>
      <c r="K13" s="242">
        <v>0</v>
      </c>
      <c r="L13" s="242">
        <v>0</v>
      </c>
      <c r="M13" s="243">
        <v>0</v>
      </c>
      <c r="N13" s="242">
        <v>0</v>
      </c>
      <c r="O13" s="242">
        <v>0</v>
      </c>
      <c r="P13" s="243">
        <v>0</v>
      </c>
      <c r="Q13" s="242">
        <v>1</v>
      </c>
      <c r="R13" s="242">
        <v>15</v>
      </c>
      <c r="S13" s="244">
        <v>0</v>
      </c>
      <c r="T13" s="242">
        <v>0</v>
      </c>
      <c r="U13" s="242">
        <v>0</v>
      </c>
      <c r="V13" s="244">
        <v>0</v>
      </c>
      <c r="W13" s="242">
        <v>0</v>
      </c>
      <c r="X13" s="242">
        <v>0</v>
      </c>
      <c r="Y13" s="244">
        <v>0</v>
      </c>
      <c r="Z13" s="242">
        <v>0</v>
      </c>
      <c r="AA13" s="242">
        <v>0</v>
      </c>
      <c r="AB13" s="244">
        <v>0</v>
      </c>
      <c r="AC13" s="242">
        <v>0</v>
      </c>
      <c r="AD13" s="242">
        <v>0</v>
      </c>
      <c r="AE13" s="244">
        <v>0</v>
      </c>
    </row>
    <row r="14" spans="1:31" x14ac:dyDescent="0.35">
      <c r="A14">
        <v>316</v>
      </c>
      <c r="B14" t="s">
        <v>381</v>
      </c>
      <c r="C14" s="242">
        <v>0</v>
      </c>
      <c r="D14" s="242">
        <v>1</v>
      </c>
      <c r="E14" s="242">
        <v>0</v>
      </c>
      <c r="F14" s="243">
        <v>1</v>
      </c>
      <c r="G14" s="242">
        <v>1</v>
      </c>
      <c r="H14" s="242">
        <v>0</v>
      </c>
      <c r="I14" s="243">
        <v>1</v>
      </c>
      <c r="J14" s="242">
        <v>0</v>
      </c>
      <c r="K14" s="242">
        <v>0</v>
      </c>
      <c r="L14" s="242">
        <v>0</v>
      </c>
      <c r="M14" s="243">
        <v>0</v>
      </c>
      <c r="N14" s="242">
        <v>10</v>
      </c>
      <c r="O14" s="242">
        <v>0</v>
      </c>
      <c r="P14" s="243">
        <v>10</v>
      </c>
      <c r="Q14" s="242">
        <v>0</v>
      </c>
      <c r="R14" s="242">
        <v>0</v>
      </c>
      <c r="S14" s="244">
        <v>0</v>
      </c>
      <c r="T14" s="242">
        <v>0</v>
      </c>
      <c r="U14" s="242">
        <v>0</v>
      </c>
      <c r="V14" s="244">
        <v>0</v>
      </c>
      <c r="W14" s="242">
        <v>0</v>
      </c>
      <c r="X14" s="242">
        <v>0</v>
      </c>
      <c r="Y14" s="244">
        <v>0</v>
      </c>
      <c r="Z14" s="242">
        <v>0</v>
      </c>
      <c r="AA14" s="242">
        <v>0</v>
      </c>
      <c r="AB14" s="244">
        <v>0</v>
      </c>
      <c r="AC14" s="242">
        <v>0</v>
      </c>
      <c r="AD14" s="242">
        <v>0</v>
      </c>
      <c r="AE14" s="244">
        <v>0</v>
      </c>
    </row>
    <row r="15" spans="1:31" x14ac:dyDescent="0.35">
      <c r="A15">
        <v>459</v>
      </c>
      <c r="B15" t="s">
        <v>382</v>
      </c>
      <c r="C15" s="242">
        <v>0</v>
      </c>
      <c r="D15" s="242">
        <v>1</v>
      </c>
      <c r="E15" s="242">
        <v>1</v>
      </c>
      <c r="F15" s="243">
        <v>2</v>
      </c>
      <c r="G15" s="242">
        <v>1</v>
      </c>
      <c r="H15" s="242">
        <v>1</v>
      </c>
      <c r="I15" s="243">
        <v>2</v>
      </c>
      <c r="J15" s="242">
        <v>0</v>
      </c>
      <c r="K15" s="242">
        <v>0</v>
      </c>
      <c r="L15" s="242">
        <v>15</v>
      </c>
      <c r="M15" s="243">
        <v>15</v>
      </c>
      <c r="N15" s="242">
        <v>15</v>
      </c>
      <c r="O15" s="242">
        <v>15</v>
      </c>
      <c r="P15" s="243">
        <v>30</v>
      </c>
      <c r="Q15" s="242">
        <v>0</v>
      </c>
      <c r="R15" s="242">
        <v>0</v>
      </c>
      <c r="S15" s="244">
        <v>0</v>
      </c>
      <c r="T15" s="242">
        <v>1</v>
      </c>
      <c r="U15" s="242">
        <v>15</v>
      </c>
      <c r="V15" s="244">
        <v>15</v>
      </c>
      <c r="W15" s="242">
        <v>0</v>
      </c>
      <c r="X15" s="242">
        <v>0</v>
      </c>
      <c r="Y15" s="244">
        <v>0</v>
      </c>
      <c r="Z15" s="242">
        <v>0</v>
      </c>
      <c r="AA15" s="242">
        <v>0</v>
      </c>
      <c r="AB15" s="244">
        <v>0</v>
      </c>
      <c r="AC15" s="242">
        <v>0</v>
      </c>
      <c r="AD15" s="242">
        <v>0</v>
      </c>
      <c r="AE15" s="244">
        <v>0</v>
      </c>
    </row>
    <row r="16" spans="1:31" x14ac:dyDescent="0.35">
      <c r="A16">
        <v>463</v>
      </c>
      <c r="B16" t="s">
        <v>383</v>
      </c>
      <c r="C16" s="242">
        <v>5</v>
      </c>
      <c r="D16" s="242">
        <v>5</v>
      </c>
      <c r="E16" s="242">
        <v>1</v>
      </c>
      <c r="F16" s="243">
        <v>6</v>
      </c>
      <c r="G16" s="242">
        <v>4</v>
      </c>
      <c r="H16" s="242">
        <v>1</v>
      </c>
      <c r="I16" s="243">
        <v>5</v>
      </c>
      <c r="J16" s="242">
        <v>75</v>
      </c>
      <c r="K16" s="242">
        <v>75</v>
      </c>
      <c r="L16" s="242">
        <v>15</v>
      </c>
      <c r="M16" s="243">
        <v>90</v>
      </c>
      <c r="N16" s="242">
        <v>60</v>
      </c>
      <c r="O16" s="242">
        <v>15</v>
      </c>
      <c r="P16" s="243">
        <v>75</v>
      </c>
      <c r="Q16" s="242">
        <v>2</v>
      </c>
      <c r="R16" s="242">
        <v>30</v>
      </c>
      <c r="S16" s="244">
        <v>15</v>
      </c>
      <c r="T16" s="242">
        <v>2</v>
      </c>
      <c r="U16" s="242">
        <v>30</v>
      </c>
      <c r="V16" s="244">
        <v>0</v>
      </c>
      <c r="W16" s="242">
        <v>2</v>
      </c>
      <c r="X16" s="242">
        <v>30</v>
      </c>
      <c r="Y16" s="244">
        <v>15</v>
      </c>
      <c r="Z16" s="242">
        <v>1</v>
      </c>
      <c r="AA16" s="242">
        <v>15</v>
      </c>
      <c r="AB16" s="244">
        <v>0</v>
      </c>
      <c r="AC16" s="242">
        <v>1</v>
      </c>
      <c r="AD16" s="242">
        <v>15</v>
      </c>
      <c r="AE16" s="244">
        <v>0</v>
      </c>
    </row>
    <row r="17" spans="1:31" x14ac:dyDescent="0.35">
      <c r="A17">
        <v>486</v>
      </c>
      <c r="B17" t="s">
        <v>883</v>
      </c>
      <c r="C17" s="242">
        <v>1</v>
      </c>
      <c r="D17" s="242">
        <v>0</v>
      </c>
      <c r="E17" s="242">
        <v>0</v>
      </c>
      <c r="F17" s="243">
        <v>0</v>
      </c>
      <c r="G17" s="242">
        <v>0</v>
      </c>
      <c r="H17" s="242">
        <v>0</v>
      </c>
      <c r="I17" s="243">
        <v>0</v>
      </c>
      <c r="J17" s="242">
        <v>15</v>
      </c>
      <c r="K17" s="242">
        <v>0</v>
      </c>
      <c r="L17" s="242">
        <v>0</v>
      </c>
      <c r="M17" s="243">
        <v>0</v>
      </c>
      <c r="N17" s="242">
        <v>0</v>
      </c>
      <c r="O17" s="242">
        <v>0</v>
      </c>
      <c r="P17" s="243">
        <v>0</v>
      </c>
      <c r="Q17" s="242">
        <v>0</v>
      </c>
      <c r="R17" s="242">
        <v>0</v>
      </c>
      <c r="S17" s="244">
        <v>0</v>
      </c>
      <c r="T17" s="242">
        <v>0</v>
      </c>
      <c r="U17" s="242">
        <v>0</v>
      </c>
      <c r="V17" s="244">
        <v>0</v>
      </c>
      <c r="W17" s="242">
        <v>0</v>
      </c>
      <c r="X17" s="242">
        <v>0</v>
      </c>
      <c r="Y17" s="244">
        <v>0</v>
      </c>
      <c r="Z17" s="242">
        <v>0</v>
      </c>
      <c r="AA17" s="242">
        <v>0</v>
      </c>
      <c r="AB17" s="244">
        <v>0</v>
      </c>
      <c r="AC17" s="242">
        <v>0</v>
      </c>
      <c r="AD17" s="242">
        <v>0</v>
      </c>
      <c r="AE17" s="244">
        <v>0</v>
      </c>
    </row>
    <row r="18" spans="1:31" x14ac:dyDescent="0.35">
      <c r="A18">
        <v>502</v>
      </c>
      <c r="B18" t="s">
        <v>384</v>
      </c>
      <c r="C18" s="242">
        <v>1</v>
      </c>
      <c r="D18" s="242">
        <v>0</v>
      </c>
      <c r="E18" s="242">
        <v>0</v>
      </c>
      <c r="F18" s="243">
        <v>0</v>
      </c>
      <c r="G18" s="242">
        <v>0</v>
      </c>
      <c r="H18" s="242">
        <v>0</v>
      </c>
      <c r="I18" s="243">
        <v>0</v>
      </c>
      <c r="J18" s="242">
        <v>15</v>
      </c>
      <c r="K18" s="242">
        <v>0</v>
      </c>
      <c r="L18" s="242">
        <v>0</v>
      </c>
      <c r="M18" s="243">
        <v>0</v>
      </c>
      <c r="N18" s="242">
        <v>0</v>
      </c>
      <c r="O18" s="242">
        <v>0</v>
      </c>
      <c r="P18" s="243">
        <v>0</v>
      </c>
      <c r="Q18" s="242">
        <v>0</v>
      </c>
      <c r="R18" s="242">
        <v>0</v>
      </c>
      <c r="S18" s="244">
        <v>0</v>
      </c>
      <c r="T18" s="242">
        <v>0</v>
      </c>
      <c r="U18" s="242">
        <v>0</v>
      </c>
      <c r="V18" s="244">
        <v>0</v>
      </c>
      <c r="W18" s="242">
        <v>0</v>
      </c>
      <c r="X18" s="242">
        <v>0</v>
      </c>
      <c r="Y18" s="244">
        <v>0</v>
      </c>
      <c r="Z18" s="242">
        <v>0</v>
      </c>
      <c r="AA18" s="242">
        <v>0</v>
      </c>
      <c r="AB18" s="244">
        <v>0</v>
      </c>
      <c r="AC18" s="242">
        <v>0</v>
      </c>
      <c r="AD18" s="242">
        <v>0</v>
      </c>
      <c r="AE18" s="244">
        <v>0</v>
      </c>
    </row>
    <row r="19" spans="1:31" x14ac:dyDescent="0.35">
      <c r="A19">
        <v>559</v>
      </c>
      <c r="B19" t="s">
        <v>385</v>
      </c>
      <c r="C19" s="242">
        <v>0</v>
      </c>
      <c r="D19" s="242">
        <v>1</v>
      </c>
      <c r="E19" s="242">
        <v>1</v>
      </c>
      <c r="F19" s="243">
        <v>2</v>
      </c>
      <c r="G19" s="242">
        <v>1</v>
      </c>
      <c r="H19" s="242">
        <v>1</v>
      </c>
      <c r="I19" s="243">
        <v>2</v>
      </c>
      <c r="J19" s="242">
        <v>0</v>
      </c>
      <c r="K19" s="242">
        <v>15</v>
      </c>
      <c r="L19" s="242">
        <v>15</v>
      </c>
      <c r="M19" s="243">
        <v>30</v>
      </c>
      <c r="N19" s="242">
        <v>15</v>
      </c>
      <c r="O19" s="242">
        <v>15</v>
      </c>
      <c r="P19" s="243">
        <v>30</v>
      </c>
      <c r="Q19" s="242">
        <v>1</v>
      </c>
      <c r="R19" s="242">
        <v>15</v>
      </c>
      <c r="S19" s="244">
        <v>15</v>
      </c>
      <c r="T19" s="242">
        <v>0</v>
      </c>
      <c r="U19" s="242">
        <v>0</v>
      </c>
      <c r="V19" s="244">
        <v>0</v>
      </c>
      <c r="W19" s="242">
        <v>1</v>
      </c>
      <c r="X19" s="242">
        <v>15</v>
      </c>
      <c r="Y19" s="244">
        <v>15</v>
      </c>
      <c r="Z19" s="242">
        <v>0</v>
      </c>
      <c r="AA19" s="242">
        <v>0</v>
      </c>
      <c r="AB19" s="244">
        <v>0</v>
      </c>
      <c r="AC19" s="242">
        <v>0</v>
      </c>
      <c r="AD19" s="242">
        <v>0</v>
      </c>
      <c r="AE19" s="244">
        <v>0</v>
      </c>
    </row>
    <row r="20" spans="1:31" x14ac:dyDescent="0.35">
      <c r="A20">
        <v>610</v>
      </c>
      <c r="B20" t="s">
        <v>386</v>
      </c>
      <c r="C20" s="242">
        <v>0</v>
      </c>
      <c r="D20" s="242">
        <v>0</v>
      </c>
      <c r="E20" s="242">
        <v>2</v>
      </c>
      <c r="F20" s="243">
        <v>2</v>
      </c>
      <c r="G20" s="242">
        <v>0</v>
      </c>
      <c r="H20" s="242">
        <v>2</v>
      </c>
      <c r="I20" s="243">
        <v>2</v>
      </c>
      <c r="J20" s="242">
        <v>0</v>
      </c>
      <c r="K20" s="242">
        <v>0</v>
      </c>
      <c r="L20" s="242">
        <v>9</v>
      </c>
      <c r="M20" s="243">
        <v>9</v>
      </c>
      <c r="N20" s="242">
        <v>0</v>
      </c>
      <c r="O20" s="242">
        <v>30</v>
      </c>
      <c r="P20" s="243">
        <v>30</v>
      </c>
      <c r="Q20" s="242">
        <v>0</v>
      </c>
      <c r="R20" s="242">
        <v>0</v>
      </c>
      <c r="S20" s="244">
        <v>0</v>
      </c>
      <c r="T20" s="242">
        <v>0</v>
      </c>
      <c r="U20" s="242">
        <v>0</v>
      </c>
      <c r="V20" s="244">
        <v>0</v>
      </c>
      <c r="W20" s="242">
        <v>1</v>
      </c>
      <c r="X20" s="242">
        <v>0</v>
      </c>
      <c r="Y20" s="244">
        <v>15</v>
      </c>
      <c r="Z20" s="242">
        <v>0</v>
      </c>
      <c r="AA20" s="242">
        <v>0</v>
      </c>
      <c r="AB20" s="244">
        <v>0</v>
      </c>
      <c r="AC20" s="242">
        <v>0</v>
      </c>
      <c r="AD20" s="242">
        <v>0</v>
      </c>
      <c r="AE20" s="244">
        <v>0</v>
      </c>
    </row>
    <row r="21" spans="1:31" x14ac:dyDescent="0.35">
      <c r="A21">
        <v>650</v>
      </c>
      <c r="B21" t="s">
        <v>387</v>
      </c>
      <c r="C21" s="242">
        <v>0</v>
      </c>
      <c r="D21" s="242">
        <v>0</v>
      </c>
      <c r="E21" s="242">
        <v>1</v>
      </c>
      <c r="F21" s="243">
        <v>1</v>
      </c>
      <c r="G21" s="242">
        <v>0</v>
      </c>
      <c r="H21" s="242">
        <v>0</v>
      </c>
      <c r="I21" s="243">
        <v>0</v>
      </c>
      <c r="J21" s="242">
        <v>0</v>
      </c>
      <c r="K21" s="242">
        <v>0</v>
      </c>
      <c r="L21" s="242">
        <v>15</v>
      </c>
      <c r="M21" s="243">
        <v>15</v>
      </c>
      <c r="N21" s="242">
        <v>0</v>
      </c>
      <c r="O21" s="242">
        <v>0</v>
      </c>
      <c r="P21" s="243">
        <v>0</v>
      </c>
      <c r="Q21" s="242">
        <v>0</v>
      </c>
      <c r="R21" s="242">
        <v>0</v>
      </c>
      <c r="S21" s="244">
        <v>0</v>
      </c>
      <c r="T21" s="242">
        <v>1</v>
      </c>
      <c r="U21" s="242">
        <v>15</v>
      </c>
      <c r="V21" s="244">
        <v>0</v>
      </c>
      <c r="W21" s="242">
        <v>0</v>
      </c>
      <c r="X21" s="242">
        <v>0</v>
      </c>
      <c r="Y21" s="244">
        <v>0</v>
      </c>
      <c r="Z21" s="242">
        <v>0</v>
      </c>
      <c r="AA21" s="242">
        <v>0</v>
      </c>
      <c r="AB21" s="244">
        <v>0</v>
      </c>
      <c r="AC21" s="242">
        <v>0</v>
      </c>
      <c r="AD21" s="242">
        <v>0</v>
      </c>
      <c r="AE21" s="244">
        <v>0</v>
      </c>
    </row>
    <row r="22" spans="1:31" x14ac:dyDescent="0.35">
      <c r="A22">
        <v>687</v>
      </c>
      <c r="B22" t="s">
        <v>388</v>
      </c>
      <c r="C22" s="242">
        <v>0</v>
      </c>
      <c r="D22" s="242">
        <v>1</v>
      </c>
      <c r="E22" s="242">
        <v>1</v>
      </c>
      <c r="F22" s="243">
        <v>2</v>
      </c>
      <c r="G22" s="242">
        <v>1</v>
      </c>
      <c r="H22" s="242">
        <v>1</v>
      </c>
      <c r="I22" s="243">
        <v>2</v>
      </c>
      <c r="J22" s="242">
        <v>0</v>
      </c>
      <c r="K22" s="242">
        <v>0</v>
      </c>
      <c r="L22" s="242">
        <v>0</v>
      </c>
      <c r="M22" s="243">
        <v>0</v>
      </c>
      <c r="N22" s="242">
        <v>15</v>
      </c>
      <c r="O22" s="242">
        <v>9</v>
      </c>
      <c r="P22" s="243">
        <v>24</v>
      </c>
      <c r="Q22" s="242">
        <v>0</v>
      </c>
      <c r="R22" s="242">
        <v>0</v>
      </c>
      <c r="S22" s="244">
        <v>0</v>
      </c>
      <c r="T22" s="242">
        <v>0</v>
      </c>
      <c r="U22" s="242">
        <v>0</v>
      </c>
      <c r="V22" s="244">
        <v>0</v>
      </c>
      <c r="W22" s="242">
        <v>0</v>
      </c>
      <c r="X22" s="242">
        <v>0</v>
      </c>
      <c r="Y22" s="244">
        <v>0</v>
      </c>
      <c r="Z22" s="242">
        <v>0</v>
      </c>
      <c r="AA22" s="242">
        <v>0</v>
      </c>
      <c r="AB22" s="244">
        <v>0</v>
      </c>
      <c r="AC22" s="242">
        <v>0</v>
      </c>
      <c r="AD22" s="242">
        <v>0</v>
      </c>
      <c r="AE22" s="244">
        <v>0</v>
      </c>
    </row>
    <row r="23" spans="1:31" x14ac:dyDescent="0.35">
      <c r="A23">
        <v>701</v>
      </c>
      <c r="B23" t="s">
        <v>389</v>
      </c>
      <c r="C23" s="242">
        <v>0</v>
      </c>
      <c r="D23" s="242">
        <v>0</v>
      </c>
      <c r="E23" s="242">
        <v>1</v>
      </c>
      <c r="F23" s="243">
        <v>1</v>
      </c>
      <c r="G23" s="242">
        <v>0</v>
      </c>
      <c r="H23" s="242">
        <v>1</v>
      </c>
      <c r="I23" s="243">
        <v>1</v>
      </c>
      <c r="J23" s="242">
        <v>0</v>
      </c>
      <c r="K23" s="242">
        <v>0</v>
      </c>
      <c r="L23" s="242">
        <v>0</v>
      </c>
      <c r="M23" s="243">
        <v>0</v>
      </c>
      <c r="N23" s="242">
        <v>0</v>
      </c>
      <c r="O23" s="242">
        <v>15</v>
      </c>
      <c r="P23" s="243">
        <v>15</v>
      </c>
      <c r="Q23" s="242">
        <v>0</v>
      </c>
      <c r="R23" s="242">
        <v>0</v>
      </c>
      <c r="S23" s="244">
        <v>0</v>
      </c>
      <c r="T23" s="242">
        <v>0</v>
      </c>
      <c r="U23" s="242">
        <v>0</v>
      </c>
      <c r="V23" s="244">
        <v>0</v>
      </c>
      <c r="W23" s="242">
        <v>0</v>
      </c>
      <c r="X23" s="242">
        <v>0</v>
      </c>
      <c r="Y23" s="244">
        <v>0</v>
      </c>
      <c r="Z23" s="242">
        <v>0</v>
      </c>
      <c r="AA23" s="242">
        <v>0</v>
      </c>
      <c r="AB23" s="244">
        <v>0</v>
      </c>
      <c r="AC23" s="242">
        <v>0</v>
      </c>
      <c r="AD23" s="242">
        <v>0</v>
      </c>
      <c r="AE23" s="244">
        <v>0</v>
      </c>
    </row>
    <row r="24" spans="1:31" x14ac:dyDescent="0.35">
      <c r="A24">
        <v>770</v>
      </c>
      <c r="B24" t="s">
        <v>390</v>
      </c>
      <c r="C24" s="242">
        <v>0</v>
      </c>
      <c r="D24" s="242">
        <v>3</v>
      </c>
      <c r="E24" s="242">
        <v>1</v>
      </c>
      <c r="F24" s="243">
        <v>4</v>
      </c>
      <c r="G24" s="242">
        <v>0</v>
      </c>
      <c r="H24" s="242">
        <v>0</v>
      </c>
      <c r="I24" s="243">
        <v>0</v>
      </c>
      <c r="J24" s="242">
        <v>0</v>
      </c>
      <c r="K24" s="242">
        <v>45</v>
      </c>
      <c r="L24" s="242">
        <v>15</v>
      </c>
      <c r="M24" s="243">
        <v>60</v>
      </c>
      <c r="N24" s="242">
        <v>0</v>
      </c>
      <c r="O24" s="242">
        <v>0</v>
      </c>
      <c r="P24" s="243">
        <v>0</v>
      </c>
      <c r="Q24" s="242">
        <v>0</v>
      </c>
      <c r="R24" s="242">
        <v>0</v>
      </c>
      <c r="S24" s="244">
        <v>0</v>
      </c>
      <c r="T24" s="242">
        <v>0</v>
      </c>
      <c r="U24" s="242">
        <v>0</v>
      </c>
      <c r="V24" s="244">
        <v>0</v>
      </c>
      <c r="W24" s="242">
        <v>0</v>
      </c>
      <c r="X24" s="242">
        <v>0</v>
      </c>
      <c r="Y24" s="244">
        <v>0</v>
      </c>
      <c r="Z24" s="242">
        <v>0</v>
      </c>
      <c r="AA24" s="242">
        <v>0</v>
      </c>
      <c r="AB24" s="244">
        <v>0</v>
      </c>
      <c r="AC24" s="242">
        <v>0</v>
      </c>
      <c r="AD24" s="242">
        <v>0</v>
      </c>
      <c r="AE24" s="244">
        <v>0</v>
      </c>
    </row>
    <row r="25" spans="1:31" x14ac:dyDescent="0.35">
      <c r="A25">
        <v>811</v>
      </c>
      <c r="B25" t="s">
        <v>391</v>
      </c>
      <c r="C25" s="242">
        <v>3</v>
      </c>
      <c r="D25" s="242">
        <v>0</v>
      </c>
      <c r="E25" s="242">
        <v>0</v>
      </c>
      <c r="F25" s="243">
        <v>0</v>
      </c>
      <c r="G25" s="242">
        <v>0</v>
      </c>
      <c r="H25" s="242">
        <v>0</v>
      </c>
      <c r="I25" s="243">
        <v>0</v>
      </c>
      <c r="J25" s="242">
        <v>45</v>
      </c>
      <c r="K25" s="242">
        <v>0</v>
      </c>
      <c r="L25" s="242">
        <v>0</v>
      </c>
      <c r="M25" s="243">
        <v>0</v>
      </c>
      <c r="N25" s="242">
        <v>0</v>
      </c>
      <c r="O25" s="242">
        <v>0</v>
      </c>
      <c r="P25" s="243">
        <v>0</v>
      </c>
      <c r="Q25" s="242">
        <v>2</v>
      </c>
      <c r="R25" s="242">
        <v>30</v>
      </c>
      <c r="S25" s="244">
        <v>0</v>
      </c>
      <c r="T25" s="242">
        <v>0</v>
      </c>
      <c r="U25" s="242">
        <v>0</v>
      </c>
      <c r="V25" s="244">
        <v>0</v>
      </c>
      <c r="W25" s="242">
        <v>1</v>
      </c>
      <c r="X25" s="242">
        <v>15</v>
      </c>
      <c r="Y25" s="244">
        <v>0</v>
      </c>
      <c r="Z25" s="242">
        <v>0</v>
      </c>
      <c r="AA25" s="242">
        <v>0</v>
      </c>
      <c r="AB25" s="244">
        <v>0</v>
      </c>
      <c r="AC25" s="242">
        <v>0</v>
      </c>
      <c r="AD25" s="242">
        <v>0</v>
      </c>
      <c r="AE25" s="244">
        <v>0</v>
      </c>
    </row>
    <row r="26" spans="1:31" x14ac:dyDescent="0.35">
      <c r="A26">
        <v>820</v>
      </c>
      <c r="B26" t="s">
        <v>392</v>
      </c>
      <c r="C26" s="242">
        <v>1</v>
      </c>
      <c r="D26" s="242">
        <v>0</v>
      </c>
      <c r="E26" s="242">
        <v>1</v>
      </c>
      <c r="F26" s="243">
        <v>1</v>
      </c>
      <c r="G26" s="242">
        <v>0</v>
      </c>
      <c r="H26" s="242">
        <v>0</v>
      </c>
      <c r="I26" s="243">
        <v>0</v>
      </c>
      <c r="J26" s="242">
        <v>15</v>
      </c>
      <c r="K26" s="242">
        <v>0</v>
      </c>
      <c r="L26" s="242">
        <v>15</v>
      </c>
      <c r="M26" s="243">
        <v>15</v>
      </c>
      <c r="N26" s="242">
        <v>0</v>
      </c>
      <c r="O26" s="242">
        <v>0</v>
      </c>
      <c r="P26" s="243">
        <v>0</v>
      </c>
      <c r="Q26" s="242">
        <v>0</v>
      </c>
      <c r="R26" s="242">
        <v>0</v>
      </c>
      <c r="S26" s="244">
        <v>0</v>
      </c>
      <c r="T26" s="242">
        <v>1</v>
      </c>
      <c r="U26" s="242">
        <v>15</v>
      </c>
      <c r="V26" s="244">
        <v>0</v>
      </c>
      <c r="W26" s="242">
        <v>0</v>
      </c>
      <c r="X26" s="242">
        <v>0</v>
      </c>
      <c r="Y26" s="244">
        <v>0</v>
      </c>
      <c r="Z26" s="242">
        <v>0</v>
      </c>
      <c r="AA26" s="242">
        <v>0</v>
      </c>
      <c r="AB26" s="244">
        <v>0</v>
      </c>
      <c r="AC26" s="242">
        <v>0</v>
      </c>
      <c r="AD26" s="242">
        <v>0</v>
      </c>
      <c r="AE26" s="244">
        <v>0</v>
      </c>
    </row>
    <row r="27" spans="1:31" x14ac:dyDescent="0.35">
      <c r="A27">
        <v>861</v>
      </c>
      <c r="B27" t="s">
        <v>884</v>
      </c>
      <c r="C27" s="242">
        <v>1</v>
      </c>
      <c r="D27" s="242">
        <v>0</v>
      </c>
      <c r="E27" s="242">
        <v>0</v>
      </c>
      <c r="F27" s="243">
        <v>0</v>
      </c>
      <c r="G27" s="242">
        <v>0</v>
      </c>
      <c r="H27" s="242">
        <v>0</v>
      </c>
      <c r="I27" s="243">
        <v>0</v>
      </c>
      <c r="J27" s="242">
        <v>15</v>
      </c>
      <c r="K27" s="242">
        <v>0</v>
      </c>
      <c r="L27" s="242">
        <v>0</v>
      </c>
      <c r="M27" s="243">
        <v>0</v>
      </c>
      <c r="N27" s="242">
        <v>0</v>
      </c>
      <c r="O27" s="242">
        <v>0</v>
      </c>
      <c r="P27" s="243">
        <v>0</v>
      </c>
      <c r="Q27" s="242">
        <v>1</v>
      </c>
      <c r="R27" s="242">
        <v>15</v>
      </c>
      <c r="S27" s="244">
        <v>0</v>
      </c>
      <c r="T27" s="242">
        <v>0</v>
      </c>
      <c r="U27" s="242">
        <v>0</v>
      </c>
      <c r="V27" s="244">
        <v>0</v>
      </c>
      <c r="W27" s="242">
        <v>0</v>
      </c>
      <c r="X27" s="242">
        <v>0</v>
      </c>
      <c r="Y27" s="244">
        <v>0</v>
      </c>
      <c r="Z27" s="242">
        <v>0</v>
      </c>
      <c r="AA27" s="242">
        <v>0</v>
      </c>
      <c r="AB27" s="244">
        <v>0</v>
      </c>
      <c r="AC27" s="242">
        <v>0</v>
      </c>
      <c r="AD27" s="242">
        <v>0</v>
      </c>
      <c r="AE27" s="244">
        <v>0</v>
      </c>
    </row>
    <row r="28" spans="1:31" x14ac:dyDescent="0.35">
      <c r="A28">
        <v>865</v>
      </c>
      <c r="B28" t="s">
        <v>393</v>
      </c>
      <c r="C28" s="242">
        <v>0</v>
      </c>
      <c r="D28" s="242">
        <v>3</v>
      </c>
      <c r="E28" s="242">
        <v>0</v>
      </c>
      <c r="F28" s="243">
        <v>3</v>
      </c>
      <c r="G28" s="242">
        <v>3</v>
      </c>
      <c r="H28" s="242">
        <v>0</v>
      </c>
      <c r="I28" s="243">
        <v>3</v>
      </c>
      <c r="J28" s="242">
        <v>0</v>
      </c>
      <c r="K28" s="242">
        <v>45</v>
      </c>
      <c r="L28" s="242">
        <v>0</v>
      </c>
      <c r="M28" s="243">
        <v>45</v>
      </c>
      <c r="N28" s="242">
        <v>45</v>
      </c>
      <c r="O28" s="242">
        <v>0</v>
      </c>
      <c r="P28" s="243">
        <v>45</v>
      </c>
      <c r="Q28" s="242">
        <v>0</v>
      </c>
      <c r="R28" s="242">
        <v>0</v>
      </c>
      <c r="S28" s="244">
        <v>0</v>
      </c>
      <c r="T28" s="242">
        <v>0</v>
      </c>
      <c r="U28" s="242">
        <v>0</v>
      </c>
      <c r="V28" s="244">
        <v>0</v>
      </c>
      <c r="W28" s="242">
        <v>1</v>
      </c>
      <c r="X28" s="242">
        <v>15</v>
      </c>
      <c r="Y28" s="244">
        <v>15</v>
      </c>
      <c r="Z28" s="242">
        <v>0</v>
      </c>
      <c r="AA28" s="242">
        <v>0</v>
      </c>
      <c r="AB28" s="244">
        <v>0</v>
      </c>
      <c r="AC28" s="242">
        <v>0</v>
      </c>
      <c r="AD28" s="242">
        <v>0</v>
      </c>
      <c r="AE28" s="244">
        <v>0</v>
      </c>
    </row>
    <row r="29" spans="1:31" x14ac:dyDescent="0.35">
      <c r="A29">
        <v>868</v>
      </c>
      <c r="B29" t="s">
        <v>394</v>
      </c>
      <c r="C29" s="242">
        <v>0</v>
      </c>
      <c r="D29" s="242">
        <v>2</v>
      </c>
      <c r="E29" s="242">
        <v>0</v>
      </c>
      <c r="F29" s="243">
        <v>2</v>
      </c>
      <c r="G29" s="242">
        <v>1</v>
      </c>
      <c r="H29" s="242">
        <v>0</v>
      </c>
      <c r="I29" s="243">
        <v>1</v>
      </c>
      <c r="J29" s="242">
        <v>0</v>
      </c>
      <c r="K29" s="242">
        <v>15</v>
      </c>
      <c r="L29" s="242">
        <v>0</v>
      </c>
      <c r="M29" s="243">
        <v>15</v>
      </c>
      <c r="N29" s="242">
        <v>14.25</v>
      </c>
      <c r="O29" s="242">
        <v>0</v>
      </c>
      <c r="P29" s="243">
        <v>14.25</v>
      </c>
      <c r="Q29" s="242">
        <v>0</v>
      </c>
      <c r="R29" s="242">
        <v>0</v>
      </c>
      <c r="S29" s="244">
        <v>0</v>
      </c>
      <c r="T29" s="242">
        <v>0</v>
      </c>
      <c r="U29" s="242">
        <v>0</v>
      </c>
      <c r="V29" s="244">
        <v>0</v>
      </c>
      <c r="W29" s="242">
        <v>0</v>
      </c>
      <c r="X29" s="242">
        <v>0</v>
      </c>
      <c r="Y29" s="244">
        <v>0</v>
      </c>
      <c r="Z29" s="242">
        <v>0</v>
      </c>
      <c r="AA29" s="242">
        <v>0</v>
      </c>
      <c r="AB29" s="244">
        <v>0</v>
      </c>
      <c r="AC29" s="242">
        <v>0</v>
      </c>
      <c r="AD29" s="242">
        <v>0</v>
      </c>
      <c r="AE29" s="244">
        <v>0</v>
      </c>
    </row>
    <row r="30" spans="1:31" x14ac:dyDescent="0.35">
      <c r="A30">
        <v>908</v>
      </c>
      <c r="B30" t="s">
        <v>395</v>
      </c>
      <c r="C30" s="242">
        <v>0</v>
      </c>
      <c r="D30" s="242">
        <v>3</v>
      </c>
      <c r="E30" s="242">
        <v>1</v>
      </c>
      <c r="F30" s="243">
        <v>4</v>
      </c>
      <c r="G30" s="242">
        <v>2</v>
      </c>
      <c r="H30" s="242">
        <v>1</v>
      </c>
      <c r="I30" s="243">
        <v>3</v>
      </c>
      <c r="J30" s="242">
        <v>0</v>
      </c>
      <c r="K30" s="242">
        <v>45</v>
      </c>
      <c r="L30" s="242">
        <v>0</v>
      </c>
      <c r="M30" s="243">
        <v>45</v>
      </c>
      <c r="N30" s="242">
        <v>30</v>
      </c>
      <c r="O30" s="242">
        <v>15</v>
      </c>
      <c r="P30" s="243">
        <v>45</v>
      </c>
      <c r="Q30" s="242">
        <v>0</v>
      </c>
      <c r="R30" s="242">
        <v>0</v>
      </c>
      <c r="S30" s="244">
        <v>0</v>
      </c>
      <c r="T30" s="242">
        <v>0</v>
      </c>
      <c r="U30" s="242">
        <v>0</v>
      </c>
      <c r="V30" s="244">
        <v>0</v>
      </c>
      <c r="W30" s="242">
        <v>1</v>
      </c>
      <c r="X30" s="242">
        <v>0</v>
      </c>
      <c r="Y30" s="244">
        <v>15</v>
      </c>
      <c r="Z30" s="242">
        <v>0</v>
      </c>
      <c r="AA30" s="242">
        <v>0</v>
      </c>
      <c r="AB30" s="244">
        <v>0</v>
      </c>
      <c r="AC30" s="242">
        <v>0</v>
      </c>
      <c r="AD30" s="242">
        <v>0</v>
      </c>
      <c r="AE30" s="244">
        <v>0</v>
      </c>
    </row>
    <row r="31" spans="1:31" x14ac:dyDescent="0.35">
      <c r="A31">
        <v>957</v>
      </c>
      <c r="B31" t="s">
        <v>396</v>
      </c>
      <c r="C31" s="242">
        <v>0</v>
      </c>
      <c r="D31" s="242">
        <v>1</v>
      </c>
      <c r="E31" s="242">
        <v>1</v>
      </c>
      <c r="F31" s="243">
        <v>2</v>
      </c>
      <c r="G31" s="242">
        <v>1</v>
      </c>
      <c r="H31" s="242">
        <v>1</v>
      </c>
      <c r="I31" s="243">
        <v>2</v>
      </c>
      <c r="J31" s="242">
        <v>0</v>
      </c>
      <c r="K31" s="242">
        <v>15</v>
      </c>
      <c r="L31" s="242">
        <v>15</v>
      </c>
      <c r="M31" s="243">
        <v>30</v>
      </c>
      <c r="N31" s="242">
        <v>15</v>
      </c>
      <c r="O31" s="242">
        <v>15</v>
      </c>
      <c r="P31" s="243">
        <v>30</v>
      </c>
      <c r="Q31" s="242">
        <v>0</v>
      </c>
      <c r="R31" s="242">
        <v>0</v>
      </c>
      <c r="S31" s="244">
        <v>0</v>
      </c>
      <c r="T31" s="242">
        <v>1</v>
      </c>
      <c r="U31" s="242">
        <v>15</v>
      </c>
      <c r="V31" s="244">
        <v>15</v>
      </c>
      <c r="W31" s="242">
        <v>0</v>
      </c>
      <c r="X31" s="242">
        <v>0</v>
      </c>
      <c r="Y31" s="244">
        <v>0</v>
      </c>
      <c r="Z31" s="242">
        <v>0</v>
      </c>
      <c r="AA31" s="242">
        <v>0</v>
      </c>
      <c r="AB31" s="244">
        <v>0</v>
      </c>
      <c r="AC31" s="242">
        <v>0</v>
      </c>
      <c r="AD31" s="242">
        <v>0</v>
      </c>
      <c r="AE31" s="244">
        <v>0</v>
      </c>
    </row>
    <row r="32" spans="1:31" x14ac:dyDescent="0.35">
      <c r="A32">
        <v>965</v>
      </c>
      <c r="B32" t="s">
        <v>397</v>
      </c>
      <c r="C32" s="242">
        <v>0</v>
      </c>
      <c r="D32" s="242">
        <v>1</v>
      </c>
      <c r="E32" s="242">
        <v>0</v>
      </c>
      <c r="F32" s="243">
        <v>1</v>
      </c>
      <c r="G32" s="242">
        <v>1</v>
      </c>
      <c r="H32" s="242">
        <v>0</v>
      </c>
      <c r="I32" s="243">
        <v>1</v>
      </c>
      <c r="J32" s="242">
        <v>0</v>
      </c>
      <c r="K32" s="242">
        <v>0</v>
      </c>
      <c r="L32" s="242">
        <v>0</v>
      </c>
      <c r="M32" s="243">
        <v>0</v>
      </c>
      <c r="N32" s="242">
        <v>9</v>
      </c>
      <c r="O32" s="242">
        <v>0</v>
      </c>
      <c r="P32" s="243">
        <v>9</v>
      </c>
      <c r="Q32" s="242">
        <v>0</v>
      </c>
      <c r="R32" s="242">
        <v>0</v>
      </c>
      <c r="S32" s="244">
        <v>0</v>
      </c>
      <c r="T32" s="242">
        <v>1</v>
      </c>
      <c r="U32" s="242">
        <v>0</v>
      </c>
      <c r="V32" s="244">
        <v>9</v>
      </c>
      <c r="W32" s="242">
        <v>0</v>
      </c>
      <c r="X32" s="242">
        <v>0</v>
      </c>
      <c r="Y32" s="244">
        <v>0</v>
      </c>
      <c r="Z32" s="242">
        <v>0</v>
      </c>
      <c r="AA32" s="242">
        <v>0</v>
      </c>
      <c r="AB32" s="244">
        <v>0</v>
      </c>
      <c r="AC32" s="242">
        <v>0</v>
      </c>
      <c r="AD32" s="242">
        <v>0</v>
      </c>
      <c r="AE32" s="244">
        <v>0</v>
      </c>
    </row>
    <row r="33" spans="1:31" x14ac:dyDescent="0.35">
      <c r="A33">
        <v>1020</v>
      </c>
      <c r="B33" t="s">
        <v>398</v>
      </c>
      <c r="C33" s="242">
        <v>0</v>
      </c>
      <c r="D33" s="242">
        <v>1</v>
      </c>
      <c r="E33" s="242">
        <v>0</v>
      </c>
      <c r="F33" s="243">
        <v>1</v>
      </c>
      <c r="G33" s="242">
        <v>1</v>
      </c>
      <c r="H33" s="242">
        <v>0</v>
      </c>
      <c r="I33" s="243">
        <v>1</v>
      </c>
      <c r="J33" s="242">
        <v>0</v>
      </c>
      <c r="K33" s="242">
        <v>15</v>
      </c>
      <c r="L33" s="242">
        <v>0</v>
      </c>
      <c r="M33" s="243">
        <v>15</v>
      </c>
      <c r="N33" s="242">
        <v>15</v>
      </c>
      <c r="O33" s="242">
        <v>0</v>
      </c>
      <c r="P33" s="243">
        <v>15</v>
      </c>
      <c r="Q33" s="242">
        <v>0</v>
      </c>
      <c r="R33" s="242">
        <v>0</v>
      </c>
      <c r="S33" s="244">
        <v>0</v>
      </c>
      <c r="T33" s="242">
        <v>0</v>
      </c>
      <c r="U33" s="242">
        <v>0</v>
      </c>
      <c r="V33" s="244">
        <v>0</v>
      </c>
      <c r="W33" s="242">
        <v>0</v>
      </c>
      <c r="X33" s="242">
        <v>0</v>
      </c>
      <c r="Y33" s="244">
        <v>0</v>
      </c>
      <c r="Z33" s="242">
        <v>0</v>
      </c>
      <c r="AA33" s="242">
        <v>0</v>
      </c>
      <c r="AB33" s="244">
        <v>0</v>
      </c>
      <c r="AC33" s="242">
        <v>0</v>
      </c>
      <c r="AD33" s="242">
        <v>0</v>
      </c>
      <c r="AE33" s="244">
        <v>0</v>
      </c>
    </row>
    <row r="34" spans="1:31" x14ac:dyDescent="0.35">
      <c r="A34">
        <v>1059</v>
      </c>
      <c r="B34" t="s">
        <v>399</v>
      </c>
      <c r="C34" s="242">
        <v>0</v>
      </c>
      <c r="D34" s="242">
        <v>1</v>
      </c>
      <c r="E34" s="242">
        <v>2</v>
      </c>
      <c r="F34" s="243">
        <v>3</v>
      </c>
      <c r="G34" s="242">
        <v>1</v>
      </c>
      <c r="H34" s="242">
        <v>1</v>
      </c>
      <c r="I34" s="243">
        <v>2</v>
      </c>
      <c r="J34" s="242">
        <v>0</v>
      </c>
      <c r="K34" s="242">
        <v>15</v>
      </c>
      <c r="L34" s="242">
        <v>30</v>
      </c>
      <c r="M34" s="243">
        <v>45</v>
      </c>
      <c r="N34" s="242">
        <v>15</v>
      </c>
      <c r="O34" s="242">
        <v>15</v>
      </c>
      <c r="P34" s="243">
        <v>30</v>
      </c>
      <c r="Q34" s="242">
        <v>0</v>
      </c>
      <c r="R34" s="242">
        <v>0</v>
      </c>
      <c r="S34" s="244">
        <v>0</v>
      </c>
      <c r="T34" s="242">
        <v>0</v>
      </c>
      <c r="U34" s="242">
        <v>0</v>
      </c>
      <c r="V34" s="244">
        <v>0</v>
      </c>
      <c r="W34" s="242">
        <v>3</v>
      </c>
      <c r="X34" s="242">
        <v>45</v>
      </c>
      <c r="Y34" s="244">
        <v>30</v>
      </c>
      <c r="Z34" s="242">
        <v>0</v>
      </c>
      <c r="AA34" s="242">
        <v>0</v>
      </c>
      <c r="AB34" s="244">
        <v>0</v>
      </c>
      <c r="AC34" s="242">
        <v>0</v>
      </c>
      <c r="AD34" s="242">
        <v>0</v>
      </c>
      <c r="AE34" s="244">
        <v>0</v>
      </c>
    </row>
    <row r="35" spans="1:31" x14ac:dyDescent="0.35">
      <c r="A35">
        <v>1093</v>
      </c>
      <c r="B35" t="s">
        <v>400</v>
      </c>
      <c r="C35" s="242">
        <v>0</v>
      </c>
      <c r="D35" s="242">
        <v>4</v>
      </c>
      <c r="E35" s="242">
        <v>0</v>
      </c>
      <c r="F35" s="243">
        <v>4</v>
      </c>
      <c r="G35" s="242">
        <v>1</v>
      </c>
      <c r="H35" s="242">
        <v>0</v>
      </c>
      <c r="I35" s="243">
        <v>1</v>
      </c>
      <c r="J35" s="242">
        <v>0</v>
      </c>
      <c r="K35" s="242">
        <v>60</v>
      </c>
      <c r="L35" s="242">
        <v>0</v>
      </c>
      <c r="M35" s="243">
        <v>60</v>
      </c>
      <c r="N35" s="242">
        <v>15</v>
      </c>
      <c r="O35" s="242">
        <v>0</v>
      </c>
      <c r="P35" s="243">
        <v>15</v>
      </c>
      <c r="Q35" s="242">
        <v>0</v>
      </c>
      <c r="R35" s="242">
        <v>0</v>
      </c>
      <c r="S35" s="244">
        <v>0</v>
      </c>
      <c r="T35" s="242">
        <v>0</v>
      </c>
      <c r="U35" s="242">
        <v>0</v>
      </c>
      <c r="V35" s="244">
        <v>0</v>
      </c>
      <c r="W35" s="242">
        <v>0</v>
      </c>
      <c r="X35" s="242">
        <v>0</v>
      </c>
      <c r="Y35" s="244">
        <v>0</v>
      </c>
      <c r="Z35" s="242">
        <v>0</v>
      </c>
      <c r="AA35" s="242">
        <v>0</v>
      </c>
      <c r="AB35" s="244">
        <v>0</v>
      </c>
      <c r="AC35" s="242">
        <v>0</v>
      </c>
      <c r="AD35" s="242">
        <v>0</v>
      </c>
      <c r="AE35" s="244">
        <v>0</v>
      </c>
    </row>
    <row r="36" spans="1:31" x14ac:dyDescent="0.35">
      <c r="A36">
        <v>1111</v>
      </c>
      <c r="B36" t="s">
        <v>885</v>
      </c>
      <c r="C36" s="242">
        <v>0</v>
      </c>
      <c r="D36" s="242">
        <v>2</v>
      </c>
      <c r="E36" s="242">
        <v>0</v>
      </c>
      <c r="F36" s="243">
        <v>2</v>
      </c>
      <c r="G36" s="242">
        <v>2</v>
      </c>
      <c r="H36" s="242">
        <v>0</v>
      </c>
      <c r="I36" s="243">
        <v>2</v>
      </c>
      <c r="J36" s="242">
        <v>0</v>
      </c>
      <c r="K36" s="242">
        <v>30</v>
      </c>
      <c r="L36" s="242">
        <v>0</v>
      </c>
      <c r="M36" s="243">
        <v>30</v>
      </c>
      <c r="N36" s="242">
        <v>30</v>
      </c>
      <c r="O36" s="242">
        <v>0</v>
      </c>
      <c r="P36" s="243">
        <v>30</v>
      </c>
      <c r="Q36" s="242">
        <v>0</v>
      </c>
      <c r="R36" s="242">
        <v>0</v>
      </c>
      <c r="S36" s="244">
        <v>0</v>
      </c>
      <c r="T36" s="242">
        <v>0</v>
      </c>
      <c r="U36" s="242">
        <v>0</v>
      </c>
      <c r="V36" s="244">
        <v>0</v>
      </c>
      <c r="W36" s="242">
        <v>1</v>
      </c>
      <c r="X36" s="242">
        <v>15</v>
      </c>
      <c r="Y36" s="244">
        <v>15</v>
      </c>
      <c r="Z36" s="242">
        <v>0</v>
      </c>
      <c r="AA36" s="242">
        <v>0</v>
      </c>
      <c r="AB36" s="244">
        <v>0</v>
      </c>
      <c r="AC36" s="242">
        <v>0</v>
      </c>
      <c r="AD36" s="242">
        <v>0</v>
      </c>
      <c r="AE36" s="244">
        <v>0</v>
      </c>
    </row>
    <row r="37" spans="1:31" x14ac:dyDescent="0.35">
      <c r="A37">
        <v>1386</v>
      </c>
      <c r="B37" t="s">
        <v>402</v>
      </c>
      <c r="C37" s="242">
        <v>0</v>
      </c>
      <c r="D37" s="242">
        <v>1</v>
      </c>
      <c r="E37" s="242">
        <v>1</v>
      </c>
      <c r="F37" s="243">
        <v>2</v>
      </c>
      <c r="G37" s="242">
        <v>0</v>
      </c>
      <c r="H37" s="242">
        <v>0</v>
      </c>
      <c r="I37" s="243">
        <v>0</v>
      </c>
      <c r="J37" s="242">
        <v>0</v>
      </c>
      <c r="K37" s="242">
        <v>15</v>
      </c>
      <c r="L37" s="242">
        <v>15</v>
      </c>
      <c r="M37" s="243">
        <v>30</v>
      </c>
      <c r="N37" s="242">
        <v>0</v>
      </c>
      <c r="O37" s="242">
        <v>0</v>
      </c>
      <c r="P37" s="243">
        <v>0</v>
      </c>
      <c r="Q37" s="242">
        <v>0</v>
      </c>
      <c r="R37" s="242">
        <v>0</v>
      </c>
      <c r="S37" s="244">
        <v>0</v>
      </c>
      <c r="T37" s="242">
        <v>0</v>
      </c>
      <c r="U37" s="242">
        <v>0</v>
      </c>
      <c r="V37" s="244">
        <v>0</v>
      </c>
      <c r="W37" s="242">
        <v>0</v>
      </c>
      <c r="X37" s="242">
        <v>0</v>
      </c>
      <c r="Y37" s="244">
        <v>0</v>
      </c>
      <c r="Z37" s="242">
        <v>0</v>
      </c>
      <c r="AA37" s="242">
        <v>0</v>
      </c>
      <c r="AB37" s="244">
        <v>0</v>
      </c>
      <c r="AC37" s="242">
        <v>0</v>
      </c>
      <c r="AD37" s="242">
        <v>0</v>
      </c>
      <c r="AE37" s="244">
        <v>0</v>
      </c>
    </row>
    <row r="38" spans="1:31" x14ac:dyDescent="0.35">
      <c r="A38">
        <v>1440</v>
      </c>
      <c r="B38" t="s">
        <v>403</v>
      </c>
      <c r="C38" s="242">
        <v>2</v>
      </c>
      <c r="D38" s="242">
        <v>0</v>
      </c>
      <c r="E38" s="242">
        <v>1</v>
      </c>
      <c r="F38" s="243">
        <v>1</v>
      </c>
      <c r="G38" s="242">
        <v>0</v>
      </c>
      <c r="H38" s="242">
        <v>1</v>
      </c>
      <c r="I38" s="243">
        <v>1</v>
      </c>
      <c r="J38" s="242">
        <v>30</v>
      </c>
      <c r="K38" s="242">
        <v>0</v>
      </c>
      <c r="L38" s="242">
        <v>0</v>
      </c>
      <c r="M38" s="243">
        <v>0</v>
      </c>
      <c r="N38" s="242">
        <v>0</v>
      </c>
      <c r="O38" s="242">
        <v>15</v>
      </c>
      <c r="P38" s="243">
        <v>15</v>
      </c>
      <c r="Q38" s="242">
        <v>0</v>
      </c>
      <c r="R38" s="242">
        <v>0</v>
      </c>
      <c r="S38" s="244">
        <v>0</v>
      </c>
      <c r="T38" s="242">
        <v>0</v>
      </c>
      <c r="U38" s="242">
        <v>0</v>
      </c>
      <c r="V38" s="244">
        <v>0</v>
      </c>
      <c r="W38" s="242">
        <v>2</v>
      </c>
      <c r="X38" s="242">
        <v>30</v>
      </c>
      <c r="Y38" s="244">
        <v>0</v>
      </c>
      <c r="Z38" s="242">
        <v>0</v>
      </c>
      <c r="AA38" s="242">
        <v>0</v>
      </c>
      <c r="AB38" s="244">
        <v>0</v>
      </c>
      <c r="AC38" s="242">
        <v>0</v>
      </c>
      <c r="AD38" s="242">
        <v>0</v>
      </c>
      <c r="AE38" s="244">
        <v>0</v>
      </c>
    </row>
    <row r="39" spans="1:31" x14ac:dyDescent="0.35">
      <c r="A39">
        <v>1507</v>
      </c>
      <c r="B39" t="s">
        <v>404</v>
      </c>
      <c r="C39" s="242">
        <v>0</v>
      </c>
      <c r="D39" s="242">
        <v>4</v>
      </c>
      <c r="E39" s="242">
        <v>2</v>
      </c>
      <c r="F39" s="243">
        <v>6</v>
      </c>
      <c r="G39" s="242">
        <v>1</v>
      </c>
      <c r="H39" s="242">
        <v>1</v>
      </c>
      <c r="I39" s="243">
        <v>2</v>
      </c>
      <c r="J39" s="242">
        <v>0</v>
      </c>
      <c r="K39" s="242">
        <v>60</v>
      </c>
      <c r="L39" s="242">
        <v>30</v>
      </c>
      <c r="M39" s="243">
        <v>90</v>
      </c>
      <c r="N39" s="242">
        <v>15</v>
      </c>
      <c r="O39" s="242">
        <v>15</v>
      </c>
      <c r="P39" s="243">
        <v>30</v>
      </c>
      <c r="Q39" s="242">
        <v>1</v>
      </c>
      <c r="R39" s="242">
        <v>15</v>
      </c>
      <c r="S39" s="244">
        <v>15</v>
      </c>
      <c r="T39" s="242">
        <v>0</v>
      </c>
      <c r="U39" s="242">
        <v>0</v>
      </c>
      <c r="V39" s="244">
        <v>0</v>
      </c>
      <c r="W39" s="242">
        <v>0</v>
      </c>
      <c r="X39" s="242">
        <v>0</v>
      </c>
      <c r="Y39" s="244">
        <v>0</v>
      </c>
      <c r="Z39" s="242">
        <v>0</v>
      </c>
      <c r="AA39" s="242">
        <v>0</v>
      </c>
      <c r="AB39" s="244">
        <v>0</v>
      </c>
      <c r="AC39" s="242">
        <v>0</v>
      </c>
      <c r="AD39" s="242">
        <v>0</v>
      </c>
      <c r="AE39" s="244">
        <v>0</v>
      </c>
    </row>
    <row r="40" spans="1:31" x14ac:dyDescent="0.35">
      <c r="A40">
        <v>1598</v>
      </c>
      <c r="B40" t="s">
        <v>405</v>
      </c>
      <c r="C40" s="242">
        <v>1</v>
      </c>
      <c r="D40" s="242">
        <v>3</v>
      </c>
      <c r="E40" s="242">
        <v>0</v>
      </c>
      <c r="F40" s="243">
        <v>3</v>
      </c>
      <c r="G40" s="242">
        <v>3</v>
      </c>
      <c r="H40" s="242">
        <v>0</v>
      </c>
      <c r="I40" s="243">
        <v>3</v>
      </c>
      <c r="J40" s="242">
        <v>15</v>
      </c>
      <c r="K40" s="242">
        <v>30</v>
      </c>
      <c r="L40" s="242">
        <v>0</v>
      </c>
      <c r="M40" s="243">
        <v>30</v>
      </c>
      <c r="N40" s="242">
        <v>45</v>
      </c>
      <c r="O40" s="242">
        <v>0</v>
      </c>
      <c r="P40" s="243">
        <v>45</v>
      </c>
      <c r="Q40" s="242">
        <v>0</v>
      </c>
      <c r="R40" s="242">
        <v>0</v>
      </c>
      <c r="S40" s="244">
        <v>0</v>
      </c>
      <c r="T40" s="242">
        <v>0</v>
      </c>
      <c r="U40" s="242">
        <v>0</v>
      </c>
      <c r="V40" s="244">
        <v>0</v>
      </c>
      <c r="W40" s="242">
        <v>0</v>
      </c>
      <c r="X40" s="242">
        <v>0</v>
      </c>
      <c r="Y40" s="244">
        <v>0</v>
      </c>
      <c r="Z40" s="242">
        <v>0</v>
      </c>
      <c r="AA40" s="242">
        <v>0</v>
      </c>
      <c r="AB40" s="244">
        <v>0</v>
      </c>
      <c r="AC40" s="242">
        <v>0</v>
      </c>
      <c r="AD40" s="242">
        <v>0</v>
      </c>
      <c r="AE40" s="244">
        <v>0</v>
      </c>
    </row>
    <row r="41" spans="1:31" x14ac:dyDescent="0.35">
      <c r="A41">
        <v>1718</v>
      </c>
      <c r="B41" t="s">
        <v>406</v>
      </c>
      <c r="C41" s="242">
        <v>1</v>
      </c>
      <c r="D41" s="242">
        <v>1</v>
      </c>
      <c r="E41" s="242">
        <v>1</v>
      </c>
      <c r="F41" s="243">
        <v>2</v>
      </c>
      <c r="G41" s="242">
        <v>1</v>
      </c>
      <c r="H41" s="242">
        <v>1</v>
      </c>
      <c r="I41" s="243">
        <v>2</v>
      </c>
      <c r="J41" s="242">
        <v>15</v>
      </c>
      <c r="K41" s="242">
        <v>15</v>
      </c>
      <c r="L41" s="242">
        <v>15</v>
      </c>
      <c r="M41" s="243">
        <v>30</v>
      </c>
      <c r="N41" s="242">
        <v>15</v>
      </c>
      <c r="O41" s="242">
        <v>15</v>
      </c>
      <c r="P41" s="243">
        <v>30</v>
      </c>
      <c r="Q41" s="242">
        <v>0</v>
      </c>
      <c r="R41" s="242">
        <v>0</v>
      </c>
      <c r="S41" s="244">
        <v>0</v>
      </c>
      <c r="T41" s="242">
        <v>0</v>
      </c>
      <c r="U41" s="242">
        <v>0</v>
      </c>
      <c r="V41" s="244">
        <v>0</v>
      </c>
      <c r="W41" s="242">
        <v>0</v>
      </c>
      <c r="X41" s="242">
        <v>0</v>
      </c>
      <c r="Y41" s="244">
        <v>0</v>
      </c>
      <c r="Z41" s="242">
        <v>1</v>
      </c>
      <c r="AA41" s="242">
        <v>15</v>
      </c>
      <c r="AB41" s="244">
        <v>15</v>
      </c>
      <c r="AC41" s="242">
        <v>1</v>
      </c>
      <c r="AD41" s="242">
        <v>15</v>
      </c>
      <c r="AE41" s="244">
        <v>15</v>
      </c>
    </row>
    <row r="42" spans="1:31" x14ac:dyDescent="0.35">
      <c r="A42">
        <v>1720</v>
      </c>
      <c r="B42" t="s">
        <v>407</v>
      </c>
      <c r="C42" s="242">
        <v>0</v>
      </c>
      <c r="D42" s="242">
        <v>2</v>
      </c>
      <c r="E42" s="242">
        <v>1</v>
      </c>
      <c r="F42" s="243">
        <v>3</v>
      </c>
      <c r="G42" s="242">
        <v>2</v>
      </c>
      <c r="H42" s="242">
        <v>1</v>
      </c>
      <c r="I42" s="243">
        <v>3</v>
      </c>
      <c r="J42" s="242">
        <v>0</v>
      </c>
      <c r="K42" s="242">
        <v>30</v>
      </c>
      <c r="L42" s="242">
        <v>0</v>
      </c>
      <c r="M42" s="243">
        <v>30</v>
      </c>
      <c r="N42" s="242">
        <v>30</v>
      </c>
      <c r="O42" s="242">
        <v>15</v>
      </c>
      <c r="P42" s="243">
        <v>45</v>
      </c>
      <c r="Q42" s="242">
        <v>0</v>
      </c>
      <c r="R42" s="242">
        <v>0</v>
      </c>
      <c r="S42" s="244">
        <v>0</v>
      </c>
      <c r="T42" s="242">
        <v>0</v>
      </c>
      <c r="U42" s="242">
        <v>0</v>
      </c>
      <c r="V42" s="244">
        <v>0</v>
      </c>
      <c r="W42" s="242">
        <v>0</v>
      </c>
      <c r="X42" s="242">
        <v>0</v>
      </c>
      <c r="Y42" s="244">
        <v>0</v>
      </c>
      <c r="Z42" s="242">
        <v>0</v>
      </c>
      <c r="AA42" s="242">
        <v>0</v>
      </c>
      <c r="AB42" s="244">
        <v>0</v>
      </c>
      <c r="AC42" s="242">
        <v>0</v>
      </c>
      <c r="AD42" s="242">
        <v>0</v>
      </c>
      <c r="AE42" s="244">
        <v>0</v>
      </c>
    </row>
    <row r="43" spans="1:31" x14ac:dyDescent="0.35">
      <c r="A43">
        <v>1735</v>
      </c>
      <c r="B43" t="s">
        <v>408</v>
      </c>
      <c r="C43" s="242">
        <v>0</v>
      </c>
      <c r="D43" s="242">
        <v>0</v>
      </c>
      <c r="E43" s="242">
        <v>3</v>
      </c>
      <c r="F43" s="243">
        <v>3</v>
      </c>
      <c r="G43" s="242">
        <v>0</v>
      </c>
      <c r="H43" s="242">
        <v>1</v>
      </c>
      <c r="I43" s="243">
        <v>1</v>
      </c>
      <c r="J43" s="242">
        <v>0</v>
      </c>
      <c r="K43" s="242">
        <v>0</v>
      </c>
      <c r="L43" s="242">
        <v>45</v>
      </c>
      <c r="M43" s="243">
        <v>45</v>
      </c>
      <c r="N43" s="242">
        <v>0</v>
      </c>
      <c r="O43" s="242">
        <v>15</v>
      </c>
      <c r="P43" s="243">
        <v>15</v>
      </c>
      <c r="Q43" s="242">
        <v>0</v>
      </c>
      <c r="R43" s="242">
        <v>0</v>
      </c>
      <c r="S43" s="244">
        <v>0</v>
      </c>
      <c r="T43" s="242">
        <v>0</v>
      </c>
      <c r="U43" s="242">
        <v>0</v>
      </c>
      <c r="V43" s="244">
        <v>0</v>
      </c>
      <c r="W43" s="242">
        <v>0</v>
      </c>
      <c r="X43" s="242">
        <v>0</v>
      </c>
      <c r="Y43" s="244">
        <v>0</v>
      </c>
      <c r="Z43" s="242">
        <v>0</v>
      </c>
      <c r="AA43" s="242">
        <v>0</v>
      </c>
      <c r="AB43" s="244">
        <v>0</v>
      </c>
      <c r="AC43" s="242">
        <v>0</v>
      </c>
      <c r="AD43" s="242">
        <v>0</v>
      </c>
      <c r="AE43" s="244">
        <v>0</v>
      </c>
    </row>
    <row r="44" spans="1:31" x14ac:dyDescent="0.35">
      <c r="A44">
        <v>1750</v>
      </c>
      <c r="B44" t="s">
        <v>409</v>
      </c>
      <c r="C44" s="242">
        <v>0</v>
      </c>
      <c r="D44" s="242">
        <v>1</v>
      </c>
      <c r="E44" s="242">
        <v>0</v>
      </c>
      <c r="F44" s="243">
        <v>1</v>
      </c>
      <c r="G44" s="242">
        <v>0</v>
      </c>
      <c r="H44" s="242">
        <v>0</v>
      </c>
      <c r="I44" s="243">
        <v>0</v>
      </c>
      <c r="J44" s="242">
        <v>0</v>
      </c>
      <c r="K44" s="242">
        <v>15</v>
      </c>
      <c r="L44" s="242">
        <v>0</v>
      </c>
      <c r="M44" s="243">
        <v>15</v>
      </c>
      <c r="N44" s="242">
        <v>0</v>
      </c>
      <c r="O44" s="242">
        <v>0</v>
      </c>
      <c r="P44" s="243">
        <v>0</v>
      </c>
      <c r="Q44" s="242">
        <v>0</v>
      </c>
      <c r="R44" s="242">
        <v>0</v>
      </c>
      <c r="S44" s="244">
        <v>0</v>
      </c>
      <c r="T44" s="242">
        <v>0</v>
      </c>
      <c r="U44" s="242">
        <v>0</v>
      </c>
      <c r="V44" s="244">
        <v>0</v>
      </c>
      <c r="W44" s="242">
        <v>0</v>
      </c>
      <c r="X44" s="242">
        <v>0</v>
      </c>
      <c r="Y44" s="244">
        <v>0</v>
      </c>
      <c r="Z44" s="242">
        <v>0</v>
      </c>
      <c r="AA44" s="242">
        <v>0</v>
      </c>
      <c r="AB44" s="244">
        <v>0</v>
      </c>
      <c r="AC44" s="242">
        <v>0</v>
      </c>
      <c r="AD44" s="242">
        <v>0</v>
      </c>
      <c r="AE44" s="244">
        <v>0</v>
      </c>
    </row>
    <row r="45" spans="1:31" x14ac:dyDescent="0.35">
      <c r="A45">
        <v>1789</v>
      </c>
      <c r="B45" t="s">
        <v>886</v>
      </c>
      <c r="C45" s="242">
        <v>0</v>
      </c>
      <c r="D45" s="242">
        <v>1</v>
      </c>
      <c r="E45" s="242">
        <v>0</v>
      </c>
      <c r="F45" s="243">
        <v>1</v>
      </c>
      <c r="G45" s="242">
        <v>1</v>
      </c>
      <c r="H45" s="242">
        <v>0</v>
      </c>
      <c r="I45" s="243">
        <v>1</v>
      </c>
      <c r="J45" s="242">
        <v>0</v>
      </c>
      <c r="K45" s="242">
        <v>15</v>
      </c>
      <c r="L45" s="242">
        <v>0</v>
      </c>
      <c r="M45" s="243">
        <v>15</v>
      </c>
      <c r="N45" s="242">
        <v>15</v>
      </c>
      <c r="O45" s="242">
        <v>0</v>
      </c>
      <c r="P45" s="243">
        <v>15</v>
      </c>
      <c r="Q45" s="242">
        <v>0</v>
      </c>
      <c r="R45" s="242">
        <v>0</v>
      </c>
      <c r="S45" s="244">
        <v>0</v>
      </c>
      <c r="T45" s="242">
        <v>1</v>
      </c>
      <c r="U45" s="242">
        <v>15</v>
      </c>
      <c r="V45" s="244">
        <v>15</v>
      </c>
      <c r="W45" s="242">
        <v>0</v>
      </c>
      <c r="X45" s="242">
        <v>0</v>
      </c>
      <c r="Y45" s="244">
        <v>0</v>
      </c>
      <c r="Z45" s="242">
        <v>0</v>
      </c>
      <c r="AA45" s="242">
        <v>0</v>
      </c>
      <c r="AB45" s="244">
        <v>0</v>
      </c>
      <c r="AC45" s="242">
        <v>0</v>
      </c>
      <c r="AD45" s="242">
        <v>0</v>
      </c>
      <c r="AE45" s="244">
        <v>0</v>
      </c>
    </row>
    <row r="46" spans="1:31" x14ac:dyDescent="0.35">
      <c r="A46">
        <v>1869</v>
      </c>
      <c r="B46" t="s">
        <v>410</v>
      </c>
      <c r="C46" s="242">
        <v>0</v>
      </c>
      <c r="D46" s="242">
        <v>2</v>
      </c>
      <c r="E46" s="242">
        <v>0</v>
      </c>
      <c r="F46" s="243">
        <v>2</v>
      </c>
      <c r="G46" s="242">
        <v>2</v>
      </c>
      <c r="H46" s="242">
        <v>0</v>
      </c>
      <c r="I46" s="243">
        <v>2</v>
      </c>
      <c r="J46" s="242">
        <v>0</v>
      </c>
      <c r="K46" s="242">
        <v>15</v>
      </c>
      <c r="L46" s="242">
        <v>0</v>
      </c>
      <c r="M46" s="243">
        <v>15</v>
      </c>
      <c r="N46" s="242">
        <v>30</v>
      </c>
      <c r="O46" s="242">
        <v>0</v>
      </c>
      <c r="P46" s="243">
        <v>30</v>
      </c>
      <c r="Q46" s="242">
        <v>0</v>
      </c>
      <c r="R46" s="242">
        <v>0</v>
      </c>
      <c r="S46" s="244">
        <v>0</v>
      </c>
      <c r="T46" s="242">
        <v>0</v>
      </c>
      <c r="U46" s="242">
        <v>0</v>
      </c>
      <c r="V46" s="244">
        <v>0</v>
      </c>
      <c r="W46" s="242">
        <v>0</v>
      </c>
      <c r="X46" s="242">
        <v>0</v>
      </c>
      <c r="Y46" s="244">
        <v>0</v>
      </c>
      <c r="Z46" s="242">
        <v>0</v>
      </c>
      <c r="AA46" s="242">
        <v>0</v>
      </c>
      <c r="AB46" s="244">
        <v>0</v>
      </c>
      <c r="AC46" s="242">
        <v>0</v>
      </c>
      <c r="AD46" s="242">
        <v>0</v>
      </c>
      <c r="AE46" s="244">
        <v>0</v>
      </c>
    </row>
    <row r="47" spans="1:31" x14ac:dyDescent="0.35">
      <c r="A47">
        <v>1874</v>
      </c>
      <c r="B47" t="s">
        <v>411</v>
      </c>
      <c r="C47" s="242">
        <v>1</v>
      </c>
      <c r="D47" s="242">
        <v>0</v>
      </c>
      <c r="E47" s="242">
        <v>1</v>
      </c>
      <c r="F47" s="243">
        <v>1</v>
      </c>
      <c r="G47" s="242">
        <v>0</v>
      </c>
      <c r="H47" s="242">
        <v>1</v>
      </c>
      <c r="I47" s="243">
        <v>1</v>
      </c>
      <c r="J47" s="242">
        <v>15</v>
      </c>
      <c r="K47" s="242">
        <v>0</v>
      </c>
      <c r="L47" s="242">
        <v>15</v>
      </c>
      <c r="M47" s="243">
        <v>15</v>
      </c>
      <c r="N47" s="242">
        <v>0</v>
      </c>
      <c r="O47" s="242">
        <v>15</v>
      </c>
      <c r="P47" s="243">
        <v>15</v>
      </c>
      <c r="Q47" s="242">
        <v>0</v>
      </c>
      <c r="R47" s="242">
        <v>0</v>
      </c>
      <c r="S47" s="244">
        <v>0</v>
      </c>
      <c r="T47" s="242">
        <v>0</v>
      </c>
      <c r="U47" s="242">
        <v>0</v>
      </c>
      <c r="V47" s="244">
        <v>0</v>
      </c>
      <c r="W47" s="242">
        <v>1</v>
      </c>
      <c r="X47" s="242">
        <v>15</v>
      </c>
      <c r="Y47" s="244">
        <v>15</v>
      </c>
      <c r="Z47" s="242">
        <v>0</v>
      </c>
      <c r="AA47" s="242">
        <v>0</v>
      </c>
      <c r="AB47" s="244">
        <v>0</v>
      </c>
      <c r="AC47" s="242">
        <v>0</v>
      </c>
      <c r="AD47" s="242">
        <v>0</v>
      </c>
      <c r="AE47" s="244">
        <v>0</v>
      </c>
    </row>
    <row r="48" spans="1:31" x14ac:dyDescent="0.35">
      <c r="A48">
        <v>2032</v>
      </c>
      <c r="B48" t="s">
        <v>412</v>
      </c>
      <c r="C48" s="242">
        <v>0</v>
      </c>
      <c r="D48" s="242">
        <v>0</v>
      </c>
      <c r="E48" s="242">
        <v>2</v>
      </c>
      <c r="F48" s="243">
        <v>2</v>
      </c>
      <c r="G48" s="242">
        <v>0</v>
      </c>
      <c r="H48" s="242">
        <v>2</v>
      </c>
      <c r="I48" s="243">
        <v>2</v>
      </c>
      <c r="J48" s="242">
        <v>0</v>
      </c>
      <c r="K48" s="242">
        <v>0</v>
      </c>
      <c r="L48" s="242">
        <v>30</v>
      </c>
      <c r="M48" s="243">
        <v>30</v>
      </c>
      <c r="N48" s="242">
        <v>0</v>
      </c>
      <c r="O48" s="242">
        <v>30</v>
      </c>
      <c r="P48" s="243">
        <v>30</v>
      </c>
      <c r="Q48" s="242">
        <v>0</v>
      </c>
      <c r="R48" s="242">
        <v>0</v>
      </c>
      <c r="S48" s="244">
        <v>0</v>
      </c>
      <c r="T48" s="242">
        <v>0</v>
      </c>
      <c r="U48" s="242">
        <v>0</v>
      </c>
      <c r="V48" s="244">
        <v>0</v>
      </c>
      <c r="W48" s="242">
        <v>0</v>
      </c>
      <c r="X48" s="242">
        <v>0</v>
      </c>
      <c r="Y48" s="244">
        <v>0</v>
      </c>
      <c r="Z48" s="242">
        <v>0</v>
      </c>
      <c r="AA48" s="242">
        <v>0</v>
      </c>
      <c r="AB48" s="244">
        <v>0</v>
      </c>
      <c r="AC48" s="242">
        <v>0</v>
      </c>
      <c r="AD48" s="242">
        <v>0</v>
      </c>
      <c r="AE48" s="244">
        <v>0</v>
      </c>
    </row>
    <row r="49" spans="1:31" x14ac:dyDescent="0.35">
      <c r="A49">
        <v>2038</v>
      </c>
      <c r="B49" t="s">
        <v>413</v>
      </c>
      <c r="C49" s="242">
        <v>0</v>
      </c>
      <c r="D49" s="242">
        <v>0</v>
      </c>
      <c r="E49" s="242">
        <v>1</v>
      </c>
      <c r="F49" s="243">
        <v>1</v>
      </c>
      <c r="G49" s="242">
        <v>0</v>
      </c>
      <c r="H49" s="242">
        <v>1</v>
      </c>
      <c r="I49" s="243">
        <v>1</v>
      </c>
      <c r="J49" s="242">
        <v>0</v>
      </c>
      <c r="K49" s="242">
        <v>0</v>
      </c>
      <c r="L49" s="242">
        <v>0</v>
      </c>
      <c r="M49" s="243">
        <v>0</v>
      </c>
      <c r="N49" s="242">
        <v>0</v>
      </c>
      <c r="O49" s="242">
        <v>15</v>
      </c>
      <c r="P49" s="243">
        <v>15</v>
      </c>
      <c r="Q49" s="242">
        <v>0</v>
      </c>
      <c r="R49" s="242">
        <v>0</v>
      </c>
      <c r="S49" s="244">
        <v>0</v>
      </c>
      <c r="T49" s="242">
        <v>0</v>
      </c>
      <c r="U49" s="242">
        <v>0</v>
      </c>
      <c r="V49" s="244">
        <v>0</v>
      </c>
      <c r="W49" s="242">
        <v>0</v>
      </c>
      <c r="X49" s="242">
        <v>0</v>
      </c>
      <c r="Y49" s="244">
        <v>0</v>
      </c>
      <c r="Z49" s="242">
        <v>0</v>
      </c>
      <c r="AA49" s="242">
        <v>0</v>
      </c>
      <c r="AB49" s="244">
        <v>0</v>
      </c>
      <c r="AC49" s="242">
        <v>0</v>
      </c>
      <c r="AD49" s="242">
        <v>0</v>
      </c>
      <c r="AE49" s="244">
        <v>0</v>
      </c>
    </row>
    <row r="50" spans="1:31" x14ac:dyDescent="0.35">
      <c r="A50">
        <v>2058</v>
      </c>
      <c r="B50" t="s">
        <v>415</v>
      </c>
      <c r="C50" s="242">
        <v>1</v>
      </c>
      <c r="D50" s="242">
        <v>1</v>
      </c>
      <c r="E50" s="242">
        <v>0</v>
      </c>
      <c r="F50" s="243">
        <v>1</v>
      </c>
      <c r="G50" s="242">
        <v>1</v>
      </c>
      <c r="H50" s="242">
        <v>0</v>
      </c>
      <c r="I50" s="243">
        <v>1</v>
      </c>
      <c r="J50" s="242">
        <v>15</v>
      </c>
      <c r="K50" s="242">
        <v>15</v>
      </c>
      <c r="L50" s="242">
        <v>0</v>
      </c>
      <c r="M50" s="243">
        <v>15</v>
      </c>
      <c r="N50" s="242">
        <v>15</v>
      </c>
      <c r="O50" s="242">
        <v>0</v>
      </c>
      <c r="P50" s="243">
        <v>15</v>
      </c>
      <c r="Q50" s="242">
        <v>0</v>
      </c>
      <c r="R50" s="242">
        <v>0</v>
      </c>
      <c r="S50" s="244">
        <v>0</v>
      </c>
      <c r="T50" s="242">
        <v>0</v>
      </c>
      <c r="U50" s="242">
        <v>0</v>
      </c>
      <c r="V50" s="244">
        <v>0</v>
      </c>
      <c r="W50" s="242">
        <v>2</v>
      </c>
      <c r="X50" s="242">
        <v>30</v>
      </c>
      <c r="Y50" s="244">
        <v>15</v>
      </c>
      <c r="Z50" s="242">
        <v>0</v>
      </c>
      <c r="AA50" s="242">
        <v>0</v>
      </c>
      <c r="AB50" s="244">
        <v>0</v>
      </c>
      <c r="AC50" s="242">
        <v>0</v>
      </c>
      <c r="AD50" s="242">
        <v>0</v>
      </c>
      <c r="AE50" s="244">
        <v>0</v>
      </c>
    </row>
    <row r="51" spans="1:31" x14ac:dyDescent="0.35">
      <c r="A51">
        <v>2086</v>
      </c>
      <c r="B51" t="s">
        <v>887</v>
      </c>
      <c r="C51" s="242">
        <v>0</v>
      </c>
      <c r="D51" s="242">
        <v>1</v>
      </c>
      <c r="E51" s="242">
        <v>0</v>
      </c>
      <c r="F51" s="243">
        <v>1</v>
      </c>
      <c r="G51" s="242">
        <v>1</v>
      </c>
      <c r="H51" s="242">
        <v>0</v>
      </c>
      <c r="I51" s="243">
        <v>1</v>
      </c>
      <c r="J51" s="242">
        <v>0</v>
      </c>
      <c r="K51" s="242">
        <v>8</v>
      </c>
      <c r="L51" s="242">
        <v>0</v>
      </c>
      <c r="M51" s="243">
        <v>8</v>
      </c>
      <c r="N51" s="242">
        <v>0</v>
      </c>
      <c r="O51" s="242">
        <v>0</v>
      </c>
      <c r="P51" s="243">
        <v>0</v>
      </c>
      <c r="Q51" s="242">
        <v>0</v>
      </c>
      <c r="R51" s="242">
        <v>0</v>
      </c>
      <c r="S51" s="244">
        <v>0</v>
      </c>
      <c r="T51" s="242">
        <v>0</v>
      </c>
      <c r="U51" s="242">
        <v>0</v>
      </c>
      <c r="V51" s="244">
        <v>0</v>
      </c>
      <c r="W51" s="242">
        <v>0</v>
      </c>
      <c r="X51" s="242">
        <v>0</v>
      </c>
      <c r="Y51" s="244">
        <v>0</v>
      </c>
      <c r="Z51" s="242">
        <v>0</v>
      </c>
      <c r="AA51" s="242">
        <v>0</v>
      </c>
      <c r="AB51" s="244">
        <v>0</v>
      </c>
      <c r="AC51" s="242">
        <v>0</v>
      </c>
      <c r="AD51" s="242">
        <v>0</v>
      </c>
      <c r="AE51" s="244">
        <v>0</v>
      </c>
    </row>
    <row r="52" spans="1:31" x14ac:dyDescent="0.35">
      <c r="A52">
        <v>2132</v>
      </c>
      <c r="B52" t="s">
        <v>888</v>
      </c>
      <c r="C52" s="242">
        <v>0</v>
      </c>
      <c r="D52" s="242">
        <v>1</v>
      </c>
      <c r="E52" s="242">
        <v>0</v>
      </c>
      <c r="F52" s="243">
        <v>1</v>
      </c>
      <c r="G52" s="242">
        <v>1</v>
      </c>
      <c r="H52" s="242">
        <v>0</v>
      </c>
      <c r="I52" s="243">
        <v>1</v>
      </c>
      <c r="J52" s="242">
        <v>0</v>
      </c>
      <c r="K52" s="242">
        <v>15</v>
      </c>
      <c r="L52" s="242">
        <v>0</v>
      </c>
      <c r="M52" s="243">
        <v>15</v>
      </c>
      <c r="N52" s="242">
        <v>15</v>
      </c>
      <c r="O52" s="242">
        <v>0</v>
      </c>
      <c r="P52" s="243">
        <v>15</v>
      </c>
      <c r="Q52" s="242">
        <v>0</v>
      </c>
      <c r="R52" s="242">
        <v>0</v>
      </c>
      <c r="S52" s="244">
        <v>0</v>
      </c>
      <c r="T52" s="242">
        <v>0</v>
      </c>
      <c r="U52" s="242">
        <v>0</v>
      </c>
      <c r="V52" s="244">
        <v>0</v>
      </c>
      <c r="W52" s="242">
        <v>0</v>
      </c>
      <c r="X52" s="242">
        <v>0</v>
      </c>
      <c r="Y52" s="244">
        <v>0</v>
      </c>
      <c r="Z52" s="242">
        <v>0</v>
      </c>
      <c r="AA52" s="242">
        <v>0</v>
      </c>
      <c r="AB52" s="244">
        <v>0</v>
      </c>
      <c r="AC52" s="242">
        <v>0</v>
      </c>
      <c r="AD52" s="242">
        <v>0</v>
      </c>
      <c r="AE52" s="244">
        <v>0</v>
      </c>
    </row>
    <row r="53" spans="1:31" x14ac:dyDescent="0.35">
      <c r="A53">
        <v>2139</v>
      </c>
      <c r="B53" t="s">
        <v>416</v>
      </c>
      <c r="C53" s="242">
        <v>0</v>
      </c>
      <c r="D53" s="242">
        <v>0</v>
      </c>
      <c r="E53" s="242">
        <v>2</v>
      </c>
      <c r="F53" s="243">
        <v>2</v>
      </c>
      <c r="G53" s="242">
        <v>0</v>
      </c>
      <c r="H53" s="242">
        <v>2</v>
      </c>
      <c r="I53" s="243">
        <v>2</v>
      </c>
      <c r="J53" s="242">
        <v>0</v>
      </c>
      <c r="K53" s="242">
        <v>0</v>
      </c>
      <c r="L53" s="242">
        <v>9</v>
      </c>
      <c r="M53" s="243">
        <v>9</v>
      </c>
      <c r="N53" s="242">
        <v>0</v>
      </c>
      <c r="O53" s="242">
        <v>30</v>
      </c>
      <c r="P53" s="243">
        <v>30</v>
      </c>
      <c r="Q53" s="242">
        <v>0</v>
      </c>
      <c r="R53" s="242">
        <v>0</v>
      </c>
      <c r="S53" s="244">
        <v>0</v>
      </c>
      <c r="T53" s="242">
        <v>0</v>
      </c>
      <c r="U53" s="242">
        <v>0</v>
      </c>
      <c r="V53" s="244">
        <v>0</v>
      </c>
      <c r="W53" s="242">
        <v>0</v>
      </c>
      <c r="X53" s="242">
        <v>0</v>
      </c>
      <c r="Y53" s="244">
        <v>0</v>
      </c>
      <c r="Z53" s="242">
        <v>0</v>
      </c>
      <c r="AA53" s="242">
        <v>0</v>
      </c>
      <c r="AB53" s="244">
        <v>0</v>
      </c>
      <c r="AC53" s="242">
        <v>0</v>
      </c>
      <c r="AD53" s="242">
        <v>0</v>
      </c>
      <c r="AE53" s="244">
        <v>0</v>
      </c>
    </row>
    <row r="54" spans="1:31" x14ac:dyDescent="0.35">
      <c r="A54">
        <v>2233</v>
      </c>
      <c r="B54" t="s">
        <v>419</v>
      </c>
      <c r="C54" s="242">
        <v>1</v>
      </c>
      <c r="D54" s="242">
        <v>1</v>
      </c>
      <c r="E54" s="242">
        <v>0</v>
      </c>
      <c r="F54" s="243">
        <v>1</v>
      </c>
      <c r="G54" s="242">
        <v>1</v>
      </c>
      <c r="H54" s="242">
        <v>0</v>
      </c>
      <c r="I54" s="243">
        <v>1</v>
      </c>
      <c r="J54" s="242">
        <v>15</v>
      </c>
      <c r="K54" s="242">
        <v>15</v>
      </c>
      <c r="L54" s="242">
        <v>0</v>
      </c>
      <c r="M54" s="243">
        <v>15</v>
      </c>
      <c r="N54" s="242">
        <v>15</v>
      </c>
      <c r="O54" s="242">
        <v>0</v>
      </c>
      <c r="P54" s="243">
        <v>15</v>
      </c>
      <c r="Q54" s="242">
        <v>1</v>
      </c>
      <c r="R54" s="242">
        <v>15</v>
      </c>
      <c r="S54" s="244">
        <v>15</v>
      </c>
      <c r="T54" s="242">
        <v>1</v>
      </c>
      <c r="U54" s="242">
        <v>15</v>
      </c>
      <c r="V54" s="244">
        <v>0</v>
      </c>
      <c r="W54" s="242">
        <v>0</v>
      </c>
      <c r="X54" s="242">
        <v>0</v>
      </c>
      <c r="Y54" s="244">
        <v>0</v>
      </c>
      <c r="Z54" s="242">
        <v>0</v>
      </c>
      <c r="AA54" s="242">
        <v>0</v>
      </c>
      <c r="AB54" s="244">
        <v>0</v>
      </c>
      <c r="AC54" s="242">
        <v>0</v>
      </c>
      <c r="AD54" s="242">
        <v>0</v>
      </c>
      <c r="AE54" s="244">
        <v>0</v>
      </c>
    </row>
    <row r="55" spans="1:31" x14ac:dyDescent="0.35">
      <c r="A55">
        <v>2262</v>
      </c>
      <c r="B55" t="s">
        <v>420</v>
      </c>
      <c r="C55" s="242">
        <v>0</v>
      </c>
      <c r="D55" s="242">
        <v>20</v>
      </c>
      <c r="E55" s="242">
        <v>1</v>
      </c>
      <c r="F55" s="243">
        <v>21</v>
      </c>
      <c r="G55" s="242">
        <v>9</v>
      </c>
      <c r="H55" s="242">
        <v>0</v>
      </c>
      <c r="I55" s="243">
        <v>9</v>
      </c>
      <c r="J55" s="242">
        <v>0</v>
      </c>
      <c r="K55" s="242">
        <v>300</v>
      </c>
      <c r="L55" s="242">
        <v>15</v>
      </c>
      <c r="M55" s="243">
        <v>315</v>
      </c>
      <c r="N55" s="242">
        <v>135</v>
      </c>
      <c r="O55" s="242">
        <v>0</v>
      </c>
      <c r="P55" s="243">
        <v>135</v>
      </c>
      <c r="Q55" s="242">
        <v>2</v>
      </c>
      <c r="R55" s="242">
        <v>30</v>
      </c>
      <c r="S55" s="244">
        <v>15</v>
      </c>
      <c r="T55" s="242">
        <v>1</v>
      </c>
      <c r="U55" s="242">
        <v>15</v>
      </c>
      <c r="V55" s="244">
        <v>15</v>
      </c>
      <c r="W55" s="242">
        <v>8</v>
      </c>
      <c r="X55" s="242">
        <v>120</v>
      </c>
      <c r="Y55" s="244">
        <v>60</v>
      </c>
      <c r="Z55" s="242">
        <v>0</v>
      </c>
      <c r="AA55" s="242">
        <v>0</v>
      </c>
      <c r="AB55" s="244">
        <v>0</v>
      </c>
      <c r="AC55" s="242">
        <v>0</v>
      </c>
      <c r="AD55" s="242">
        <v>0</v>
      </c>
      <c r="AE55" s="244">
        <v>0</v>
      </c>
    </row>
    <row r="56" spans="1:31" x14ac:dyDescent="0.35">
      <c r="A56">
        <v>2269</v>
      </c>
      <c r="B56" t="s">
        <v>421</v>
      </c>
      <c r="C56" s="242">
        <v>0</v>
      </c>
      <c r="D56" s="242">
        <v>0</v>
      </c>
      <c r="E56" s="242">
        <v>1</v>
      </c>
      <c r="F56" s="243">
        <v>1</v>
      </c>
      <c r="G56" s="242">
        <v>0</v>
      </c>
      <c r="H56" s="242">
        <v>1</v>
      </c>
      <c r="I56" s="243">
        <v>1</v>
      </c>
      <c r="J56" s="242">
        <v>0</v>
      </c>
      <c r="K56" s="242">
        <v>0</v>
      </c>
      <c r="L56" s="242">
        <v>15</v>
      </c>
      <c r="M56" s="243">
        <v>15</v>
      </c>
      <c r="N56" s="242">
        <v>0</v>
      </c>
      <c r="O56" s="242">
        <v>15</v>
      </c>
      <c r="P56" s="243">
        <v>15</v>
      </c>
      <c r="Q56" s="242">
        <v>0</v>
      </c>
      <c r="R56" s="242">
        <v>0</v>
      </c>
      <c r="S56" s="244">
        <v>0</v>
      </c>
      <c r="T56" s="242">
        <v>0</v>
      </c>
      <c r="U56" s="242">
        <v>0</v>
      </c>
      <c r="V56" s="244">
        <v>0</v>
      </c>
      <c r="W56" s="242">
        <v>0</v>
      </c>
      <c r="X56" s="242">
        <v>0</v>
      </c>
      <c r="Y56" s="244">
        <v>0</v>
      </c>
      <c r="Z56" s="242">
        <v>0</v>
      </c>
      <c r="AA56" s="242">
        <v>0</v>
      </c>
      <c r="AB56" s="244">
        <v>0</v>
      </c>
      <c r="AC56" s="242">
        <v>0</v>
      </c>
      <c r="AD56" s="242">
        <v>0</v>
      </c>
      <c r="AE56" s="244">
        <v>0</v>
      </c>
    </row>
    <row r="57" spans="1:31" x14ac:dyDescent="0.35">
      <c r="A57">
        <v>2274</v>
      </c>
      <c r="B57" t="s">
        <v>422</v>
      </c>
      <c r="C57" s="242">
        <v>1</v>
      </c>
      <c r="D57" s="242">
        <v>2</v>
      </c>
      <c r="E57" s="242">
        <v>3</v>
      </c>
      <c r="F57" s="243">
        <v>5</v>
      </c>
      <c r="G57" s="242">
        <v>2</v>
      </c>
      <c r="H57" s="242">
        <v>2</v>
      </c>
      <c r="I57" s="243">
        <v>4</v>
      </c>
      <c r="J57" s="242">
        <v>15</v>
      </c>
      <c r="K57" s="242">
        <v>30</v>
      </c>
      <c r="L57" s="242">
        <v>30</v>
      </c>
      <c r="M57" s="243">
        <v>60</v>
      </c>
      <c r="N57" s="242">
        <v>30</v>
      </c>
      <c r="O57" s="242">
        <v>30</v>
      </c>
      <c r="P57" s="243">
        <v>60</v>
      </c>
      <c r="Q57" s="242">
        <v>0</v>
      </c>
      <c r="R57" s="242">
        <v>0</v>
      </c>
      <c r="S57" s="244">
        <v>0</v>
      </c>
      <c r="T57" s="242">
        <v>0</v>
      </c>
      <c r="U57" s="242">
        <v>0</v>
      </c>
      <c r="V57" s="244">
        <v>0</v>
      </c>
      <c r="W57" s="242">
        <v>0</v>
      </c>
      <c r="X57" s="242">
        <v>0</v>
      </c>
      <c r="Y57" s="244">
        <v>0</v>
      </c>
      <c r="Z57" s="242">
        <v>0</v>
      </c>
      <c r="AA57" s="242">
        <v>0</v>
      </c>
      <c r="AB57" s="244">
        <v>0</v>
      </c>
      <c r="AC57" s="242">
        <v>0</v>
      </c>
      <c r="AD57" s="242">
        <v>0</v>
      </c>
      <c r="AE57" s="244">
        <v>0</v>
      </c>
    </row>
    <row r="58" spans="1:31" x14ac:dyDescent="0.35">
      <c r="A58">
        <v>2353</v>
      </c>
      <c r="B58" t="s">
        <v>423</v>
      </c>
      <c r="C58" s="242">
        <v>1</v>
      </c>
      <c r="D58" s="242">
        <v>2</v>
      </c>
      <c r="E58" s="242">
        <v>0</v>
      </c>
      <c r="F58" s="243">
        <v>2</v>
      </c>
      <c r="G58" s="242">
        <v>2</v>
      </c>
      <c r="H58" s="242">
        <v>0</v>
      </c>
      <c r="I58" s="243">
        <v>2</v>
      </c>
      <c r="J58" s="242">
        <v>15</v>
      </c>
      <c r="K58" s="242">
        <v>0</v>
      </c>
      <c r="L58" s="242">
        <v>0</v>
      </c>
      <c r="M58" s="243">
        <v>0</v>
      </c>
      <c r="N58" s="242">
        <v>30</v>
      </c>
      <c r="O58" s="242">
        <v>0</v>
      </c>
      <c r="P58" s="243">
        <v>30</v>
      </c>
      <c r="Q58" s="242">
        <v>2</v>
      </c>
      <c r="R58" s="242">
        <v>15</v>
      </c>
      <c r="S58" s="244">
        <v>15</v>
      </c>
      <c r="T58" s="242">
        <v>0</v>
      </c>
      <c r="U58" s="242">
        <v>0</v>
      </c>
      <c r="V58" s="244">
        <v>0</v>
      </c>
      <c r="W58" s="242">
        <v>0</v>
      </c>
      <c r="X58" s="242">
        <v>0</v>
      </c>
      <c r="Y58" s="244">
        <v>0</v>
      </c>
      <c r="Z58" s="242">
        <v>0</v>
      </c>
      <c r="AA58" s="242">
        <v>0</v>
      </c>
      <c r="AB58" s="244">
        <v>0</v>
      </c>
      <c r="AC58" s="242">
        <v>0</v>
      </c>
      <c r="AD58" s="242">
        <v>0</v>
      </c>
      <c r="AE58" s="244">
        <v>0</v>
      </c>
    </row>
    <row r="59" spans="1:31" x14ac:dyDescent="0.35">
      <c r="A59">
        <v>2381</v>
      </c>
      <c r="B59" t="s">
        <v>424</v>
      </c>
      <c r="C59" s="242">
        <v>0</v>
      </c>
      <c r="D59" s="242">
        <v>1</v>
      </c>
      <c r="E59" s="242">
        <v>1</v>
      </c>
      <c r="F59" s="243">
        <v>2</v>
      </c>
      <c r="G59" s="242">
        <v>1</v>
      </c>
      <c r="H59" s="242">
        <v>1</v>
      </c>
      <c r="I59" s="243">
        <v>2</v>
      </c>
      <c r="J59" s="242">
        <v>0</v>
      </c>
      <c r="K59" s="242">
        <v>0</v>
      </c>
      <c r="L59" s="242">
        <v>0</v>
      </c>
      <c r="M59" s="243">
        <v>0</v>
      </c>
      <c r="N59" s="242">
        <v>15</v>
      </c>
      <c r="O59" s="242">
        <v>15</v>
      </c>
      <c r="P59" s="243">
        <v>30</v>
      </c>
      <c r="Q59" s="242">
        <v>0</v>
      </c>
      <c r="R59" s="242">
        <v>0</v>
      </c>
      <c r="S59" s="244">
        <v>0</v>
      </c>
      <c r="T59" s="242">
        <v>0</v>
      </c>
      <c r="U59" s="242">
        <v>0</v>
      </c>
      <c r="V59" s="244">
        <v>0</v>
      </c>
      <c r="W59" s="242">
        <v>0</v>
      </c>
      <c r="X59" s="242">
        <v>0</v>
      </c>
      <c r="Y59" s="244">
        <v>0</v>
      </c>
      <c r="Z59" s="242">
        <v>0</v>
      </c>
      <c r="AA59" s="242">
        <v>0</v>
      </c>
      <c r="AB59" s="244">
        <v>0</v>
      </c>
      <c r="AC59" s="242">
        <v>0</v>
      </c>
      <c r="AD59" s="242">
        <v>0</v>
      </c>
      <c r="AE59" s="244">
        <v>0</v>
      </c>
    </row>
    <row r="60" spans="1:31" x14ac:dyDescent="0.35">
      <c r="A60">
        <v>2494</v>
      </c>
      <c r="B60" t="s">
        <v>426</v>
      </c>
      <c r="C60" s="242">
        <v>0</v>
      </c>
      <c r="D60" s="242">
        <v>1</v>
      </c>
      <c r="E60" s="242">
        <v>1</v>
      </c>
      <c r="F60" s="243">
        <v>2</v>
      </c>
      <c r="G60" s="242">
        <v>1</v>
      </c>
      <c r="H60" s="242">
        <v>1</v>
      </c>
      <c r="I60" s="243">
        <v>2</v>
      </c>
      <c r="J60" s="242">
        <v>0</v>
      </c>
      <c r="K60" s="242">
        <v>0</v>
      </c>
      <c r="L60" s="242">
        <v>15</v>
      </c>
      <c r="M60" s="243">
        <v>15</v>
      </c>
      <c r="N60" s="242">
        <v>15</v>
      </c>
      <c r="O60" s="242">
        <v>15</v>
      </c>
      <c r="P60" s="243">
        <v>30</v>
      </c>
      <c r="Q60" s="242">
        <v>0</v>
      </c>
      <c r="R60" s="242">
        <v>0</v>
      </c>
      <c r="S60" s="244">
        <v>0</v>
      </c>
      <c r="T60" s="242">
        <v>0</v>
      </c>
      <c r="U60" s="242">
        <v>0</v>
      </c>
      <c r="V60" s="244">
        <v>0</v>
      </c>
      <c r="W60" s="242">
        <v>0</v>
      </c>
      <c r="X60" s="242">
        <v>0</v>
      </c>
      <c r="Y60" s="244">
        <v>0</v>
      </c>
      <c r="Z60" s="242">
        <v>0</v>
      </c>
      <c r="AA60" s="242">
        <v>0</v>
      </c>
      <c r="AB60" s="244">
        <v>0</v>
      </c>
      <c r="AC60" s="242">
        <v>0</v>
      </c>
      <c r="AD60" s="242">
        <v>0</v>
      </c>
      <c r="AE60" s="244">
        <v>0</v>
      </c>
    </row>
    <row r="61" spans="1:31" x14ac:dyDescent="0.35">
      <c r="A61">
        <v>2522</v>
      </c>
      <c r="B61" t="s">
        <v>427</v>
      </c>
      <c r="C61" s="242">
        <v>1</v>
      </c>
      <c r="D61" s="242">
        <v>13</v>
      </c>
      <c r="E61" s="242">
        <v>2</v>
      </c>
      <c r="F61" s="243">
        <v>15</v>
      </c>
      <c r="G61" s="242">
        <v>2</v>
      </c>
      <c r="H61" s="242">
        <v>1</v>
      </c>
      <c r="I61" s="243">
        <v>3</v>
      </c>
      <c r="J61" s="242">
        <v>15</v>
      </c>
      <c r="K61" s="242">
        <v>165</v>
      </c>
      <c r="L61" s="242">
        <v>15</v>
      </c>
      <c r="M61" s="243">
        <v>180</v>
      </c>
      <c r="N61" s="242">
        <v>12</v>
      </c>
      <c r="O61" s="242">
        <v>6</v>
      </c>
      <c r="P61" s="243">
        <v>18</v>
      </c>
      <c r="Q61" s="242">
        <v>0</v>
      </c>
      <c r="R61" s="242">
        <v>0</v>
      </c>
      <c r="S61" s="244">
        <v>0</v>
      </c>
      <c r="T61" s="242">
        <v>1</v>
      </c>
      <c r="U61" s="242">
        <v>15</v>
      </c>
      <c r="V61" s="244">
        <v>0</v>
      </c>
      <c r="W61" s="242">
        <v>2</v>
      </c>
      <c r="X61" s="242">
        <v>30</v>
      </c>
      <c r="Y61" s="244">
        <v>0</v>
      </c>
      <c r="Z61" s="242">
        <v>0</v>
      </c>
      <c r="AA61" s="242">
        <v>0</v>
      </c>
      <c r="AB61" s="244">
        <v>0</v>
      </c>
      <c r="AC61" s="242">
        <v>0</v>
      </c>
      <c r="AD61" s="242">
        <v>0</v>
      </c>
      <c r="AE61" s="244">
        <v>0</v>
      </c>
    </row>
    <row r="62" spans="1:31" x14ac:dyDescent="0.35">
      <c r="A62">
        <v>2556</v>
      </c>
      <c r="B62" t="s">
        <v>428</v>
      </c>
      <c r="C62" s="242">
        <v>18</v>
      </c>
      <c r="D62" s="242">
        <v>11</v>
      </c>
      <c r="E62" s="242">
        <v>1</v>
      </c>
      <c r="F62" s="243">
        <v>12</v>
      </c>
      <c r="G62" s="242">
        <v>0</v>
      </c>
      <c r="H62" s="242">
        <v>0</v>
      </c>
      <c r="I62" s="243">
        <v>0</v>
      </c>
      <c r="J62" s="242">
        <v>270</v>
      </c>
      <c r="K62" s="242">
        <v>165</v>
      </c>
      <c r="L62" s="242">
        <v>15</v>
      </c>
      <c r="M62" s="243">
        <v>180</v>
      </c>
      <c r="N62" s="242">
        <v>0</v>
      </c>
      <c r="O62" s="242">
        <v>0</v>
      </c>
      <c r="P62" s="243">
        <v>0</v>
      </c>
      <c r="Q62" s="242">
        <v>11</v>
      </c>
      <c r="R62" s="242">
        <v>165</v>
      </c>
      <c r="S62" s="244">
        <v>0</v>
      </c>
      <c r="T62" s="242">
        <v>19</v>
      </c>
      <c r="U62" s="242">
        <v>285</v>
      </c>
      <c r="V62" s="244">
        <v>0</v>
      </c>
      <c r="W62" s="242">
        <v>0</v>
      </c>
      <c r="X62" s="242">
        <v>0</v>
      </c>
      <c r="Y62" s="244">
        <v>0</v>
      </c>
      <c r="Z62" s="242">
        <v>0</v>
      </c>
      <c r="AA62" s="242">
        <v>0</v>
      </c>
      <c r="AB62" s="244">
        <v>0</v>
      </c>
      <c r="AC62" s="242">
        <v>0</v>
      </c>
      <c r="AD62" s="242">
        <v>0</v>
      </c>
      <c r="AE62" s="244">
        <v>0</v>
      </c>
    </row>
    <row r="63" spans="1:31" x14ac:dyDescent="0.35">
      <c r="A63">
        <v>2575</v>
      </c>
      <c r="B63" t="s">
        <v>429</v>
      </c>
      <c r="C63" s="242">
        <v>4</v>
      </c>
      <c r="D63" s="242">
        <v>24</v>
      </c>
      <c r="E63" s="242">
        <v>14</v>
      </c>
      <c r="F63" s="243">
        <v>38</v>
      </c>
      <c r="G63" s="242">
        <v>4</v>
      </c>
      <c r="H63" s="242">
        <v>3</v>
      </c>
      <c r="I63" s="243">
        <v>7</v>
      </c>
      <c r="J63" s="242">
        <v>60</v>
      </c>
      <c r="K63" s="242">
        <v>360</v>
      </c>
      <c r="L63" s="242">
        <v>210</v>
      </c>
      <c r="M63" s="243">
        <v>570</v>
      </c>
      <c r="N63" s="242">
        <v>49.5</v>
      </c>
      <c r="O63" s="242">
        <v>45</v>
      </c>
      <c r="P63" s="243">
        <v>94.5</v>
      </c>
      <c r="Q63" s="242">
        <v>3</v>
      </c>
      <c r="R63" s="242">
        <v>45</v>
      </c>
      <c r="S63" s="244">
        <v>30</v>
      </c>
      <c r="T63" s="242">
        <v>1</v>
      </c>
      <c r="U63" s="242">
        <v>15</v>
      </c>
      <c r="V63" s="244">
        <v>0</v>
      </c>
      <c r="W63" s="242">
        <v>2</v>
      </c>
      <c r="X63" s="242">
        <v>30</v>
      </c>
      <c r="Y63" s="244">
        <v>15</v>
      </c>
      <c r="Z63" s="242">
        <v>2</v>
      </c>
      <c r="AA63" s="242">
        <v>30</v>
      </c>
      <c r="AB63" s="244">
        <v>0</v>
      </c>
      <c r="AC63" s="242">
        <v>0</v>
      </c>
      <c r="AD63" s="242">
        <v>0</v>
      </c>
      <c r="AE63" s="244">
        <v>0</v>
      </c>
    </row>
    <row r="64" spans="1:31" x14ac:dyDescent="0.35">
      <c r="A64">
        <v>2580</v>
      </c>
      <c r="B64" t="s">
        <v>430</v>
      </c>
      <c r="C64" s="242">
        <v>8</v>
      </c>
      <c r="D64" s="242">
        <v>35</v>
      </c>
      <c r="E64" s="242">
        <v>17</v>
      </c>
      <c r="F64" s="243">
        <v>52</v>
      </c>
      <c r="G64" s="242">
        <v>27</v>
      </c>
      <c r="H64" s="242">
        <v>13</v>
      </c>
      <c r="I64" s="243">
        <v>40</v>
      </c>
      <c r="J64" s="242">
        <v>120</v>
      </c>
      <c r="K64" s="242">
        <v>525</v>
      </c>
      <c r="L64" s="242">
        <v>255</v>
      </c>
      <c r="M64" s="243">
        <v>780</v>
      </c>
      <c r="N64" s="242">
        <v>405</v>
      </c>
      <c r="O64" s="242">
        <v>189</v>
      </c>
      <c r="P64" s="243">
        <v>594</v>
      </c>
      <c r="Q64" s="242">
        <v>2</v>
      </c>
      <c r="R64" s="242">
        <v>30</v>
      </c>
      <c r="S64" s="244">
        <v>15</v>
      </c>
      <c r="T64" s="242">
        <v>7</v>
      </c>
      <c r="U64" s="242">
        <v>105</v>
      </c>
      <c r="V64" s="244">
        <v>45</v>
      </c>
      <c r="W64" s="242">
        <v>12</v>
      </c>
      <c r="X64" s="242">
        <v>180</v>
      </c>
      <c r="Y64" s="244">
        <v>120</v>
      </c>
      <c r="Z64" s="242">
        <v>0</v>
      </c>
      <c r="AA64" s="242">
        <v>0</v>
      </c>
      <c r="AB64" s="244">
        <v>0</v>
      </c>
      <c r="AC64" s="242">
        <v>0</v>
      </c>
      <c r="AD64" s="242">
        <v>0</v>
      </c>
      <c r="AE64" s="244">
        <v>0</v>
      </c>
    </row>
    <row r="65" spans="1:31" x14ac:dyDescent="0.35">
      <c r="A65">
        <v>2596</v>
      </c>
      <c r="B65" t="s">
        <v>431</v>
      </c>
      <c r="C65" s="242">
        <v>3</v>
      </c>
      <c r="D65" s="242">
        <v>38</v>
      </c>
      <c r="E65" s="242">
        <v>20</v>
      </c>
      <c r="F65" s="243">
        <v>58</v>
      </c>
      <c r="G65" s="242">
        <v>30</v>
      </c>
      <c r="H65" s="242">
        <v>16</v>
      </c>
      <c r="I65" s="243">
        <v>46</v>
      </c>
      <c r="J65" s="242">
        <v>45</v>
      </c>
      <c r="K65" s="242">
        <v>533</v>
      </c>
      <c r="L65" s="242">
        <v>300</v>
      </c>
      <c r="M65" s="243">
        <v>833</v>
      </c>
      <c r="N65" s="242">
        <v>374</v>
      </c>
      <c r="O65" s="242">
        <v>220</v>
      </c>
      <c r="P65" s="243">
        <v>594</v>
      </c>
      <c r="Q65" s="242">
        <v>5</v>
      </c>
      <c r="R65" s="242">
        <v>75</v>
      </c>
      <c r="S65" s="244">
        <v>50</v>
      </c>
      <c r="T65" s="242">
        <v>4</v>
      </c>
      <c r="U65" s="242">
        <v>60</v>
      </c>
      <c r="V65" s="244">
        <v>15</v>
      </c>
      <c r="W65" s="242">
        <v>8</v>
      </c>
      <c r="X65" s="242">
        <v>118</v>
      </c>
      <c r="Y65" s="244">
        <v>75</v>
      </c>
      <c r="Z65" s="242">
        <v>0</v>
      </c>
      <c r="AA65" s="242">
        <v>0</v>
      </c>
      <c r="AB65" s="244">
        <v>0</v>
      </c>
      <c r="AC65" s="242">
        <v>0</v>
      </c>
      <c r="AD65" s="242">
        <v>0</v>
      </c>
      <c r="AE65" s="244">
        <v>0</v>
      </c>
    </row>
    <row r="66" spans="1:31" x14ac:dyDescent="0.35">
      <c r="A66">
        <v>2599</v>
      </c>
      <c r="B66" t="s">
        <v>432</v>
      </c>
      <c r="C66" s="242">
        <v>17</v>
      </c>
      <c r="D66" s="242">
        <v>40</v>
      </c>
      <c r="E66" s="242">
        <v>22</v>
      </c>
      <c r="F66" s="243">
        <v>62</v>
      </c>
      <c r="G66" s="242">
        <v>9</v>
      </c>
      <c r="H66" s="242">
        <v>7</v>
      </c>
      <c r="I66" s="243">
        <v>16</v>
      </c>
      <c r="J66" s="242">
        <v>255</v>
      </c>
      <c r="K66" s="242">
        <v>600</v>
      </c>
      <c r="L66" s="242">
        <v>330</v>
      </c>
      <c r="M66" s="243">
        <v>930</v>
      </c>
      <c r="N66" s="242">
        <v>135</v>
      </c>
      <c r="O66" s="242">
        <v>105</v>
      </c>
      <c r="P66" s="243">
        <v>240</v>
      </c>
      <c r="Q66" s="242">
        <v>1</v>
      </c>
      <c r="R66" s="242">
        <v>15</v>
      </c>
      <c r="S66" s="244">
        <v>15</v>
      </c>
      <c r="T66" s="242">
        <v>12</v>
      </c>
      <c r="U66" s="242">
        <v>180</v>
      </c>
      <c r="V66" s="244">
        <v>30</v>
      </c>
      <c r="W66" s="242">
        <v>41</v>
      </c>
      <c r="X66" s="242">
        <v>615</v>
      </c>
      <c r="Y66" s="244">
        <v>105</v>
      </c>
      <c r="Z66" s="242">
        <v>0</v>
      </c>
      <c r="AA66" s="242">
        <v>0</v>
      </c>
      <c r="AB66" s="244">
        <v>0</v>
      </c>
      <c r="AC66" s="242">
        <v>0</v>
      </c>
      <c r="AD66" s="242">
        <v>0</v>
      </c>
      <c r="AE66" s="244">
        <v>0</v>
      </c>
    </row>
    <row r="67" spans="1:31" x14ac:dyDescent="0.35">
      <c r="A67">
        <v>2600</v>
      </c>
      <c r="B67" t="s">
        <v>433</v>
      </c>
      <c r="C67" s="242">
        <v>3</v>
      </c>
      <c r="D67" s="242">
        <v>5</v>
      </c>
      <c r="E67" s="242">
        <v>2</v>
      </c>
      <c r="F67" s="243">
        <v>7</v>
      </c>
      <c r="G67" s="242">
        <v>0</v>
      </c>
      <c r="H67" s="242">
        <v>0</v>
      </c>
      <c r="I67" s="243">
        <v>0</v>
      </c>
      <c r="J67" s="242">
        <v>40</v>
      </c>
      <c r="K67" s="242">
        <v>75</v>
      </c>
      <c r="L67" s="242">
        <v>30</v>
      </c>
      <c r="M67" s="243">
        <v>105</v>
      </c>
      <c r="N67" s="242">
        <v>0</v>
      </c>
      <c r="O67" s="242">
        <v>0</v>
      </c>
      <c r="P67" s="243">
        <v>0</v>
      </c>
      <c r="Q67" s="242">
        <v>2</v>
      </c>
      <c r="R67" s="242">
        <v>25</v>
      </c>
      <c r="S67" s="244">
        <v>0</v>
      </c>
      <c r="T67" s="242">
        <v>4</v>
      </c>
      <c r="U67" s="242">
        <v>60</v>
      </c>
      <c r="V67" s="244">
        <v>0</v>
      </c>
      <c r="W67" s="242">
        <v>1</v>
      </c>
      <c r="X67" s="242">
        <v>15</v>
      </c>
      <c r="Y67" s="244">
        <v>0</v>
      </c>
      <c r="Z67" s="242">
        <v>1</v>
      </c>
      <c r="AA67" s="242">
        <v>15</v>
      </c>
      <c r="AB67" s="244">
        <v>0</v>
      </c>
      <c r="AC67" s="242">
        <v>0</v>
      </c>
      <c r="AD67" s="242">
        <v>0</v>
      </c>
      <c r="AE67" s="244">
        <v>0</v>
      </c>
    </row>
    <row r="68" spans="1:31" x14ac:dyDescent="0.35">
      <c r="A68">
        <v>2601</v>
      </c>
      <c r="B68" t="s">
        <v>434</v>
      </c>
      <c r="C68" s="242">
        <v>3</v>
      </c>
      <c r="D68" s="242">
        <v>8</v>
      </c>
      <c r="E68" s="242">
        <v>2</v>
      </c>
      <c r="F68" s="243">
        <v>10</v>
      </c>
      <c r="G68" s="242">
        <v>3</v>
      </c>
      <c r="H68" s="242">
        <v>0</v>
      </c>
      <c r="I68" s="243">
        <v>3</v>
      </c>
      <c r="J68" s="242">
        <v>45</v>
      </c>
      <c r="K68" s="242">
        <v>120</v>
      </c>
      <c r="L68" s="242">
        <v>30</v>
      </c>
      <c r="M68" s="243">
        <v>150</v>
      </c>
      <c r="N68" s="242">
        <v>45</v>
      </c>
      <c r="O68" s="242">
        <v>0</v>
      </c>
      <c r="P68" s="243">
        <v>45</v>
      </c>
      <c r="Q68" s="242">
        <v>0</v>
      </c>
      <c r="R68" s="242">
        <v>0</v>
      </c>
      <c r="S68" s="244">
        <v>0</v>
      </c>
      <c r="T68" s="242">
        <v>0</v>
      </c>
      <c r="U68" s="242">
        <v>0</v>
      </c>
      <c r="V68" s="244">
        <v>0</v>
      </c>
      <c r="W68" s="242">
        <v>1</v>
      </c>
      <c r="X68" s="242">
        <v>15</v>
      </c>
      <c r="Y68" s="244">
        <v>0</v>
      </c>
      <c r="Z68" s="242">
        <v>0</v>
      </c>
      <c r="AA68" s="242">
        <v>0</v>
      </c>
      <c r="AB68" s="244">
        <v>0</v>
      </c>
      <c r="AC68" s="242">
        <v>0</v>
      </c>
      <c r="AD68" s="242">
        <v>0</v>
      </c>
      <c r="AE68" s="244">
        <v>0</v>
      </c>
    </row>
    <row r="69" spans="1:31" x14ac:dyDescent="0.35">
      <c r="A69">
        <v>2603</v>
      </c>
      <c r="B69" t="s">
        <v>435</v>
      </c>
      <c r="C69" s="242">
        <v>0</v>
      </c>
      <c r="D69" s="242">
        <v>25</v>
      </c>
      <c r="E69" s="242">
        <v>22</v>
      </c>
      <c r="F69" s="243">
        <v>47</v>
      </c>
      <c r="G69" s="242">
        <v>22</v>
      </c>
      <c r="H69" s="242">
        <v>18</v>
      </c>
      <c r="I69" s="243">
        <v>40</v>
      </c>
      <c r="J69" s="242">
        <v>0</v>
      </c>
      <c r="K69" s="242">
        <v>360</v>
      </c>
      <c r="L69" s="242">
        <v>327</v>
      </c>
      <c r="M69" s="243">
        <v>687</v>
      </c>
      <c r="N69" s="242">
        <v>307</v>
      </c>
      <c r="O69" s="242">
        <v>254</v>
      </c>
      <c r="P69" s="243">
        <v>561</v>
      </c>
      <c r="Q69" s="242">
        <v>0</v>
      </c>
      <c r="R69" s="242">
        <v>0</v>
      </c>
      <c r="S69" s="244">
        <v>0</v>
      </c>
      <c r="T69" s="242">
        <v>0</v>
      </c>
      <c r="U69" s="242">
        <v>0</v>
      </c>
      <c r="V69" s="244">
        <v>0</v>
      </c>
      <c r="W69" s="242">
        <v>0</v>
      </c>
      <c r="X69" s="242">
        <v>0</v>
      </c>
      <c r="Y69" s="244">
        <v>0</v>
      </c>
      <c r="Z69" s="242">
        <v>0</v>
      </c>
      <c r="AA69" s="242">
        <v>0</v>
      </c>
      <c r="AB69" s="244">
        <v>0</v>
      </c>
      <c r="AC69" s="242">
        <v>1</v>
      </c>
      <c r="AD69" s="242">
        <v>15</v>
      </c>
      <c r="AE69" s="244">
        <v>15</v>
      </c>
    </row>
    <row r="70" spans="1:31" x14ac:dyDescent="0.35">
      <c r="A70">
        <v>2611</v>
      </c>
      <c r="B70" t="s">
        <v>436</v>
      </c>
      <c r="C70" s="242">
        <v>5</v>
      </c>
      <c r="D70" s="242">
        <v>5</v>
      </c>
      <c r="E70" s="242">
        <v>6</v>
      </c>
      <c r="F70" s="243">
        <v>11</v>
      </c>
      <c r="G70" s="242">
        <v>0</v>
      </c>
      <c r="H70" s="242">
        <v>0</v>
      </c>
      <c r="I70" s="243">
        <v>0</v>
      </c>
      <c r="J70" s="242">
        <v>54</v>
      </c>
      <c r="K70" s="242">
        <v>75</v>
      </c>
      <c r="L70" s="242">
        <v>90</v>
      </c>
      <c r="M70" s="243">
        <v>165</v>
      </c>
      <c r="N70" s="242">
        <v>0</v>
      </c>
      <c r="O70" s="242">
        <v>0</v>
      </c>
      <c r="P70" s="243">
        <v>0</v>
      </c>
      <c r="Q70" s="242">
        <v>1</v>
      </c>
      <c r="R70" s="242">
        <v>15</v>
      </c>
      <c r="S70" s="244">
        <v>0</v>
      </c>
      <c r="T70" s="242">
        <v>10</v>
      </c>
      <c r="U70" s="242">
        <v>135</v>
      </c>
      <c r="V70" s="244">
        <v>0</v>
      </c>
      <c r="W70" s="242">
        <v>2</v>
      </c>
      <c r="X70" s="242">
        <v>24</v>
      </c>
      <c r="Y70" s="244">
        <v>0</v>
      </c>
      <c r="Z70" s="242">
        <v>3</v>
      </c>
      <c r="AA70" s="242">
        <v>45</v>
      </c>
      <c r="AB70" s="244">
        <v>0</v>
      </c>
      <c r="AC70" s="242">
        <v>0</v>
      </c>
      <c r="AD70" s="242">
        <v>0</v>
      </c>
      <c r="AE70" s="244">
        <v>0</v>
      </c>
    </row>
    <row r="71" spans="1:31" x14ac:dyDescent="0.35">
      <c r="A71">
        <v>2614</v>
      </c>
      <c r="B71" t="s">
        <v>437</v>
      </c>
      <c r="C71" s="242">
        <v>18</v>
      </c>
      <c r="D71" s="242">
        <v>26</v>
      </c>
      <c r="E71" s="242">
        <v>10</v>
      </c>
      <c r="F71" s="243">
        <v>36</v>
      </c>
      <c r="G71" s="242">
        <v>10</v>
      </c>
      <c r="H71" s="242">
        <v>6</v>
      </c>
      <c r="I71" s="243">
        <v>16</v>
      </c>
      <c r="J71" s="242">
        <v>270</v>
      </c>
      <c r="K71" s="242">
        <v>382.5</v>
      </c>
      <c r="L71" s="242">
        <v>150</v>
      </c>
      <c r="M71" s="243">
        <v>532.5</v>
      </c>
      <c r="N71" s="242">
        <v>150</v>
      </c>
      <c r="O71" s="242">
        <v>90</v>
      </c>
      <c r="P71" s="243">
        <v>240</v>
      </c>
      <c r="Q71" s="242">
        <v>14</v>
      </c>
      <c r="R71" s="242">
        <v>210</v>
      </c>
      <c r="S71" s="244">
        <v>30</v>
      </c>
      <c r="T71" s="242">
        <v>16</v>
      </c>
      <c r="U71" s="242">
        <v>240</v>
      </c>
      <c r="V71" s="244">
        <v>75</v>
      </c>
      <c r="W71" s="242">
        <v>11</v>
      </c>
      <c r="X71" s="242">
        <v>157.5</v>
      </c>
      <c r="Y71" s="244">
        <v>60</v>
      </c>
      <c r="Z71" s="242">
        <v>12</v>
      </c>
      <c r="AA71" s="242">
        <v>172.5</v>
      </c>
      <c r="AB71" s="244">
        <v>30</v>
      </c>
      <c r="AC71" s="242">
        <v>12</v>
      </c>
      <c r="AD71" s="242">
        <v>172.5</v>
      </c>
      <c r="AE71" s="244">
        <v>30</v>
      </c>
    </row>
    <row r="72" spans="1:31" x14ac:dyDescent="0.35">
      <c r="A72">
        <v>2619</v>
      </c>
      <c r="B72" t="s">
        <v>438</v>
      </c>
      <c r="C72" s="242">
        <v>1</v>
      </c>
      <c r="D72" s="242">
        <v>22</v>
      </c>
      <c r="E72" s="242">
        <v>8</v>
      </c>
      <c r="F72" s="243">
        <v>30</v>
      </c>
      <c r="G72" s="242">
        <v>10</v>
      </c>
      <c r="H72" s="242">
        <v>3</v>
      </c>
      <c r="I72" s="243">
        <v>13</v>
      </c>
      <c r="J72" s="242">
        <v>15</v>
      </c>
      <c r="K72" s="242">
        <v>312</v>
      </c>
      <c r="L72" s="242">
        <v>114</v>
      </c>
      <c r="M72" s="243">
        <v>426</v>
      </c>
      <c r="N72" s="242">
        <v>60</v>
      </c>
      <c r="O72" s="242">
        <v>45</v>
      </c>
      <c r="P72" s="243">
        <v>105</v>
      </c>
      <c r="Q72" s="242">
        <v>3</v>
      </c>
      <c r="R72" s="242">
        <v>45</v>
      </c>
      <c r="S72" s="244">
        <v>9</v>
      </c>
      <c r="T72" s="242">
        <v>3</v>
      </c>
      <c r="U72" s="242">
        <v>45</v>
      </c>
      <c r="V72" s="244">
        <v>15</v>
      </c>
      <c r="W72" s="242">
        <v>1</v>
      </c>
      <c r="X72" s="242">
        <v>15</v>
      </c>
      <c r="Y72" s="244">
        <v>0</v>
      </c>
      <c r="Z72" s="242">
        <v>0</v>
      </c>
      <c r="AA72" s="242">
        <v>0</v>
      </c>
      <c r="AB72" s="244">
        <v>0</v>
      </c>
      <c r="AC72" s="242">
        <v>0</v>
      </c>
      <c r="AD72" s="242">
        <v>0</v>
      </c>
      <c r="AE72" s="244">
        <v>0</v>
      </c>
    </row>
    <row r="73" spans="1:31" x14ac:dyDescent="0.35">
      <c r="A73">
        <v>2633</v>
      </c>
      <c r="B73" t="s">
        <v>439</v>
      </c>
      <c r="C73" s="242">
        <v>2</v>
      </c>
      <c r="D73" s="242">
        <v>11</v>
      </c>
      <c r="E73" s="242">
        <v>4</v>
      </c>
      <c r="F73" s="243">
        <v>15</v>
      </c>
      <c r="G73" s="242">
        <v>5</v>
      </c>
      <c r="H73" s="242">
        <v>2</v>
      </c>
      <c r="I73" s="243">
        <v>7</v>
      </c>
      <c r="J73" s="242">
        <v>27</v>
      </c>
      <c r="K73" s="242">
        <v>165</v>
      </c>
      <c r="L73" s="242">
        <v>56.5</v>
      </c>
      <c r="M73" s="243">
        <v>221.5</v>
      </c>
      <c r="N73" s="242">
        <v>69</v>
      </c>
      <c r="O73" s="242">
        <v>18</v>
      </c>
      <c r="P73" s="243">
        <v>87</v>
      </c>
      <c r="Q73" s="242">
        <v>2</v>
      </c>
      <c r="R73" s="242">
        <v>30</v>
      </c>
      <c r="S73" s="244">
        <v>0</v>
      </c>
      <c r="T73" s="242">
        <v>1</v>
      </c>
      <c r="U73" s="242">
        <v>15</v>
      </c>
      <c r="V73" s="244">
        <v>0</v>
      </c>
      <c r="W73" s="242">
        <v>5</v>
      </c>
      <c r="X73" s="242">
        <v>72</v>
      </c>
      <c r="Y73" s="244">
        <v>18</v>
      </c>
      <c r="Z73" s="242">
        <v>0</v>
      </c>
      <c r="AA73" s="242">
        <v>0</v>
      </c>
      <c r="AB73" s="244">
        <v>0</v>
      </c>
      <c r="AC73" s="242">
        <v>0</v>
      </c>
      <c r="AD73" s="242">
        <v>0</v>
      </c>
      <c r="AE73" s="244">
        <v>0</v>
      </c>
    </row>
    <row r="74" spans="1:31" x14ac:dyDescent="0.35">
      <c r="A74">
        <v>2637</v>
      </c>
      <c r="B74" t="s">
        <v>440</v>
      </c>
      <c r="C74" s="242">
        <v>3</v>
      </c>
      <c r="D74" s="242">
        <v>39</v>
      </c>
      <c r="E74" s="242">
        <v>16</v>
      </c>
      <c r="F74" s="243">
        <v>55</v>
      </c>
      <c r="G74" s="242">
        <v>29</v>
      </c>
      <c r="H74" s="242">
        <v>14</v>
      </c>
      <c r="I74" s="243">
        <v>43</v>
      </c>
      <c r="J74" s="242">
        <v>45</v>
      </c>
      <c r="K74" s="242">
        <v>585</v>
      </c>
      <c r="L74" s="242">
        <v>240</v>
      </c>
      <c r="M74" s="243">
        <v>825</v>
      </c>
      <c r="N74" s="242">
        <v>435</v>
      </c>
      <c r="O74" s="242">
        <v>210</v>
      </c>
      <c r="P74" s="243">
        <v>645</v>
      </c>
      <c r="Q74" s="242">
        <v>3</v>
      </c>
      <c r="R74" s="242">
        <v>45</v>
      </c>
      <c r="S74" s="244">
        <v>45</v>
      </c>
      <c r="T74" s="242">
        <v>3</v>
      </c>
      <c r="U74" s="242">
        <v>45</v>
      </c>
      <c r="V74" s="244">
        <v>15</v>
      </c>
      <c r="W74" s="242">
        <v>8</v>
      </c>
      <c r="X74" s="242">
        <v>120</v>
      </c>
      <c r="Y74" s="244">
        <v>105</v>
      </c>
      <c r="Z74" s="242">
        <v>0</v>
      </c>
      <c r="AA74" s="242">
        <v>0</v>
      </c>
      <c r="AB74" s="244">
        <v>0</v>
      </c>
      <c r="AC74" s="242">
        <v>0</v>
      </c>
      <c r="AD74" s="242">
        <v>0</v>
      </c>
      <c r="AE74" s="244">
        <v>0</v>
      </c>
    </row>
    <row r="75" spans="1:31" x14ac:dyDescent="0.35">
      <c r="A75">
        <v>2651</v>
      </c>
      <c r="B75" t="s">
        <v>441</v>
      </c>
      <c r="C75" s="242">
        <v>0</v>
      </c>
      <c r="D75" s="242">
        <v>4</v>
      </c>
      <c r="E75" s="242">
        <v>3</v>
      </c>
      <c r="F75" s="243">
        <v>7</v>
      </c>
      <c r="G75" s="242">
        <v>3</v>
      </c>
      <c r="H75" s="242">
        <v>1</v>
      </c>
      <c r="I75" s="243">
        <v>4</v>
      </c>
      <c r="J75" s="242">
        <v>0</v>
      </c>
      <c r="K75" s="242">
        <v>60</v>
      </c>
      <c r="L75" s="242">
        <v>45</v>
      </c>
      <c r="M75" s="243">
        <v>105</v>
      </c>
      <c r="N75" s="242">
        <v>45</v>
      </c>
      <c r="O75" s="242">
        <v>15</v>
      </c>
      <c r="P75" s="243">
        <v>60</v>
      </c>
      <c r="Q75" s="242">
        <v>1</v>
      </c>
      <c r="R75" s="242">
        <v>15</v>
      </c>
      <c r="S75" s="244">
        <v>0</v>
      </c>
      <c r="T75" s="242">
        <v>0</v>
      </c>
      <c r="U75" s="242">
        <v>0</v>
      </c>
      <c r="V75" s="244">
        <v>0</v>
      </c>
      <c r="W75" s="242">
        <v>0</v>
      </c>
      <c r="X75" s="242">
        <v>0</v>
      </c>
      <c r="Y75" s="244">
        <v>0</v>
      </c>
      <c r="Z75" s="242">
        <v>1</v>
      </c>
      <c r="AA75" s="242">
        <v>15</v>
      </c>
      <c r="AB75" s="244">
        <v>0</v>
      </c>
      <c r="AC75" s="242">
        <v>0</v>
      </c>
      <c r="AD75" s="242">
        <v>0</v>
      </c>
      <c r="AE75" s="244">
        <v>0</v>
      </c>
    </row>
    <row r="76" spans="1:31" x14ac:dyDescent="0.35">
      <c r="A76">
        <v>2669</v>
      </c>
      <c r="B76" t="s">
        <v>442</v>
      </c>
      <c r="C76" s="242">
        <v>1</v>
      </c>
      <c r="D76" s="242">
        <v>15</v>
      </c>
      <c r="E76" s="242">
        <v>4</v>
      </c>
      <c r="F76" s="243">
        <v>19</v>
      </c>
      <c r="G76" s="242">
        <v>2</v>
      </c>
      <c r="H76" s="242">
        <v>0</v>
      </c>
      <c r="I76" s="243">
        <v>2</v>
      </c>
      <c r="J76" s="242">
        <v>15</v>
      </c>
      <c r="K76" s="242">
        <v>205</v>
      </c>
      <c r="L76" s="242">
        <v>60</v>
      </c>
      <c r="M76" s="243">
        <v>265</v>
      </c>
      <c r="N76" s="242">
        <v>15</v>
      </c>
      <c r="O76" s="242">
        <v>0</v>
      </c>
      <c r="P76" s="243">
        <v>15</v>
      </c>
      <c r="Q76" s="242">
        <v>1</v>
      </c>
      <c r="R76" s="242">
        <v>15</v>
      </c>
      <c r="S76" s="244">
        <v>0</v>
      </c>
      <c r="T76" s="242">
        <v>1</v>
      </c>
      <c r="U76" s="242">
        <v>15</v>
      </c>
      <c r="V76" s="244">
        <v>0</v>
      </c>
      <c r="W76" s="242">
        <v>2</v>
      </c>
      <c r="X76" s="242">
        <v>25</v>
      </c>
      <c r="Y76" s="244">
        <v>0</v>
      </c>
      <c r="Z76" s="242">
        <v>2</v>
      </c>
      <c r="AA76" s="242">
        <v>30</v>
      </c>
      <c r="AB76" s="244">
        <v>0</v>
      </c>
      <c r="AC76" s="242">
        <v>2</v>
      </c>
      <c r="AD76" s="242">
        <v>30</v>
      </c>
      <c r="AE76" s="244">
        <v>0</v>
      </c>
    </row>
    <row r="77" spans="1:31" x14ac:dyDescent="0.35">
      <c r="A77">
        <v>2684</v>
      </c>
      <c r="B77" t="s">
        <v>443</v>
      </c>
      <c r="C77" s="242">
        <v>16</v>
      </c>
      <c r="D77" s="242">
        <v>17</v>
      </c>
      <c r="E77" s="242">
        <v>10</v>
      </c>
      <c r="F77" s="243">
        <v>27</v>
      </c>
      <c r="G77" s="242">
        <v>3</v>
      </c>
      <c r="H77" s="242">
        <v>0</v>
      </c>
      <c r="I77" s="243">
        <v>3</v>
      </c>
      <c r="J77" s="242">
        <v>240</v>
      </c>
      <c r="K77" s="242">
        <v>255</v>
      </c>
      <c r="L77" s="242">
        <v>150</v>
      </c>
      <c r="M77" s="243">
        <v>405</v>
      </c>
      <c r="N77" s="242">
        <v>45</v>
      </c>
      <c r="O77" s="242">
        <v>0</v>
      </c>
      <c r="P77" s="243">
        <v>45</v>
      </c>
      <c r="Q77" s="242">
        <v>3</v>
      </c>
      <c r="R77" s="242">
        <v>45</v>
      </c>
      <c r="S77" s="244">
        <v>0</v>
      </c>
      <c r="T77" s="242">
        <v>6</v>
      </c>
      <c r="U77" s="242">
        <v>90</v>
      </c>
      <c r="V77" s="244">
        <v>0</v>
      </c>
      <c r="W77" s="242">
        <v>28</v>
      </c>
      <c r="X77" s="242">
        <v>420</v>
      </c>
      <c r="Y77" s="244">
        <v>30</v>
      </c>
      <c r="Z77" s="242">
        <v>9</v>
      </c>
      <c r="AA77" s="242">
        <v>135</v>
      </c>
      <c r="AB77" s="244">
        <v>0</v>
      </c>
      <c r="AC77" s="242">
        <v>0</v>
      </c>
      <c r="AD77" s="242">
        <v>0</v>
      </c>
      <c r="AE77" s="244">
        <v>0</v>
      </c>
    </row>
    <row r="78" spans="1:31" x14ac:dyDescent="0.35">
      <c r="A78">
        <v>2686</v>
      </c>
      <c r="B78" t="s">
        <v>444</v>
      </c>
      <c r="C78" s="242">
        <v>1</v>
      </c>
      <c r="D78" s="242">
        <v>24</v>
      </c>
      <c r="E78" s="242">
        <v>15</v>
      </c>
      <c r="F78" s="243">
        <v>39</v>
      </c>
      <c r="G78" s="242">
        <v>7</v>
      </c>
      <c r="H78" s="242">
        <v>6</v>
      </c>
      <c r="I78" s="243">
        <v>13</v>
      </c>
      <c r="J78" s="242">
        <v>15</v>
      </c>
      <c r="K78" s="242">
        <v>345</v>
      </c>
      <c r="L78" s="242">
        <v>225</v>
      </c>
      <c r="M78" s="243">
        <v>570</v>
      </c>
      <c r="N78" s="242">
        <v>102</v>
      </c>
      <c r="O78" s="242">
        <v>90</v>
      </c>
      <c r="P78" s="243">
        <v>192</v>
      </c>
      <c r="Q78" s="242">
        <v>2</v>
      </c>
      <c r="R78" s="242">
        <v>30</v>
      </c>
      <c r="S78" s="244">
        <v>15</v>
      </c>
      <c r="T78" s="242">
        <v>10</v>
      </c>
      <c r="U78" s="242">
        <v>150</v>
      </c>
      <c r="V78" s="244">
        <v>0</v>
      </c>
      <c r="W78" s="242">
        <v>4</v>
      </c>
      <c r="X78" s="242">
        <v>60</v>
      </c>
      <c r="Y78" s="244">
        <v>30</v>
      </c>
      <c r="Z78" s="242">
        <v>8</v>
      </c>
      <c r="AA78" s="242">
        <v>120</v>
      </c>
      <c r="AB78" s="244">
        <v>0</v>
      </c>
      <c r="AC78" s="242">
        <v>0</v>
      </c>
      <c r="AD78" s="242">
        <v>0</v>
      </c>
      <c r="AE78" s="244">
        <v>0</v>
      </c>
    </row>
    <row r="79" spans="1:31" x14ac:dyDescent="0.35">
      <c r="A79">
        <v>2689</v>
      </c>
      <c r="B79" t="s">
        <v>445</v>
      </c>
      <c r="C79" s="242">
        <v>4</v>
      </c>
      <c r="D79" s="242">
        <v>18</v>
      </c>
      <c r="E79" s="242">
        <v>5</v>
      </c>
      <c r="F79" s="243">
        <v>23</v>
      </c>
      <c r="G79" s="242">
        <v>6</v>
      </c>
      <c r="H79" s="242">
        <v>1</v>
      </c>
      <c r="I79" s="243">
        <v>7</v>
      </c>
      <c r="J79" s="242">
        <v>60</v>
      </c>
      <c r="K79" s="242">
        <v>270</v>
      </c>
      <c r="L79" s="242">
        <v>75</v>
      </c>
      <c r="M79" s="243">
        <v>345</v>
      </c>
      <c r="N79" s="242">
        <v>90</v>
      </c>
      <c r="O79" s="242">
        <v>15</v>
      </c>
      <c r="P79" s="243">
        <v>105</v>
      </c>
      <c r="Q79" s="242">
        <v>6</v>
      </c>
      <c r="R79" s="242">
        <v>90</v>
      </c>
      <c r="S79" s="244">
        <v>15</v>
      </c>
      <c r="T79" s="242">
        <v>0</v>
      </c>
      <c r="U79" s="242">
        <v>0</v>
      </c>
      <c r="V79" s="244">
        <v>0</v>
      </c>
      <c r="W79" s="242">
        <v>2</v>
      </c>
      <c r="X79" s="242">
        <v>30</v>
      </c>
      <c r="Y79" s="244">
        <v>0</v>
      </c>
      <c r="Z79" s="242">
        <v>7</v>
      </c>
      <c r="AA79" s="242">
        <v>105</v>
      </c>
      <c r="AB79" s="244">
        <v>0</v>
      </c>
      <c r="AC79" s="242">
        <v>7</v>
      </c>
      <c r="AD79" s="242">
        <v>105</v>
      </c>
      <c r="AE79" s="244">
        <v>0</v>
      </c>
    </row>
    <row r="80" spans="1:31" x14ac:dyDescent="0.35">
      <c r="A80">
        <v>2705</v>
      </c>
      <c r="B80" t="s">
        <v>446</v>
      </c>
      <c r="C80" s="242">
        <v>9</v>
      </c>
      <c r="D80" s="242">
        <v>47</v>
      </c>
      <c r="E80" s="242">
        <v>29</v>
      </c>
      <c r="F80" s="243">
        <v>76</v>
      </c>
      <c r="G80" s="242">
        <v>0</v>
      </c>
      <c r="H80" s="242">
        <v>0</v>
      </c>
      <c r="I80" s="243">
        <v>0</v>
      </c>
      <c r="J80" s="242">
        <v>135</v>
      </c>
      <c r="K80" s="242">
        <v>705</v>
      </c>
      <c r="L80" s="242">
        <v>435</v>
      </c>
      <c r="M80" s="243">
        <v>1140</v>
      </c>
      <c r="N80" s="242">
        <v>0</v>
      </c>
      <c r="O80" s="242">
        <v>0</v>
      </c>
      <c r="P80" s="243">
        <v>0</v>
      </c>
      <c r="Q80" s="242">
        <v>0</v>
      </c>
      <c r="R80" s="242">
        <v>0</v>
      </c>
      <c r="S80" s="244">
        <v>0</v>
      </c>
      <c r="T80" s="242">
        <v>1</v>
      </c>
      <c r="U80" s="242">
        <v>15</v>
      </c>
      <c r="V80" s="244">
        <v>0</v>
      </c>
      <c r="W80" s="242">
        <v>42</v>
      </c>
      <c r="X80" s="242">
        <v>630</v>
      </c>
      <c r="Y80" s="244">
        <v>0</v>
      </c>
      <c r="Z80" s="242">
        <v>26</v>
      </c>
      <c r="AA80" s="242">
        <v>390</v>
      </c>
      <c r="AB80" s="244">
        <v>0</v>
      </c>
      <c r="AC80" s="242">
        <v>0</v>
      </c>
      <c r="AD80" s="242">
        <v>0</v>
      </c>
      <c r="AE80" s="244">
        <v>0</v>
      </c>
    </row>
    <row r="81" spans="1:31" x14ac:dyDescent="0.35">
      <c r="A81">
        <v>2708</v>
      </c>
      <c r="B81" t="s">
        <v>447</v>
      </c>
      <c r="C81" s="242">
        <v>1</v>
      </c>
      <c r="D81" s="242">
        <v>10</v>
      </c>
      <c r="E81" s="242">
        <v>10</v>
      </c>
      <c r="F81" s="243">
        <v>20</v>
      </c>
      <c r="G81" s="242">
        <v>1</v>
      </c>
      <c r="H81" s="242">
        <v>5</v>
      </c>
      <c r="I81" s="243">
        <v>6</v>
      </c>
      <c r="J81" s="242">
        <v>15</v>
      </c>
      <c r="K81" s="242">
        <v>144.75</v>
      </c>
      <c r="L81" s="242">
        <v>149.5</v>
      </c>
      <c r="M81" s="243">
        <v>294.25</v>
      </c>
      <c r="N81" s="242">
        <v>10.75</v>
      </c>
      <c r="O81" s="242">
        <v>44.5</v>
      </c>
      <c r="P81" s="243">
        <v>55.25</v>
      </c>
      <c r="Q81" s="242">
        <v>7</v>
      </c>
      <c r="R81" s="242">
        <v>100.5</v>
      </c>
      <c r="S81" s="244">
        <v>10.75</v>
      </c>
      <c r="T81" s="242">
        <v>2</v>
      </c>
      <c r="U81" s="242">
        <v>29.75</v>
      </c>
      <c r="V81" s="244">
        <v>10.75</v>
      </c>
      <c r="W81" s="242">
        <v>3</v>
      </c>
      <c r="X81" s="242">
        <v>45</v>
      </c>
      <c r="Y81" s="244">
        <v>0</v>
      </c>
      <c r="Z81" s="242">
        <v>6</v>
      </c>
      <c r="AA81" s="242">
        <v>85.5</v>
      </c>
      <c r="AB81" s="244">
        <v>0</v>
      </c>
      <c r="AC81" s="242">
        <v>0</v>
      </c>
      <c r="AD81" s="242">
        <v>0</v>
      </c>
      <c r="AE81" s="244">
        <v>0</v>
      </c>
    </row>
    <row r="82" spans="1:31" x14ac:dyDescent="0.35">
      <c r="A82">
        <v>2717</v>
      </c>
      <c r="B82" t="s">
        <v>448</v>
      </c>
      <c r="C82" s="242">
        <v>1</v>
      </c>
      <c r="D82" s="242">
        <v>12</v>
      </c>
      <c r="E82" s="242">
        <v>10</v>
      </c>
      <c r="F82" s="243">
        <v>22</v>
      </c>
      <c r="G82" s="242">
        <v>6</v>
      </c>
      <c r="H82" s="242">
        <v>6</v>
      </c>
      <c r="I82" s="243">
        <v>12</v>
      </c>
      <c r="J82" s="242">
        <v>15</v>
      </c>
      <c r="K82" s="242">
        <v>176.5</v>
      </c>
      <c r="L82" s="242">
        <v>120</v>
      </c>
      <c r="M82" s="243">
        <v>296.5</v>
      </c>
      <c r="N82" s="242">
        <v>60.5</v>
      </c>
      <c r="O82" s="242">
        <v>80</v>
      </c>
      <c r="P82" s="243">
        <v>140.5</v>
      </c>
      <c r="Q82" s="242">
        <v>0</v>
      </c>
      <c r="R82" s="242">
        <v>0</v>
      </c>
      <c r="S82" s="244">
        <v>0</v>
      </c>
      <c r="T82" s="242">
        <v>0</v>
      </c>
      <c r="U82" s="242">
        <v>0</v>
      </c>
      <c r="V82" s="244">
        <v>0</v>
      </c>
      <c r="W82" s="242">
        <v>0</v>
      </c>
      <c r="X82" s="242">
        <v>0</v>
      </c>
      <c r="Y82" s="244">
        <v>0</v>
      </c>
      <c r="Z82" s="242">
        <v>2</v>
      </c>
      <c r="AA82" s="242">
        <v>30</v>
      </c>
      <c r="AB82" s="244">
        <v>8</v>
      </c>
      <c r="AC82" s="242">
        <v>0</v>
      </c>
      <c r="AD82" s="242">
        <v>0</v>
      </c>
      <c r="AE82" s="244">
        <v>0</v>
      </c>
    </row>
    <row r="83" spans="1:31" x14ac:dyDescent="0.35">
      <c r="A83">
        <v>2728</v>
      </c>
      <c r="B83" t="s">
        <v>449</v>
      </c>
      <c r="C83" s="242">
        <v>3</v>
      </c>
      <c r="D83" s="242">
        <v>25</v>
      </c>
      <c r="E83" s="242">
        <v>9</v>
      </c>
      <c r="F83" s="243">
        <v>34</v>
      </c>
      <c r="G83" s="242">
        <v>3</v>
      </c>
      <c r="H83" s="242">
        <v>1</v>
      </c>
      <c r="I83" s="243">
        <v>4</v>
      </c>
      <c r="J83" s="242">
        <v>36.5</v>
      </c>
      <c r="K83" s="242">
        <v>299</v>
      </c>
      <c r="L83" s="242">
        <v>114.5</v>
      </c>
      <c r="M83" s="243">
        <v>413.5</v>
      </c>
      <c r="N83" s="242">
        <v>17</v>
      </c>
      <c r="O83" s="242">
        <v>11</v>
      </c>
      <c r="P83" s="243">
        <v>28</v>
      </c>
      <c r="Q83" s="242">
        <v>0</v>
      </c>
      <c r="R83" s="242">
        <v>0</v>
      </c>
      <c r="S83" s="244">
        <v>0</v>
      </c>
      <c r="T83" s="242">
        <v>0</v>
      </c>
      <c r="U83" s="242">
        <v>0</v>
      </c>
      <c r="V83" s="244">
        <v>0</v>
      </c>
      <c r="W83" s="242">
        <v>1</v>
      </c>
      <c r="X83" s="242">
        <v>15</v>
      </c>
      <c r="Y83" s="244">
        <v>0</v>
      </c>
      <c r="Z83" s="242">
        <v>0</v>
      </c>
      <c r="AA83" s="242">
        <v>0</v>
      </c>
      <c r="AB83" s="244">
        <v>0</v>
      </c>
      <c r="AC83" s="242">
        <v>0</v>
      </c>
      <c r="AD83" s="242">
        <v>0</v>
      </c>
      <c r="AE83" s="244">
        <v>0</v>
      </c>
    </row>
    <row r="84" spans="1:31" x14ac:dyDescent="0.35">
      <c r="A84">
        <v>2732</v>
      </c>
      <c r="B84" t="s">
        <v>450</v>
      </c>
      <c r="C84" s="242">
        <v>3</v>
      </c>
      <c r="D84" s="242">
        <v>19</v>
      </c>
      <c r="E84" s="242">
        <v>10</v>
      </c>
      <c r="F84" s="243">
        <v>29</v>
      </c>
      <c r="G84" s="242">
        <v>9</v>
      </c>
      <c r="H84" s="242">
        <v>4</v>
      </c>
      <c r="I84" s="243">
        <v>13</v>
      </c>
      <c r="J84" s="242">
        <v>39</v>
      </c>
      <c r="K84" s="242">
        <v>222.75</v>
      </c>
      <c r="L84" s="242">
        <v>141</v>
      </c>
      <c r="M84" s="243">
        <v>363.75</v>
      </c>
      <c r="N84" s="242">
        <v>72</v>
      </c>
      <c r="O84" s="242">
        <v>39</v>
      </c>
      <c r="P84" s="243">
        <v>111</v>
      </c>
      <c r="Q84" s="242">
        <v>0</v>
      </c>
      <c r="R84" s="242">
        <v>0</v>
      </c>
      <c r="S84" s="244">
        <v>0</v>
      </c>
      <c r="T84" s="242">
        <v>0</v>
      </c>
      <c r="U84" s="242">
        <v>0</v>
      </c>
      <c r="V84" s="244">
        <v>0</v>
      </c>
      <c r="W84" s="242">
        <v>0</v>
      </c>
      <c r="X84" s="242">
        <v>0</v>
      </c>
      <c r="Y84" s="244">
        <v>0</v>
      </c>
      <c r="Z84" s="242">
        <v>4</v>
      </c>
      <c r="AA84" s="242">
        <v>60</v>
      </c>
      <c r="AB84" s="244">
        <v>10.75</v>
      </c>
      <c r="AC84" s="242">
        <v>4</v>
      </c>
      <c r="AD84" s="242">
        <v>60</v>
      </c>
      <c r="AE84" s="244">
        <v>10.75</v>
      </c>
    </row>
    <row r="85" spans="1:31" x14ac:dyDescent="0.35">
      <c r="A85">
        <v>2746</v>
      </c>
      <c r="B85" t="s">
        <v>451</v>
      </c>
      <c r="C85" s="242">
        <v>3</v>
      </c>
      <c r="D85" s="242">
        <v>28</v>
      </c>
      <c r="E85" s="242">
        <v>12</v>
      </c>
      <c r="F85" s="243">
        <v>40</v>
      </c>
      <c r="G85" s="242">
        <v>14</v>
      </c>
      <c r="H85" s="242">
        <v>7</v>
      </c>
      <c r="I85" s="243">
        <v>21</v>
      </c>
      <c r="J85" s="242">
        <v>45</v>
      </c>
      <c r="K85" s="242">
        <v>372</v>
      </c>
      <c r="L85" s="242">
        <v>171</v>
      </c>
      <c r="M85" s="243">
        <v>543</v>
      </c>
      <c r="N85" s="242">
        <v>111</v>
      </c>
      <c r="O85" s="242">
        <v>87</v>
      </c>
      <c r="P85" s="243">
        <v>198</v>
      </c>
      <c r="Q85" s="242">
        <v>6</v>
      </c>
      <c r="R85" s="242">
        <v>87</v>
      </c>
      <c r="S85" s="244">
        <v>18</v>
      </c>
      <c r="T85" s="242">
        <v>5</v>
      </c>
      <c r="U85" s="242">
        <v>72</v>
      </c>
      <c r="V85" s="244">
        <v>30</v>
      </c>
      <c r="W85" s="242">
        <v>1</v>
      </c>
      <c r="X85" s="242">
        <v>15</v>
      </c>
      <c r="Y85" s="244">
        <v>0</v>
      </c>
      <c r="Z85" s="242">
        <v>0</v>
      </c>
      <c r="AA85" s="242">
        <v>0</v>
      </c>
      <c r="AB85" s="244">
        <v>0</v>
      </c>
      <c r="AC85" s="242">
        <v>0</v>
      </c>
      <c r="AD85" s="242">
        <v>0</v>
      </c>
      <c r="AE85" s="244">
        <v>0</v>
      </c>
    </row>
    <row r="86" spans="1:31" x14ac:dyDescent="0.35">
      <c r="A86">
        <v>2748</v>
      </c>
      <c r="B86" t="s">
        <v>452</v>
      </c>
      <c r="C86" s="242">
        <v>6</v>
      </c>
      <c r="D86" s="242">
        <v>23</v>
      </c>
      <c r="E86" s="242">
        <v>14</v>
      </c>
      <c r="F86" s="243">
        <v>37</v>
      </c>
      <c r="G86" s="242">
        <v>12</v>
      </c>
      <c r="H86" s="242">
        <v>7</v>
      </c>
      <c r="I86" s="243">
        <v>19</v>
      </c>
      <c r="J86" s="242">
        <v>90</v>
      </c>
      <c r="K86" s="242">
        <v>345</v>
      </c>
      <c r="L86" s="242">
        <v>210</v>
      </c>
      <c r="M86" s="243">
        <v>555</v>
      </c>
      <c r="N86" s="242">
        <v>180</v>
      </c>
      <c r="O86" s="242">
        <v>105</v>
      </c>
      <c r="P86" s="243">
        <v>285</v>
      </c>
      <c r="Q86" s="242">
        <v>17</v>
      </c>
      <c r="R86" s="242">
        <v>255</v>
      </c>
      <c r="S86" s="244">
        <v>60</v>
      </c>
      <c r="T86" s="242">
        <v>12</v>
      </c>
      <c r="U86" s="242">
        <v>180</v>
      </c>
      <c r="V86" s="244">
        <v>120</v>
      </c>
      <c r="W86" s="242">
        <v>4</v>
      </c>
      <c r="X86" s="242">
        <v>60</v>
      </c>
      <c r="Y86" s="244">
        <v>45</v>
      </c>
      <c r="Z86" s="242">
        <v>2</v>
      </c>
      <c r="AA86" s="242">
        <v>30</v>
      </c>
      <c r="AB86" s="244">
        <v>15</v>
      </c>
      <c r="AC86" s="242">
        <v>2</v>
      </c>
      <c r="AD86" s="242">
        <v>30</v>
      </c>
      <c r="AE86" s="244">
        <v>15</v>
      </c>
    </row>
    <row r="87" spans="1:31" x14ac:dyDescent="0.35">
      <c r="A87">
        <v>2752</v>
      </c>
      <c r="B87" t="s">
        <v>453</v>
      </c>
      <c r="C87" s="242">
        <v>0</v>
      </c>
      <c r="D87" s="242">
        <v>28</v>
      </c>
      <c r="E87" s="242">
        <v>17</v>
      </c>
      <c r="F87" s="243">
        <v>45</v>
      </c>
      <c r="G87" s="242">
        <v>14</v>
      </c>
      <c r="H87" s="242">
        <v>7</v>
      </c>
      <c r="I87" s="243">
        <v>21</v>
      </c>
      <c r="J87" s="242">
        <v>0</v>
      </c>
      <c r="K87" s="242">
        <v>408.75</v>
      </c>
      <c r="L87" s="242">
        <v>240</v>
      </c>
      <c r="M87" s="243">
        <v>648.75</v>
      </c>
      <c r="N87" s="242">
        <v>161.25</v>
      </c>
      <c r="O87" s="242">
        <v>82.5</v>
      </c>
      <c r="P87" s="243">
        <v>243.75</v>
      </c>
      <c r="Q87" s="242">
        <v>2</v>
      </c>
      <c r="R87" s="242">
        <v>30</v>
      </c>
      <c r="S87" s="244">
        <v>15</v>
      </c>
      <c r="T87" s="242">
        <v>3</v>
      </c>
      <c r="U87" s="242">
        <v>37.5</v>
      </c>
      <c r="V87" s="244">
        <v>15</v>
      </c>
      <c r="W87" s="242">
        <v>4</v>
      </c>
      <c r="X87" s="242">
        <v>52.5</v>
      </c>
      <c r="Y87" s="244">
        <v>15</v>
      </c>
      <c r="Z87" s="242">
        <v>2</v>
      </c>
      <c r="AA87" s="242">
        <v>30</v>
      </c>
      <c r="AB87" s="244">
        <v>15</v>
      </c>
      <c r="AC87" s="242">
        <v>2</v>
      </c>
      <c r="AD87" s="242">
        <v>30</v>
      </c>
      <c r="AE87" s="244">
        <v>15</v>
      </c>
    </row>
    <row r="88" spans="1:31" x14ac:dyDescent="0.35">
      <c r="A88">
        <v>2755</v>
      </c>
      <c r="B88" t="s">
        <v>454</v>
      </c>
      <c r="C88" s="242">
        <v>34</v>
      </c>
      <c r="D88" s="242">
        <v>48</v>
      </c>
      <c r="E88" s="242">
        <v>21</v>
      </c>
      <c r="F88" s="243">
        <v>69</v>
      </c>
      <c r="G88" s="242">
        <v>15</v>
      </c>
      <c r="H88" s="242">
        <v>8</v>
      </c>
      <c r="I88" s="243">
        <v>23</v>
      </c>
      <c r="J88" s="242">
        <v>510</v>
      </c>
      <c r="K88" s="242">
        <v>720</v>
      </c>
      <c r="L88" s="242">
        <v>315</v>
      </c>
      <c r="M88" s="243">
        <v>1035</v>
      </c>
      <c r="N88" s="242">
        <v>225</v>
      </c>
      <c r="O88" s="242">
        <v>120</v>
      </c>
      <c r="P88" s="243">
        <v>345</v>
      </c>
      <c r="Q88" s="242">
        <v>48</v>
      </c>
      <c r="R88" s="242">
        <v>720</v>
      </c>
      <c r="S88" s="244">
        <v>75</v>
      </c>
      <c r="T88" s="242">
        <v>15</v>
      </c>
      <c r="U88" s="242">
        <v>225</v>
      </c>
      <c r="V88" s="244">
        <v>60</v>
      </c>
      <c r="W88" s="242">
        <v>3</v>
      </c>
      <c r="X88" s="242">
        <v>45</v>
      </c>
      <c r="Y88" s="244">
        <v>15</v>
      </c>
      <c r="Z88" s="242">
        <v>9</v>
      </c>
      <c r="AA88" s="242">
        <v>135</v>
      </c>
      <c r="AB88" s="244">
        <v>15</v>
      </c>
      <c r="AC88" s="242">
        <v>8</v>
      </c>
      <c r="AD88" s="242">
        <v>120</v>
      </c>
      <c r="AE88" s="244">
        <v>0</v>
      </c>
    </row>
    <row r="89" spans="1:31" x14ac:dyDescent="0.35">
      <c r="A89">
        <v>2756</v>
      </c>
      <c r="B89" t="s">
        <v>455</v>
      </c>
      <c r="C89" s="242">
        <v>17</v>
      </c>
      <c r="D89" s="242">
        <v>31</v>
      </c>
      <c r="E89" s="242">
        <v>21</v>
      </c>
      <c r="F89" s="243">
        <v>52</v>
      </c>
      <c r="G89" s="242">
        <v>11</v>
      </c>
      <c r="H89" s="242">
        <v>14</v>
      </c>
      <c r="I89" s="243">
        <v>25</v>
      </c>
      <c r="J89" s="242">
        <v>255</v>
      </c>
      <c r="K89" s="242">
        <v>465</v>
      </c>
      <c r="L89" s="242">
        <v>315</v>
      </c>
      <c r="M89" s="243">
        <v>780</v>
      </c>
      <c r="N89" s="242">
        <v>165</v>
      </c>
      <c r="O89" s="242">
        <v>210</v>
      </c>
      <c r="P89" s="243">
        <v>375</v>
      </c>
      <c r="Q89" s="242">
        <v>23</v>
      </c>
      <c r="R89" s="242">
        <v>345</v>
      </c>
      <c r="S89" s="244">
        <v>45</v>
      </c>
      <c r="T89" s="242">
        <v>8</v>
      </c>
      <c r="U89" s="242">
        <v>120</v>
      </c>
      <c r="V89" s="244">
        <v>45</v>
      </c>
      <c r="W89" s="242">
        <v>14</v>
      </c>
      <c r="X89" s="242">
        <v>210</v>
      </c>
      <c r="Y89" s="244">
        <v>90</v>
      </c>
      <c r="Z89" s="242">
        <v>14</v>
      </c>
      <c r="AA89" s="242">
        <v>210</v>
      </c>
      <c r="AB89" s="244">
        <v>0</v>
      </c>
      <c r="AC89" s="242">
        <v>13</v>
      </c>
      <c r="AD89" s="242">
        <v>195</v>
      </c>
      <c r="AE89" s="244">
        <v>0</v>
      </c>
    </row>
    <row r="90" spans="1:31" x14ac:dyDescent="0.35">
      <c r="A90">
        <v>2759</v>
      </c>
      <c r="B90" t="s">
        <v>456</v>
      </c>
      <c r="C90" s="242">
        <v>9</v>
      </c>
      <c r="D90" s="242">
        <v>28</v>
      </c>
      <c r="E90" s="242">
        <v>17</v>
      </c>
      <c r="F90" s="243">
        <v>45</v>
      </c>
      <c r="G90" s="242">
        <v>20</v>
      </c>
      <c r="H90" s="242">
        <v>12</v>
      </c>
      <c r="I90" s="243">
        <v>32</v>
      </c>
      <c r="J90" s="242">
        <v>135</v>
      </c>
      <c r="K90" s="242">
        <v>420</v>
      </c>
      <c r="L90" s="242">
        <v>255</v>
      </c>
      <c r="M90" s="243">
        <v>675</v>
      </c>
      <c r="N90" s="242">
        <v>300</v>
      </c>
      <c r="O90" s="242">
        <v>180</v>
      </c>
      <c r="P90" s="243">
        <v>480</v>
      </c>
      <c r="Q90" s="242">
        <v>6</v>
      </c>
      <c r="R90" s="242">
        <v>90</v>
      </c>
      <c r="S90" s="244">
        <v>45</v>
      </c>
      <c r="T90" s="242">
        <v>2</v>
      </c>
      <c r="U90" s="242">
        <v>30</v>
      </c>
      <c r="V90" s="244">
        <v>15</v>
      </c>
      <c r="W90" s="242">
        <v>0</v>
      </c>
      <c r="X90" s="242">
        <v>0</v>
      </c>
      <c r="Y90" s="244">
        <v>0</v>
      </c>
      <c r="Z90" s="242">
        <v>0</v>
      </c>
      <c r="AA90" s="242">
        <v>0</v>
      </c>
      <c r="AB90" s="244">
        <v>0</v>
      </c>
      <c r="AC90" s="242">
        <v>0</v>
      </c>
      <c r="AD90" s="242">
        <v>0</v>
      </c>
      <c r="AE90" s="244">
        <v>0</v>
      </c>
    </row>
    <row r="91" spans="1:31" x14ac:dyDescent="0.35">
      <c r="A91">
        <v>2760</v>
      </c>
      <c r="B91" t="s">
        <v>457</v>
      </c>
      <c r="C91" s="242">
        <v>11</v>
      </c>
      <c r="D91" s="242">
        <v>23</v>
      </c>
      <c r="E91" s="242">
        <v>8</v>
      </c>
      <c r="F91" s="243">
        <v>31</v>
      </c>
      <c r="G91" s="242">
        <v>13</v>
      </c>
      <c r="H91" s="242">
        <v>7</v>
      </c>
      <c r="I91" s="243">
        <v>20</v>
      </c>
      <c r="J91" s="242">
        <v>165</v>
      </c>
      <c r="K91" s="242">
        <v>330</v>
      </c>
      <c r="L91" s="242">
        <v>120</v>
      </c>
      <c r="M91" s="243">
        <v>450</v>
      </c>
      <c r="N91" s="242">
        <v>195</v>
      </c>
      <c r="O91" s="242">
        <v>105</v>
      </c>
      <c r="P91" s="243">
        <v>300</v>
      </c>
      <c r="Q91" s="242">
        <v>7</v>
      </c>
      <c r="R91" s="242">
        <v>105</v>
      </c>
      <c r="S91" s="244">
        <v>30</v>
      </c>
      <c r="T91" s="242">
        <v>6</v>
      </c>
      <c r="U91" s="242">
        <v>90</v>
      </c>
      <c r="V91" s="244">
        <v>45</v>
      </c>
      <c r="W91" s="242">
        <v>11</v>
      </c>
      <c r="X91" s="242">
        <v>150</v>
      </c>
      <c r="Y91" s="244">
        <v>75</v>
      </c>
      <c r="Z91" s="242">
        <v>0</v>
      </c>
      <c r="AA91" s="242">
        <v>0</v>
      </c>
      <c r="AB91" s="244">
        <v>0</v>
      </c>
      <c r="AC91" s="242">
        <v>0</v>
      </c>
      <c r="AD91" s="242">
        <v>0</v>
      </c>
      <c r="AE91" s="244">
        <v>0</v>
      </c>
    </row>
    <row r="92" spans="1:31" x14ac:dyDescent="0.35">
      <c r="A92">
        <v>2761</v>
      </c>
      <c r="B92" t="s">
        <v>458</v>
      </c>
      <c r="C92" s="242">
        <v>10</v>
      </c>
      <c r="D92" s="242">
        <v>34</v>
      </c>
      <c r="E92" s="242">
        <v>10</v>
      </c>
      <c r="F92" s="243">
        <v>44</v>
      </c>
      <c r="G92" s="242">
        <v>22</v>
      </c>
      <c r="H92" s="242">
        <v>8</v>
      </c>
      <c r="I92" s="243">
        <v>30</v>
      </c>
      <c r="J92" s="242">
        <v>150</v>
      </c>
      <c r="K92" s="242">
        <v>510</v>
      </c>
      <c r="L92" s="242">
        <v>150</v>
      </c>
      <c r="M92" s="243">
        <v>660</v>
      </c>
      <c r="N92" s="242">
        <v>330</v>
      </c>
      <c r="O92" s="242">
        <v>120</v>
      </c>
      <c r="P92" s="243">
        <v>450</v>
      </c>
      <c r="Q92" s="242">
        <v>6</v>
      </c>
      <c r="R92" s="242">
        <v>90</v>
      </c>
      <c r="S92" s="244">
        <v>15</v>
      </c>
      <c r="T92" s="242">
        <v>15</v>
      </c>
      <c r="U92" s="242">
        <v>225</v>
      </c>
      <c r="V92" s="244">
        <v>135</v>
      </c>
      <c r="W92" s="242">
        <v>9</v>
      </c>
      <c r="X92" s="242">
        <v>135</v>
      </c>
      <c r="Y92" s="244">
        <v>45</v>
      </c>
      <c r="Z92" s="242">
        <v>3</v>
      </c>
      <c r="AA92" s="242">
        <v>45</v>
      </c>
      <c r="AB92" s="244">
        <v>15</v>
      </c>
      <c r="AC92" s="242">
        <v>2</v>
      </c>
      <c r="AD92" s="242">
        <v>30</v>
      </c>
      <c r="AE92" s="244">
        <v>0</v>
      </c>
    </row>
    <row r="93" spans="1:31" x14ac:dyDescent="0.35">
      <c r="A93">
        <v>2763</v>
      </c>
      <c r="B93" t="s">
        <v>459</v>
      </c>
      <c r="C93" s="242">
        <v>1</v>
      </c>
      <c r="D93" s="242">
        <v>23</v>
      </c>
      <c r="E93" s="242">
        <v>6</v>
      </c>
      <c r="F93" s="243">
        <v>29</v>
      </c>
      <c r="G93" s="242">
        <v>14</v>
      </c>
      <c r="H93" s="242">
        <v>4</v>
      </c>
      <c r="I93" s="243">
        <v>18</v>
      </c>
      <c r="J93" s="242">
        <v>15</v>
      </c>
      <c r="K93" s="242">
        <v>345</v>
      </c>
      <c r="L93" s="242">
        <v>90</v>
      </c>
      <c r="M93" s="243">
        <v>435</v>
      </c>
      <c r="N93" s="242">
        <v>210</v>
      </c>
      <c r="O93" s="242">
        <v>60</v>
      </c>
      <c r="P93" s="243">
        <v>270</v>
      </c>
      <c r="Q93" s="242">
        <v>3</v>
      </c>
      <c r="R93" s="242">
        <v>45</v>
      </c>
      <c r="S93" s="244">
        <v>30</v>
      </c>
      <c r="T93" s="242">
        <v>6</v>
      </c>
      <c r="U93" s="242">
        <v>90</v>
      </c>
      <c r="V93" s="244">
        <v>45</v>
      </c>
      <c r="W93" s="242">
        <v>3</v>
      </c>
      <c r="X93" s="242">
        <v>45</v>
      </c>
      <c r="Y93" s="244">
        <v>15</v>
      </c>
      <c r="Z93" s="242">
        <v>0</v>
      </c>
      <c r="AA93" s="242">
        <v>0</v>
      </c>
      <c r="AB93" s="244">
        <v>0</v>
      </c>
      <c r="AC93" s="242">
        <v>0</v>
      </c>
      <c r="AD93" s="242">
        <v>0</v>
      </c>
      <c r="AE93" s="244">
        <v>0</v>
      </c>
    </row>
    <row r="94" spans="1:31" x14ac:dyDescent="0.35">
      <c r="A94">
        <v>2769</v>
      </c>
      <c r="B94" t="s">
        <v>460</v>
      </c>
      <c r="C94" s="242">
        <v>8</v>
      </c>
      <c r="D94" s="242">
        <v>58</v>
      </c>
      <c r="E94" s="242">
        <v>26</v>
      </c>
      <c r="F94" s="243">
        <v>84</v>
      </c>
      <c r="G94" s="242">
        <v>33</v>
      </c>
      <c r="H94" s="242">
        <v>18</v>
      </c>
      <c r="I94" s="243">
        <v>51</v>
      </c>
      <c r="J94" s="242">
        <v>120</v>
      </c>
      <c r="K94" s="242">
        <v>870</v>
      </c>
      <c r="L94" s="242">
        <v>360</v>
      </c>
      <c r="M94" s="243">
        <v>1230</v>
      </c>
      <c r="N94" s="242">
        <v>495</v>
      </c>
      <c r="O94" s="242">
        <v>268</v>
      </c>
      <c r="P94" s="243">
        <v>763</v>
      </c>
      <c r="Q94" s="242">
        <v>2</v>
      </c>
      <c r="R94" s="242">
        <v>30</v>
      </c>
      <c r="S94" s="244">
        <v>15</v>
      </c>
      <c r="T94" s="242">
        <v>3</v>
      </c>
      <c r="U94" s="242">
        <v>45</v>
      </c>
      <c r="V94" s="244">
        <v>15</v>
      </c>
      <c r="W94" s="242">
        <v>10</v>
      </c>
      <c r="X94" s="242">
        <v>150</v>
      </c>
      <c r="Y94" s="244">
        <v>60</v>
      </c>
      <c r="Z94" s="242">
        <v>0</v>
      </c>
      <c r="AA94" s="242">
        <v>0</v>
      </c>
      <c r="AB94" s="244">
        <v>0</v>
      </c>
      <c r="AC94" s="242">
        <v>0</v>
      </c>
      <c r="AD94" s="242">
        <v>0</v>
      </c>
      <c r="AE94" s="244">
        <v>0</v>
      </c>
    </row>
    <row r="95" spans="1:31" x14ac:dyDescent="0.35">
      <c r="A95">
        <v>2785</v>
      </c>
      <c r="B95" t="s">
        <v>462</v>
      </c>
      <c r="C95" s="242">
        <v>34</v>
      </c>
      <c r="D95" s="242">
        <v>64</v>
      </c>
      <c r="E95" s="242">
        <v>33</v>
      </c>
      <c r="F95" s="243">
        <v>97</v>
      </c>
      <c r="G95" s="242">
        <v>30</v>
      </c>
      <c r="H95" s="242">
        <v>13</v>
      </c>
      <c r="I95" s="243">
        <v>43</v>
      </c>
      <c r="J95" s="242">
        <v>510</v>
      </c>
      <c r="K95" s="242">
        <v>975</v>
      </c>
      <c r="L95" s="242">
        <v>480</v>
      </c>
      <c r="M95" s="243">
        <v>1455</v>
      </c>
      <c r="N95" s="242">
        <v>450</v>
      </c>
      <c r="O95" s="242">
        <v>195</v>
      </c>
      <c r="P95" s="243">
        <v>645</v>
      </c>
      <c r="Q95" s="242">
        <v>3</v>
      </c>
      <c r="R95" s="242">
        <v>45</v>
      </c>
      <c r="S95" s="244">
        <v>30</v>
      </c>
      <c r="T95" s="242">
        <v>11</v>
      </c>
      <c r="U95" s="242">
        <v>165</v>
      </c>
      <c r="V95" s="244">
        <v>45</v>
      </c>
      <c r="W95" s="242">
        <v>16</v>
      </c>
      <c r="X95" s="242">
        <v>240</v>
      </c>
      <c r="Y95" s="244">
        <v>45</v>
      </c>
      <c r="Z95" s="242">
        <v>18</v>
      </c>
      <c r="AA95" s="242">
        <v>270</v>
      </c>
      <c r="AB95" s="244">
        <v>30</v>
      </c>
      <c r="AC95" s="242">
        <v>10</v>
      </c>
      <c r="AD95" s="242">
        <v>150</v>
      </c>
      <c r="AE95" s="244">
        <v>30</v>
      </c>
    </row>
    <row r="96" spans="1:31" x14ac:dyDescent="0.35">
      <c r="A96">
        <v>2786</v>
      </c>
      <c r="B96" t="s">
        <v>463</v>
      </c>
      <c r="C96" s="242">
        <v>9</v>
      </c>
      <c r="D96" s="242">
        <v>26</v>
      </c>
      <c r="E96" s="242">
        <v>11</v>
      </c>
      <c r="F96" s="243">
        <v>37</v>
      </c>
      <c r="G96" s="242">
        <v>16</v>
      </c>
      <c r="H96" s="242">
        <v>7</v>
      </c>
      <c r="I96" s="243">
        <v>23</v>
      </c>
      <c r="J96" s="242">
        <v>135</v>
      </c>
      <c r="K96" s="242">
        <v>390</v>
      </c>
      <c r="L96" s="242">
        <v>165</v>
      </c>
      <c r="M96" s="243">
        <v>555</v>
      </c>
      <c r="N96" s="242">
        <v>240</v>
      </c>
      <c r="O96" s="242">
        <v>105</v>
      </c>
      <c r="P96" s="243">
        <v>345</v>
      </c>
      <c r="Q96" s="242">
        <v>2</v>
      </c>
      <c r="R96" s="242">
        <v>30</v>
      </c>
      <c r="S96" s="244">
        <v>15</v>
      </c>
      <c r="T96" s="242">
        <v>4</v>
      </c>
      <c r="U96" s="242">
        <v>60</v>
      </c>
      <c r="V96" s="244">
        <v>15</v>
      </c>
      <c r="W96" s="242">
        <v>5</v>
      </c>
      <c r="X96" s="242">
        <v>75</v>
      </c>
      <c r="Y96" s="244">
        <v>15</v>
      </c>
      <c r="Z96" s="242">
        <v>3</v>
      </c>
      <c r="AA96" s="242">
        <v>45</v>
      </c>
      <c r="AB96" s="244">
        <v>15</v>
      </c>
      <c r="AC96" s="242">
        <v>0</v>
      </c>
      <c r="AD96" s="242">
        <v>0</v>
      </c>
      <c r="AE96" s="244">
        <v>0</v>
      </c>
    </row>
    <row r="97" spans="1:31" x14ac:dyDescent="0.35">
      <c r="A97">
        <v>2804</v>
      </c>
      <c r="B97" t="s">
        <v>464</v>
      </c>
      <c r="C97" s="242">
        <v>9</v>
      </c>
      <c r="D97" s="242">
        <v>24</v>
      </c>
      <c r="E97" s="242">
        <v>10</v>
      </c>
      <c r="F97" s="243">
        <v>34</v>
      </c>
      <c r="G97" s="242">
        <v>6</v>
      </c>
      <c r="H97" s="242">
        <v>2</v>
      </c>
      <c r="I97" s="243">
        <v>8</v>
      </c>
      <c r="J97" s="242">
        <v>135</v>
      </c>
      <c r="K97" s="242">
        <v>360</v>
      </c>
      <c r="L97" s="242">
        <v>150</v>
      </c>
      <c r="M97" s="243">
        <v>510</v>
      </c>
      <c r="N97" s="242">
        <v>90</v>
      </c>
      <c r="O97" s="242">
        <v>30</v>
      </c>
      <c r="P97" s="243">
        <v>120</v>
      </c>
      <c r="Q97" s="242">
        <v>12</v>
      </c>
      <c r="R97" s="242">
        <v>180</v>
      </c>
      <c r="S97" s="244">
        <v>30</v>
      </c>
      <c r="T97" s="242">
        <v>7</v>
      </c>
      <c r="U97" s="242">
        <v>105</v>
      </c>
      <c r="V97" s="244">
        <v>45</v>
      </c>
      <c r="W97" s="242">
        <v>3</v>
      </c>
      <c r="X97" s="242">
        <v>45</v>
      </c>
      <c r="Y97" s="244">
        <v>30</v>
      </c>
      <c r="Z97" s="242">
        <v>15</v>
      </c>
      <c r="AA97" s="242">
        <v>225</v>
      </c>
      <c r="AB97" s="244">
        <v>0</v>
      </c>
      <c r="AC97" s="242">
        <v>15</v>
      </c>
      <c r="AD97" s="242">
        <v>225</v>
      </c>
      <c r="AE97" s="244">
        <v>0</v>
      </c>
    </row>
    <row r="98" spans="1:31" x14ac:dyDescent="0.35">
      <c r="A98">
        <v>2810</v>
      </c>
      <c r="B98" t="s">
        <v>465</v>
      </c>
      <c r="C98" s="242">
        <v>3</v>
      </c>
      <c r="D98" s="242">
        <v>23</v>
      </c>
      <c r="E98" s="242">
        <v>16</v>
      </c>
      <c r="F98" s="243">
        <v>39</v>
      </c>
      <c r="G98" s="242">
        <v>15</v>
      </c>
      <c r="H98" s="242">
        <v>10</v>
      </c>
      <c r="I98" s="243">
        <v>25</v>
      </c>
      <c r="J98" s="242">
        <v>45</v>
      </c>
      <c r="K98" s="242">
        <v>330</v>
      </c>
      <c r="L98" s="242">
        <v>230</v>
      </c>
      <c r="M98" s="243">
        <v>560</v>
      </c>
      <c r="N98" s="242">
        <v>178</v>
      </c>
      <c r="O98" s="242">
        <v>120</v>
      </c>
      <c r="P98" s="243">
        <v>298</v>
      </c>
      <c r="Q98" s="242">
        <v>4</v>
      </c>
      <c r="R98" s="242">
        <v>55</v>
      </c>
      <c r="S98" s="244">
        <v>5</v>
      </c>
      <c r="T98" s="242">
        <v>3</v>
      </c>
      <c r="U98" s="242">
        <v>45</v>
      </c>
      <c r="V98" s="244">
        <v>30</v>
      </c>
      <c r="W98" s="242">
        <v>1</v>
      </c>
      <c r="X98" s="242">
        <v>15</v>
      </c>
      <c r="Y98" s="244">
        <v>0</v>
      </c>
      <c r="Z98" s="242">
        <v>1</v>
      </c>
      <c r="AA98" s="242">
        <v>15</v>
      </c>
      <c r="AB98" s="244">
        <v>0</v>
      </c>
      <c r="AC98" s="242">
        <v>0</v>
      </c>
      <c r="AD98" s="242">
        <v>0</v>
      </c>
      <c r="AE98" s="244">
        <v>0</v>
      </c>
    </row>
    <row r="99" spans="1:31" x14ac:dyDescent="0.35">
      <c r="A99">
        <v>2814</v>
      </c>
      <c r="B99" t="s">
        <v>466</v>
      </c>
      <c r="C99" s="242">
        <v>11</v>
      </c>
      <c r="D99" s="242">
        <v>16</v>
      </c>
      <c r="E99" s="242">
        <v>11</v>
      </c>
      <c r="F99" s="243">
        <v>27</v>
      </c>
      <c r="G99" s="242">
        <v>2</v>
      </c>
      <c r="H99" s="242">
        <v>1</v>
      </c>
      <c r="I99" s="243">
        <v>3</v>
      </c>
      <c r="J99" s="242">
        <v>165</v>
      </c>
      <c r="K99" s="242">
        <v>240</v>
      </c>
      <c r="L99" s="242">
        <v>165</v>
      </c>
      <c r="M99" s="243">
        <v>405</v>
      </c>
      <c r="N99" s="242">
        <v>30</v>
      </c>
      <c r="O99" s="242">
        <v>15</v>
      </c>
      <c r="P99" s="243">
        <v>45</v>
      </c>
      <c r="Q99" s="242">
        <v>0</v>
      </c>
      <c r="R99" s="242">
        <v>0</v>
      </c>
      <c r="S99" s="244">
        <v>0</v>
      </c>
      <c r="T99" s="242">
        <v>18</v>
      </c>
      <c r="U99" s="242">
        <v>270</v>
      </c>
      <c r="V99" s="244">
        <v>15</v>
      </c>
      <c r="W99" s="242">
        <v>19</v>
      </c>
      <c r="X99" s="242">
        <v>285</v>
      </c>
      <c r="Y99" s="244">
        <v>30</v>
      </c>
      <c r="Z99" s="242">
        <v>6</v>
      </c>
      <c r="AA99" s="242">
        <v>90</v>
      </c>
      <c r="AB99" s="244">
        <v>15</v>
      </c>
      <c r="AC99" s="242">
        <v>2</v>
      </c>
      <c r="AD99" s="242">
        <v>30</v>
      </c>
      <c r="AE99" s="244">
        <v>15</v>
      </c>
    </row>
    <row r="100" spans="1:31" x14ac:dyDescent="0.35">
      <c r="A100">
        <v>2816</v>
      </c>
      <c r="B100" t="s">
        <v>467</v>
      </c>
      <c r="C100" s="242">
        <v>8</v>
      </c>
      <c r="D100" s="242">
        <v>30</v>
      </c>
      <c r="E100" s="242">
        <v>13</v>
      </c>
      <c r="F100" s="243">
        <v>43</v>
      </c>
      <c r="G100" s="242">
        <v>15</v>
      </c>
      <c r="H100" s="242">
        <v>10</v>
      </c>
      <c r="I100" s="243">
        <v>25</v>
      </c>
      <c r="J100" s="242">
        <v>120</v>
      </c>
      <c r="K100" s="242">
        <v>450</v>
      </c>
      <c r="L100" s="242">
        <v>195</v>
      </c>
      <c r="M100" s="243">
        <v>645</v>
      </c>
      <c r="N100" s="242">
        <v>225</v>
      </c>
      <c r="O100" s="242">
        <v>150</v>
      </c>
      <c r="P100" s="243">
        <v>375</v>
      </c>
      <c r="Q100" s="242">
        <v>3</v>
      </c>
      <c r="R100" s="242">
        <v>45</v>
      </c>
      <c r="S100" s="244">
        <v>0</v>
      </c>
      <c r="T100" s="242">
        <v>3</v>
      </c>
      <c r="U100" s="242">
        <v>45</v>
      </c>
      <c r="V100" s="244">
        <v>30</v>
      </c>
      <c r="W100" s="242">
        <v>3</v>
      </c>
      <c r="X100" s="242">
        <v>45</v>
      </c>
      <c r="Y100" s="244">
        <v>30</v>
      </c>
      <c r="Z100" s="242">
        <v>4</v>
      </c>
      <c r="AA100" s="242">
        <v>60</v>
      </c>
      <c r="AB100" s="244">
        <v>15</v>
      </c>
      <c r="AC100" s="242">
        <v>0</v>
      </c>
      <c r="AD100" s="242">
        <v>0</v>
      </c>
      <c r="AE100" s="244">
        <v>0</v>
      </c>
    </row>
    <row r="101" spans="1:31" x14ac:dyDescent="0.35">
      <c r="A101">
        <v>2817</v>
      </c>
      <c r="B101" t="s">
        <v>468</v>
      </c>
      <c r="C101" s="242">
        <v>0</v>
      </c>
      <c r="D101" s="242">
        <v>11</v>
      </c>
      <c r="E101" s="242">
        <v>9</v>
      </c>
      <c r="F101" s="243">
        <v>20</v>
      </c>
      <c r="G101" s="242">
        <v>10</v>
      </c>
      <c r="H101" s="242">
        <v>7</v>
      </c>
      <c r="I101" s="243">
        <v>17</v>
      </c>
      <c r="J101" s="242">
        <v>0</v>
      </c>
      <c r="K101" s="242">
        <v>150</v>
      </c>
      <c r="L101" s="242">
        <v>135</v>
      </c>
      <c r="M101" s="243">
        <v>285</v>
      </c>
      <c r="N101" s="242">
        <v>150</v>
      </c>
      <c r="O101" s="242">
        <v>105</v>
      </c>
      <c r="P101" s="243">
        <v>255</v>
      </c>
      <c r="Q101" s="242">
        <v>1</v>
      </c>
      <c r="R101" s="242">
        <v>15</v>
      </c>
      <c r="S101" s="244">
        <v>0</v>
      </c>
      <c r="T101" s="242">
        <v>1</v>
      </c>
      <c r="U101" s="242">
        <v>15</v>
      </c>
      <c r="V101" s="244">
        <v>15</v>
      </c>
      <c r="W101" s="242">
        <v>2</v>
      </c>
      <c r="X101" s="242">
        <v>30</v>
      </c>
      <c r="Y101" s="244">
        <v>30</v>
      </c>
      <c r="Z101" s="242">
        <v>0</v>
      </c>
      <c r="AA101" s="242">
        <v>0</v>
      </c>
      <c r="AB101" s="244">
        <v>0</v>
      </c>
      <c r="AC101" s="242">
        <v>0</v>
      </c>
      <c r="AD101" s="242">
        <v>0</v>
      </c>
      <c r="AE101" s="244">
        <v>0</v>
      </c>
    </row>
    <row r="102" spans="1:31" x14ac:dyDescent="0.35">
      <c r="A102">
        <v>2821</v>
      </c>
      <c r="B102" t="s">
        <v>469</v>
      </c>
      <c r="C102" s="242">
        <v>6</v>
      </c>
      <c r="D102" s="242">
        <v>19</v>
      </c>
      <c r="E102" s="242">
        <v>9</v>
      </c>
      <c r="F102" s="243">
        <v>28</v>
      </c>
      <c r="G102" s="242">
        <v>10</v>
      </c>
      <c r="H102" s="242">
        <v>5</v>
      </c>
      <c r="I102" s="243">
        <v>15</v>
      </c>
      <c r="J102" s="242">
        <v>90</v>
      </c>
      <c r="K102" s="242">
        <v>285</v>
      </c>
      <c r="L102" s="242">
        <v>135</v>
      </c>
      <c r="M102" s="243">
        <v>420</v>
      </c>
      <c r="N102" s="242">
        <v>150</v>
      </c>
      <c r="O102" s="242">
        <v>75</v>
      </c>
      <c r="P102" s="243">
        <v>225</v>
      </c>
      <c r="Q102" s="242">
        <v>9</v>
      </c>
      <c r="R102" s="242">
        <v>135</v>
      </c>
      <c r="S102" s="244">
        <v>60</v>
      </c>
      <c r="T102" s="242">
        <v>5</v>
      </c>
      <c r="U102" s="242">
        <v>75</v>
      </c>
      <c r="V102" s="244">
        <v>60</v>
      </c>
      <c r="W102" s="242">
        <v>12</v>
      </c>
      <c r="X102" s="242">
        <v>180</v>
      </c>
      <c r="Y102" s="244">
        <v>60</v>
      </c>
      <c r="Z102" s="242">
        <v>4</v>
      </c>
      <c r="AA102" s="242">
        <v>60</v>
      </c>
      <c r="AB102" s="244">
        <v>15</v>
      </c>
      <c r="AC102" s="242">
        <v>2</v>
      </c>
      <c r="AD102" s="242">
        <v>30</v>
      </c>
      <c r="AE102" s="244">
        <v>15</v>
      </c>
    </row>
    <row r="103" spans="1:31" x14ac:dyDescent="0.35">
      <c r="A103">
        <v>2822</v>
      </c>
      <c r="B103" t="s">
        <v>470</v>
      </c>
      <c r="C103" s="242">
        <v>7</v>
      </c>
      <c r="D103" s="242">
        <v>19</v>
      </c>
      <c r="E103" s="242">
        <v>10</v>
      </c>
      <c r="F103" s="243">
        <v>29</v>
      </c>
      <c r="G103" s="242">
        <v>3</v>
      </c>
      <c r="H103" s="242">
        <v>4</v>
      </c>
      <c r="I103" s="243">
        <v>7</v>
      </c>
      <c r="J103" s="242">
        <v>105</v>
      </c>
      <c r="K103" s="242">
        <v>285</v>
      </c>
      <c r="L103" s="242">
        <v>135</v>
      </c>
      <c r="M103" s="243">
        <v>420</v>
      </c>
      <c r="N103" s="242">
        <v>45</v>
      </c>
      <c r="O103" s="242">
        <v>60</v>
      </c>
      <c r="P103" s="243">
        <v>105</v>
      </c>
      <c r="Q103" s="242">
        <v>1</v>
      </c>
      <c r="R103" s="242">
        <v>15</v>
      </c>
      <c r="S103" s="244">
        <v>15</v>
      </c>
      <c r="T103" s="242">
        <v>3</v>
      </c>
      <c r="U103" s="242">
        <v>45</v>
      </c>
      <c r="V103" s="244">
        <v>15</v>
      </c>
      <c r="W103" s="242">
        <v>7</v>
      </c>
      <c r="X103" s="242">
        <v>90</v>
      </c>
      <c r="Y103" s="244">
        <v>45</v>
      </c>
      <c r="Z103" s="242">
        <v>12</v>
      </c>
      <c r="AA103" s="242">
        <v>180</v>
      </c>
      <c r="AB103" s="244">
        <v>0</v>
      </c>
      <c r="AC103" s="242">
        <v>0</v>
      </c>
      <c r="AD103" s="242">
        <v>0</v>
      </c>
      <c r="AE103" s="244">
        <v>0</v>
      </c>
    </row>
    <row r="104" spans="1:31" x14ac:dyDescent="0.35">
      <c r="A104">
        <v>2833</v>
      </c>
      <c r="B104" t="s">
        <v>471</v>
      </c>
      <c r="C104" s="242">
        <v>24</v>
      </c>
      <c r="D104" s="242">
        <v>38</v>
      </c>
      <c r="E104" s="242">
        <v>23</v>
      </c>
      <c r="F104" s="243">
        <v>61</v>
      </c>
      <c r="G104" s="242">
        <v>9</v>
      </c>
      <c r="H104" s="242">
        <v>6</v>
      </c>
      <c r="I104" s="243">
        <v>15</v>
      </c>
      <c r="J104" s="242">
        <v>360</v>
      </c>
      <c r="K104" s="242">
        <v>570</v>
      </c>
      <c r="L104" s="242">
        <v>330</v>
      </c>
      <c r="M104" s="243">
        <v>900</v>
      </c>
      <c r="N104" s="242">
        <v>135</v>
      </c>
      <c r="O104" s="242">
        <v>90</v>
      </c>
      <c r="P104" s="243">
        <v>225</v>
      </c>
      <c r="Q104" s="242">
        <v>15</v>
      </c>
      <c r="R104" s="242">
        <v>225</v>
      </c>
      <c r="S104" s="244">
        <v>30</v>
      </c>
      <c r="T104" s="242">
        <v>7</v>
      </c>
      <c r="U104" s="242">
        <v>105</v>
      </c>
      <c r="V104" s="244">
        <v>30</v>
      </c>
      <c r="W104" s="242">
        <v>6</v>
      </c>
      <c r="X104" s="242">
        <v>90</v>
      </c>
      <c r="Y104" s="244">
        <v>15</v>
      </c>
      <c r="Z104" s="242">
        <v>12</v>
      </c>
      <c r="AA104" s="242">
        <v>180</v>
      </c>
      <c r="AB104" s="244">
        <v>45</v>
      </c>
      <c r="AC104" s="242">
        <v>7</v>
      </c>
      <c r="AD104" s="242">
        <v>105</v>
      </c>
      <c r="AE104" s="244">
        <v>45</v>
      </c>
    </row>
    <row r="105" spans="1:31" x14ac:dyDescent="0.35">
      <c r="A105">
        <v>2837</v>
      </c>
      <c r="B105" t="s">
        <v>472</v>
      </c>
      <c r="C105" s="242">
        <v>11</v>
      </c>
      <c r="D105" s="242">
        <v>31</v>
      </c>
      <c r="E105" s="242">
        <v>14</v>
      </c>
      <c r="F105" s="243">
        <v>45</v>
      </c>
      <c r="G105" s="242">
        <v>19</v>
      </c>
      <c r="H105" s="242">
        <v>4</v>
      </c>
      <c r="I105" s="243">
        <v>23</v>
      </c>
      <c r="J105" s="242">
        <v>165</v>
      </c>
      <c r="K105" s="242">
        <v>465</v>
      </c>
      <c r="L105" s="242">
        <v>210</v>
      </c>
      <c r="M105" s="243">
        <v>675</v>
      </c>
      <c r="N105" s="242">
        <v>285</v>
      </c>
      <c r="O105" s="242">
        <v>60</v>
      </c>
      <c r="P105" s="243">
        <v>345</v>
      </c>
      <c r="Q105" s="242">
        <v>16</v>
      </c>
      <c r="R105" s="242">
        <v>240</v>
      </c>
      <c r="S105" s="244">
        <v>75</v>
      </c>
      <c r="T105" s="242">
        <v>4</v>
      </c>
      <c r="U105" s="242">
        <v>60</v>
      </c>
      <c r="V105" s="244">
        <v>15</v>
      </c>
      <c r="W105" s="242">
        <v>5</v>
      </c>
      <c r="X105" s="242">
        <v>75</v>
      </c>
      <c r="Y105" s="244">
        <v>45</v>
      </c>
      <c r="Z105" s="242">
        <v>0</v>
      </c>
      <c r="AA105" s="242">
        <v>0</v>
      </c>
      <c r="AB105" s="244">
        <v>0</v>
      </c>
      <c r="AC105" s="242">
        <v>0</v>
      </c>
      <c r="AD105" s="242">
        <v>0</v>
      </c>
      <c r="AE105" s="244">
        <v>0</v>
      </c>
    </row>
    <row r="106" spans="1:31" x14ac:dyDescent="0.35">
      <c r="A106">
        <v>2839</v>
      </c>
      <c r="B106" t="s">
        <v>473</v>
      </c>
      <c r="C106" s="242">
        <v>12</v>
      </c>
      <c r="D106" s="242">
        <v>19</v>
      </c>
      <c r="E106" s="242">
        <v>10</v>
      </c>
      <c r="F106" s="243">
        <v>29</v>
      </c>
      <c r="G106" s="242">
        <v>10</v>
      </c>
      <c r="H106" s="242">
        <v>2</v>
      </c>
      <c r="I106" s="243">
        <v>12</v>
      </c>
      <c r="J106" s="242">
        <v>180</v>
      </c>
      <c r="K106" s="242">
        <v>285</v>
      </c>
      <c r="L106" s="242">
        <v>150</v>
      </c>
      <c r="M106" s="243">
        <v>435</v>
      </c>
      <c r="N106" s="242">
        <v>150</v>
      </c>
      <c r="O106" s="242">
        <v>30</v>
      </c>
      <c r="P106" s="243">
        <v>180</v>
      </c>
      <c r="Q106" s="242">
        <v>17</v>
      </c>
      <c r="R106" s="242">
        <v>255</v>
      </c>
      <c r="S106" s="244">
        <v>75</v>
      </c>
      <c r="T106" s="242">
        <v>8</v>
      </c>
      <c r="U106" s="242">
        <v>120</v>
      </c>
      <c r="V106" s="244">
        <v>30</v>
      </c>
      <c r="W106" s="242">
        <v>4</v>
      </c>
      <c r="X106" s="242">
        <v>60</v>
      </c>
      <c r="Y106" s="244">
        <v>0</v>
      </c>
      <c r="Z106" s="242">
        <v>6</v>
      </c>
      <c r="AA106" s="242">
        <v>90</v>
      </c>
      <c r="AB106" s="244">
        <v>0</v>
      </c>
      <c r="AC106" s="242">
        <v>0</v>
      </c>
      <c r="AD106" s="242">
        <v>0</v>
      </c>
      <c r="AE106" s="244">
        <v>0</v>
      </c>
    </row>
    <row r="107" spans="1:31" x14ac:dyDescent="0.35">
      <c r="A107">
        <v>2845</v>
      </c>
      <c r="B107" t="s">
        <v>474</v>
      </c>
      <c r="C107" s="242">
        <v>0</v>
      </c>
      <c r="D107" s="242">
        <v>26</v>
      </c>
      <c r="E107" s="242">
        <v>12</v>
      </c>
      <c r="F107" s="243">
        <v>38</v>
      </c>
      <c r="G107" s="242">
        <v>21</v>
      </c>
      <c r="H107" s="242">
        <v>10</v>
      </c>
      <c r="I107" s="243">
        <v>31</v>
      </c>
      <c r="J107" s="242">
        <v>0</v>
      </c>
      <c r="K107" s="242">
        <v>366</v>
      </c>
      <c r="L107" s="242">
        <v>165</v>
      </c>
      <c r="M107" s="243">
        <v>531</v>
      </c>
      <c r="N107" s="242">
        <v>290.5</v>
      </c>
      <c r="O107" s="242">
        <v>124</v>
      </c>
      <c r="P107" s="243">
        <v>414.5</v>
      </c>
      <c r="Q107" s="242">
        <v>1</v>
      </c>
      <c r="R107" s="242">
        <v>15</v>
      </c>
      <c r="S107" s="244">
        <v>15</v>
      </c>
      <c r="T107" s="242">
        <v>0</v>
      </c>
      <c r="U107" s="242">
        <v>0</v>
      </c>
      <c r="V107" s="244">
        <v>0</v>
      </c>
      <c r="W107" s="242">
        <v>0</v>
      </c>
      <c r="X107" s="242">
        <v>0</v>
      </c>
      <c r="Y107" s="244">
        <v>0</v>
      </c>
      <c r="Z107" s="242">
        <v>1</v>
      </c>
      <c r="AA107" s="242">
        <v>12</v>
      </c>
      <c r="AB107" s="244">
        <v>0</v>
      </c>
      <c r="AC107" s="242">
        <v>0</v>
      </c>
      <c r="AD107" s="242">
        <v>0</v>
      </c>
      <c r="AE107" s="244">
        <v>0</v>
      </c>
    </row>
    <row r="108" spans="1:31" x14ac:dyDescent="0.35">
      <c r="A108">
        <v>2847</v>
      </c>
      <c r="B108" t="s">
        <v>475</v>
      </c>
      <c r="C108" s="242">
        <v>0</v>
      </c>
      <c r="D108" s="242">
        <v>33</v>
      </c>
      <c r="E108" s="242">
        <v>13</v>
      </c>
      <c r="F108" s="243">
        <v>46</v>
      </c>
      <c r="G108" s="242">
        <v>19</v>
      </c>
      <c r="H108" s="242">
        <v>8</v>
      </c>
      <c r="I108" s="243">
        <v>27</v>
      </c>
      <c r="J108" s="242">
        <v>0</v>
      </c>
      <c r="K108" s="242">
        <v>495</v>
      </c>
      <c r="L108" s="242">
        <v>195</v>
      </c>
      <c r="M108" s="243">
        <v>690</v>
      </c>
      <c r="N108" s="242">
        <v>285</v>
      </c>
      <c r="O108" s="242">
        <v>120</v>
      </c>
      <c r="P108" s="243">
        <v>405</v>
      </c>
      <c r="Q108" s="242">
        <v>1</v>
      </c>
      <c r="R108" s="242">
        <v>15</v>
      </c>
      <c r="S108" s="244">
        <v>0</v>
      </c>
      <c r="T108" s="242">
        <v>2</v>
      </c>
      <c r="U108" s="242">
        <v>30</v>
      </c>
      <c r="V108" s="244">
        <v>15</v>
      </c>
      <c r="W108" s="242">
        <v>4</v>
      </c>
      <c r="X108" s="242">
        <v>60</v>
      </c>
      <c r="Y108" s="244">
        <v>45</v>
      </c>
      <c r="Z108" s="242">
        <v>0</v>
      </c>
      <c r="AA108" s="242">
        <v>0</v>
      </c>
      <c r="AB108" s="244">
        <v>0</v>
      </c>
      <c r="AC108" s="242">
        <v>0</v>
      </c>
      <c r="AD108" s="242">
        <v>0</v>
      </c>
      <c r="AE108" s="244">
        <v>0</v>
      </c>
    </row>
    <row r="109" spans="1:31" x14ac:dyDescent="0.35">
      <c r="A109">
        <v>2849</v>
      </c>
      <c r="B109" t="s">
        <v>476</v>
      </c>
      <c r="C109" s="242">
        <v>6</v>
      </c>
      <c r="D109" s="242">
        <v>36</v>
      </c>
      <c r="E109" s="242">
        <v>21</v>
      </c>
      <c r="F109" s="243">
        <v>57</v>
      </c>
      <c r="G109" s="242">
        <v>29</v>
      </c>
      <c r="H109" s="242">
        <v>14</v>
      </c>
      <c r="I109" s="243">
        <v>43</v>
      </c>
      <c r="J109" s="242">
        <v>90</v>
      </c>
      <c r="K109" s="242">
        <v>555</v>
      </c>
      <c r="L109" s="242">
        <v>315</v>
      </c>
      <c r="M109" s="243">
        <v>870</v>
      </c>
      <c r="N109" s="242">
        <v>435</v>
      </c>
      <c r="O109" s="242">
        <v>210</v>
      </c>
      <c r="P109" s="243">
        <v>645</v>
      </c>
      <c r="Q109" s="242">
        <v>10</v>
      </c>
      <c r="R109" s="242">
        <v>150</v>
      </c>
      <c r="S109" s="244">
        <v>105</v>
      </c>
      <c r="T109" s="242">
        <v>6</v>
      </c>
      <c r="U109" s="242">
        <v>90</v>
      </c>
      <c r="V109" s="244">
        <v>60</v>
      </c>
      <c r="W109" s="242">
        <v>6</v>
      </c>
      <c r="X109" s="242">
        <v>90</v>
      </c>
      <c r="Y109" s="244">
        <v>45</v>
      </c>
      <c r="Z109" s="242">
        <v>0</v>
      </c>
      <c r="AA109" s="242">
        <v>0</v>
      </c>
      <c r="AB109" s="244">
        <v>0</v>
      </c>
      <c r="AC109" s="242">
        <v>0</v>
      </c>
      <c r="AD109" s="242">
        <v>0</v>
      </c>
      <c r="AE109" s="244">
        <v>0</v>
      </c>
    </row>
    <row r="110" spans="1:31" x14ac:dyDescent="0.35">
      <c r="A110">
        <v>2855</v>
      </c>
      <c r="B110" t="s">
        <v>477</v>
      </c>
      <c r="C110" s="242">
        <v>14</v>
      </c>
      <c r="D110" s="242">
        <v>31</v>
      </c>
      <c r="E110" s="242">
        <v>13</v>
      </c>
      <c r="F110" s="243">
        <v>44</v>
      </c>
      <c r="G110" s="242">
        <v>4</v>
      </c>
      <c r="H110" s="242">
        <v>2</v>
      </c>
      <c r="I110" s="243">
        <v>6</v>
      </c>
      <c r="J110" s="242">
        <v>210</v>
      </c>
      <c r="K110" s="242">
        <v>465</v>
      </c>
      <c r="L110" s="242">
        <v>195</v>
      </c>
      <c r="M110" s="243">
        <v>660</v>
      </c>
      <c r="N110" s="242">
        <v>60</v>
      </c>
      <c r="O110" s="242">
        <v>30</v>
      </c>
      <c r="P110" s="243">
        <v>90</v>
      </c>
      <c r="Q110" s="242">
        <v>16</v>
      </c>
      <c r="R110" s="242">
        <v>240</v>
      </c>
      <c r="S110" s="244">
        <v>30</v>
      </c>
      <c r="T110" s="242">
        <v>23</v>
      </c>
      <c r="U110" s="242">
        <v>345</v>
      </c>
      <c r="V110" s="244">
        <v>30</v>
      </c>
      <c r="W110" s="242">
        <v>5</v>
      </c>
      <c r="X110" s="242">
        <v>75</v>
      </c>
      <c r="Y110" s="244">
        <v>0</v>
      </c>
      <c r="Z110" s="242">
        <v>22</v>
      </c>
      <c r="AA110" s="242">
        <v>330</v>
      </c>
      <c r="AB110" s="244">
        <v>0</v>
      </c>
      <c r="AC110" s="242">
        <v>22</v>
      </c>
      <c r="AD110" s="242">
        <v>330</v>
      </c>
      <c r="AE110" s="244">
        <v>0</v>
      </c>
    </row>
    <row r="111" spans="1:31" x14ac:dyDescent="0.35">
      <c r="A111">
        <v>2864</v>
      </c>
      <c r="B111" t="s">
        <v>478</v>
      </c>
      <c r="C111" s="242">
        <v>6</v>
      </c>
      <c r="D111" s="242">
        <v>12</v>
      </c>
      <c r="E111" s="242">
        <v>7</v>
      </c>
      <c r="F111" s="243">
        <v>19</v>
      </c>
      <c r="G111" s="242">
        <v>6</v>
      </c>
      <c r="H111" s="242">
        <v>6</v>
      </c>
      <c r="I111" s="243">
        <v>12</v>
      </c>
      <c r="J111" s="242">
        <v>90</v>
      </c>
      <c r="K111" s="242">
        <v>180</v>
      </c>
      <c r="L111" s="242">
        <v>105</v>
      </c>
      <c r="M111" s="243">
        <v>285</v>
      </c>
      <c r="N111" s="242">
        <v>90</v>
      </c>
      <c r="O111" s="242">
        <v>90</v>
      </c>
      <c r="P111" s="243">
        <v>180</v>
      </c>
      <c r="Q111" s="242">
        <v>10</v>
      </c>
      <c r="R111" s="242">
        <v>150</v>
      </c>
      <c r="S111" s="244">
        <v>45</v>
      </c>
      <c r="T111" s="242">
        <v>3</v>
      </c>
      <c r="U111" s="242">
        <v>45</v>
      </c>
      <c r="V111" s="244">
        <v>30</v>
      </c>
      <c r="W111" s="242">
        <v>1</v>
      </c>
      <c r="X111" s="242">
        <v>15</v>
      </c>
      <c r="Y111" s="244">
        <v>15</v>
      </c>
      <c r="Z111" s="242">
        <v>0</v>
      </c>
      <c r="AA111" s="242">
        <v>0</v>
      </c>
      <c r="AB111" s="244">
        <v>0</v>
      </c>
      <c r="AC111" s="242">
        <v>0</v>
      </c>
      <c r="AD111" s="242">
        <v>0</v>
      </c>
      <c r="AE111" s="244">
        <v>0</v>
      </c>
    </row>
    <row r="112" spans="1:31" x14ac:dyDescent="0.35">
      <c r="A112">
        <v>2865</v>
      </c>
      <c r="B112" t="s">
        <v>479</v>
      </c>
      <c r="C112" s="242">
        <v>5</v>
      </c>
      <c r="D112" s="242">
        <v>15</v>
      </c>
      <c r="E112" s="242">
        <v>24</v>
      </c>
      <c r="F112" s="243">
        <v>39</v>
      </c>
      <c r="G112" s="242">
        <v>3</v>
      </c>
      <c r="H112" s="242">
        <v>10</v>
      </c>
      <c r="I112" s="243">
        <v>13</v>
      </c>
      <c r="J112" s="242">
        <v>67.5</v>
      </c>
      <c r="K112" s="242">
        <v>213</v>
      </c>
      <c r="L112" s="242">
        <v>356</v>
      </c>
      <c r="M112" s="243">
        <v>569</v>
      </c>
      <c r="N112" s="242">
        <v>39</v>
      </c>
      <c r="O112" s="242">
        <v>132</v>
      </c>
      <c r="P112" s="243">
        <v>171</v>
      </c>
      <c r="Q112" s="242">
        <v>8</v>
      </c>
      <c r="R112" s="242">
        <v>115.5</v>
      </c>
      <c r="S112" s="244">
        <v>30</v>
      </c>
      <c r="T112" s="242">
        <v>2</v>
      </c>
      <c r="U112" s="242">
        <v>30</v>
      </c>
      <c r="V112" s="244">
        <v>9</v>
      </c>
      <c r="W112" s="242">
        <v>3</v>
      </c>
      <c r="X112" s="242">
        <v>39</v>
      </c>
      <c r="Y112" s="244">
        <v>9</v>
      </c>
      <c r="Z112" s="242">
        <v>8</v>
      </c>
      <c r="AA112" s="242">
        <v>113</v>
      </c>
      <c r="AB112" s="244">
        <v>0</v>
      </c>
      <c r="AC112" s="242">
        <v>0</v>
      </c>
      <c r="AD112" s="242">
        <v>0</v>
      </c>
      <c r="AE112" s="244">
        <v>0</v>
      </c>
    </row>
    <row r="113" spans="1:31" x14ac:dyDescent="0.35">
      <c r="A113">
        <v>2866</v>
      </c>
      <c r="B113" t="s">
        <v>480</v>
      </c>
      <c r="C113" s="242">
        <v>10</v>
      </c>
      <c r="D113" s="242">
        <v>18</v>
      </c>
      <c r="E113" s="242">
        <v>13</v>
      </c>
      <c r="F113" s="243">
        <v>31</v>
      </c>
      <c r="G113" s="242">
        <v>7</v>
      </c>
      <c r="H113" s="242">
        <v>4</v>
      </c>
      <c r="I113" s="243">
        <v>11</v>
      </c>
      <c r="J113" s="242">
        <v>150</v>
      </c>
      <c r="K113" s="242">
        <v>270</v>
      </c>
      <c r="L113" s="242">
        <v>195</v>
      </c>
      <c r="M113" s="243">
        <v>465</v>
      </c>
      <c r="N113" s="242">
        <v>105</v>
      </c>
      <c r="O113" s="242">
        <v>60</v>
      </c>
      <c r="P113" s="243">
        <v>165</v>
      </c>
      <c r="Q113" s="242">
        <v>10</v>
      </c>
      <c r="R113" s="242">
        <v>150</v>
      </c>
      <c r="S113" s="244">
        <v>0</v>
      </c>
      <c r="T113" s="242">
        <v>0</v>
      </c>
      <c r="U113" s="242">
        <v>0</v>
      </c>
      <c r="V113" s="244">
        <v>0</v>
      </c>
      <c r="W113" s="242">
        <v>3</v>
      </c>
      <c r="X113" s="242">
        <v>45</v>
      </c>
      <c r="Y113" s="244">
        <v>15</v>
      </c>
      <c r="Z113" s="242">
        <v>7</v>
      </c>
      <c r="AA113" s="242">
        <v>105</v>
      </c>
      <c r="AB113" s="244">
        <v>0</v>
      </c>
      <c r="AC113" s="242">
        <v>6</v>
      </c>
      <c r="AD113" s="242">
        <v>90</v>
      </c>
      <c r="AE113" s="244">
        <v>0</v>
      </c>
    </row>
    <row r="114" spans="1:31" x14ac:dyDescent="0.35">
      <c r="A114">
        <v>2868</v>
      </c>
      <c r="B114" t="s">
        <v>481</v>
      </c>
      <c r="C114" s="242">
        <v>3</v>
      </c>
      <c r="D114" s="242">
        <v>15</v>
      </c>
      <c r="E114" s="242">
        <v>3</v>
      </c>
      <c r="F114" s="243">
        <v>18</v>
      </c>
      <c r="G114" s="242">
        <v>9</v>
      </c>
      <c r="H114" s="242">
        <v>3</v>
      </c>
      <c r="I114" s="243">
        <v>12</v>
      </c>
      <c r="J114" s="242">
        <v>45</v>
      </c>
      <c r="K114" s="242">
        <v>210</v>
      </c>
      <c r="L114" s="242">
        <v>45</v>
      </c>
      <c r="M114" s="243">
        <v>255</v>
      </c>
      <c r="N114" s="242">
        <v>87</v>
      </c>
      <c r="O114" s="242">
        <v>33</v>
      </c>
      <c r="P114" s="243">
        <v>120</v>
      </c>
      <c r="Q114" s="242">
        <v>2</v>
      </c>
      <c r="R114" s="242">
        <v>30</v>
      </c>
      <c r="S114" s="244">
        <v>0</v>
      </c>
      <c r="T114" s="242">
        <v>2</v>
      </c>
      <c r="U114" s="242">
        <v>30</v>
      </c>
      <c r="V114" s="244">
        <v>3</v>
      </c>
      <c r="W114" s="242">
        <v>1</v>
      </c>
      <c r="X114" s="242">
        <v>9</v>
      </c>
      <c r="Y114" s="244">
        <v>0</v>
      </c>
      <c r="Z114" s="242">
        <v>0</v>
      </c>
      <c r="AA114" s="242">
        <v>0</v>
      </c>
      <c r="AB114" s="244">
        <v>0</v>
      </c>
      <c r="AC114" s="242">
        <v>0</v>
      </c>
      <c r="AD114" s="242">
        <v>0</v>
      </c>
      <c r="AE114" s="244">
        <v>0</v>
      </c>
    </row>
    <row r="115" spans="1:31" x14ac:dyDescent="0.35">
      <c r="A115">
        <v>2872</v>
      </c>
      <c r="B115" t="s">
        <v>482</v>
      </c>
      <c r="C115" s="242">
        <v>3</v>
      </c>
      <c r="D115" s="242">
        <v>27</v>
      </c>
      <c r="E115" s="242">
        <v>13</v>
      </c>
      <c r="F115" s="243">
        <v>40</v>
      </c>
      <c r="G115" s="242">
        <v>22</v>
      </c>
      <c r="H115" s="242">
        <v>8</v>
      </c>
      <c r="I115" s="243">
        <v>30</v>
      </c>
      <c r="J115" s="242">
        <v>45</v>
      </c>
      <c r="K115" s="242">
        <v>405</v>
      </c>
      <c r="L115" s="242">
        <v>195</v>
      </c>
      <c r="M115" s="243">
        <v>600</v>
      </c>
      <c r="N115" s="242">
        <v>330</v>
      </c>
      <c r="O115" s="242">
        <v>120</v>
      </c>
      <c r="P115" s="243">
        <v>450</v>
      </c>
      <c r="Q115" s="242">
        <v>3</v>
      </c>
      <c r="R115" s="242">
        <v>45</v>
      </c>
      <c r="S115" s="244">
        <v>15</v>
      </c>
      <c r="T115" s="242">
        <v>0</v>
      </c>
      <c r="U115" s="242">
        <v>0</v>
      </c>
      <c r="V115" s="244">
        <v>0</v>
      </c>
      <c r="W115" s="242">
        <v>2</v>
      </c>
      <c r="X115" s="242">
        <v>30</v>
      </c>
      <c r="Y115" s="244">
        <v>0</v>
      </c>
      <c r="Z115" s="242">
        <v>0</v>
      </c>
      <c r="AA115" s="242">
        <v>0</v>
      </c>
      <c r="AB115" s="244">
        <v>0</v>
      </c>
      <c r="AC115" s="242">
        <v>0</v>
      </c>
      <c r="AD115" s="242">
        <v>0</v>
      </c>
      <c r="AE115" s="244">
        <v>0</v>
      </c>
    </row>
    <row r="116" spans="1:31" x14ac:dyDescent="0.35">
      <c r="A116">
        <v>2876</v>
      </c>
      <c r="B116" t="s">
        <v>483</v>
      </c>
      <c r="C116" s="242">
        <v>10</v>
      </c>
      <c r="D116" s="242">
        <v>19</v>
      </c>
      <c r="E116" s="242">
        <v>13</v>
      </c>
      <c r="F116" s="243">
        <v>32</v>
      </c>
      <c r="G116" s="242">
        <v>6</v>
      </c>
      <c r="H116" s="242">
        <v>10</v>
      </c>
      <c r="I116" s="243">
        <v>16</v>
      </c>
      <c r="J116" s="242">
        <v>150</v>
      </c>
      <c r="K116" s="242">
        <v>285</v>
      </c>
      <c r="L116" s="242">
        <v>195</v>
      </c>
      <c r="M116" s="243">
        <v>480</v>
      </c>
      <c r="N116" s="242">
        <v>90</v>
      </c>
      <c r="O116" s="242">
        <v>150</v>
      </c>
      <c r="P116" s="243">
        <v>240</v>
      </c>
      <c r="Q116" s="242">
        <v>6</v>
      </c>
      <c r="R116" s="242">
        <v>90</v>
      </c>
      <c r="S116" s="244">
        <v>15</v>
      </c>
      <c r="T116" s="242">
        <v>8</v>
      </c>
      <c r="U116" s="242">
        <v>120</v>
      </c>
      <c r="V116" s="244">
        <v>60</v>
      </c>
      <c r="W116" s="242">
        <v>21</v>
      </c>
      <c r="X116" s="242">
        <v>315</v>
      </c>
      <c r="Y116" s="244">
        <v>120</v>
      </c>
      <c r="Z116" s="242">
        <v>0</v>
      </c>
      <c r="AA116" s="242">
        <v>0</v>
      </c>
      <c r="AB116" s="244">
        <v>0</v>
      </c>
      <c r="AC116" s="242">
        <v>0</v>
      </c>
      <c r="AD116" s="242">
        <v>0</v>
      </c>
      <c r="AE116" s="244">
        <v>0</v>
      </c>
    </row>
    <row r="117" spans="1:31" x14ac:dyDescent="0.35">
      <c r="A117">
        <v>2878</v>
      </c>
      <c r="B117" t="s">
        <v>484</v>
      </c>
      <c r="C117" s="242">
        <v>13</v>
      </c>
      <c r="D117" s="242">
        <v>29</v>
      </c>
      <c r="E117" s="242">
        <v>15</v>
      </c>
      <c r="F117" s="243">
        <v>44</v>
      </c>
      <c r="G117" s="242">
        <v>7</v>
      </c>
      <c r="H117" s="242">
        <v>4</v>
      </c>
      <c r="I117" s="243">
        <v>11</v>
      </c>
      <c r="J117" s="242">
        <v>195</v>
      </c>
      <c r="K117" s="242">
        <v>435</v>
      </c>
      <c r="L117" s="242">
        <v>225</v>
      </c>
      <c r="M117" s="243">
        <v>660</v>
      </c>
      <c r="N117" s="242">
        <v>105</v>
      </c>
      <c r="O117" s="242">
        <v>60</v>
      </c>
      <c r="P117" s="243">
        <v>165</v>
      </c>
      <c r="Q117" s="242">
        <v>8</v>
      </c>
      <c r="R117" s="242">
        <v>120</v>
      </c>
      <c r="S117" s="244">
        <v>0</v>
      </c>
      <c r="T117" s="242">
        <v>6</v>
      </c>
      <c r="U117" s="242">
        <v>90</v>
      </c>
      <c r="V117" s="244">
        <v>30</v>
      </c>
      <c r="W117" s="242">
        <v>15</v>
      </c>
      <c r="X117" s="242">
        <v>225</v>
      </c>
      <c r="Y117" s="244">
        <v>60</v>
      </c>
      <c r="Z117" s="242">
        <v>6</v>
      </c>
      <c r="AA117" s="242">
        <v>90</v>
      </c>
      <c r="AB117" s="244">
        <v>0</v>
      </c>
      <c r="AC117" s="242">
        <v>5</v>
      </c>
      <c r="AD117" s="242">
        <v>75</v>
      </c>
      <c r="AE117" s="244">
        <v>0</v>
      </c>
    </row>
    <row r="118" spans="1:31" x14ac:dyDescent="0.35">
      <c r="A118">
        <v>2880</v>
      </c>
      <c r="B118" t="s">
        <v>485</v>
      </c>
      <c r="C118" s="242">
        <v>8</v>
      </c>
      <c r="D118" s="242">
        <v>15</v>
      </c>
      <c r="E118" s="242">
        <v>9</v>
      </c>
      <c r="F118" s="243">
        <v>24</v>
      </c>
      <c r="G118" s="242">
        <v>5</v>
      </c>
      <c r="H118" s="242">
        <v>3</v>
      </c>
      <c r="I118" s="243">
        <v>8</v>
      </c>
      <c r="J118" s="242">
        <v>120</v>
      </c>
      <c r="K118" s="242">
        <v>225</v>
      </c>
      <c r="L118" s="242">
        <v>135</v>
      </c>
      <c r="M118" s="243">
        <v>360</v>
      </c>
      <c r="N118" s="242">
        <v>75</v>
      </c>
      <c r="O118" s="242">
        <v>45</v>
      </c>
      <c r="P118" s="243">
        <v>120</v>
      </c>
      <c r="Q118" s="242">
        <v>1</v>
      </c>
      <c r="R118" s="242">
        <v>15</v>
      </c>
      <c r="S118" s="244">
        <v>15</v>
      </c>
      <c r="T118" s="242">
        <v>2</v>
      </c>
      <c r="U118" s="242">
        <v>30</v>
      </c>
      <c r="V118" s="244">
        <v>15</v>
      </c>
      <c r="W118" s="242">
        <v>10</v>
      </c>
      <c r="X118" s="242">
        <v>150</v>
      </c>
      <c r="Y118" s="244">
        <v>0</v>
      </c>
      <c r="Z118" s="242">
        <v>3</v>
      </c>
      <c r="AA118" s="242">
        <v>45</v>
      </c>
      <c r="AB118" s="244">
        <v>0</v>
      </c>
      <c r="AC118" s="242">
        <v>1</v>
      </c>
      <c r="AD118" s="242">
        <v>15</v>
      </c>
      <c r="AE118" s="244">
        <v>0</v>
      </c>
    </row>
    <row r="119" spans="1:31" x14ac:dyDescent="0.35">
      <c r="A119">
        <v>2881</v>
      </c>
      <c r="B119" t="s">
        <v>486</v>
      </c>
      <c r="C119" s="242">
        <v>17</v>
      </c>
      <c r="D119" s="242">
        <v>32</v>
      </c>
      <c r="E119" s="242">
        <v>18</v>
      </c>
      <c r="F119" s="243">
        <v>50</v>
      </c>
      <c r="G119" s="242">
        <v>14</v>
      </c>
      <c r="H119" s="242">
        <v>12</v>
      </c>
      <c r="I119" s="243">
        <v>26</v>
      </c>
      <c r="J119" s="242">
        <v>255</v>
      </c>
      <c r="K119" s="242">
        <v>480</v>
      </c>
      <c r="L119" s="242">
        <v>270</v>
      </c>
      <c r="M119" s="243">
        <v>750</v>
      </c>
      <c r="N119" s="242">
        <v>210</v>
      </c>
      <c r="O119" s="242">
        <v>180</v>
      </c>
      <c r="P119" s="243">
        <v>390</v>
      </c>
      <c r="Q119" s="242">
        <v>12</v>
      </c>
      <c r="R119" s="242">
        <v>180</v>
      </c>
      <c r="S119" s="244">
        <v>45</v>
      </c>
      <c r="T119" s="242">
        <v>16</v>
      </c>
      <c r="U119" s="242">
        <v>240</v>
      </c>
      <c r="V119" s="244">
        <v>45</v>
      </c>
      <c r="W119" s="242">
        <v>5</v>
      </c>
      <c r="X119" s="242">
        <v>75</v>
      </c>
      <c r="Y119" s="244">
        <v>15</v>
      </c>
      <c r="Z119" s="242">
        <v>0</v>
      </c>
      <c r="AA119" s="242">
        <v>0</v>
      </c>
      <c r="AB119" s="244">
        <v>0</v>
      </c>
      <c r="AC119" s="242">
        <v>0</v>
      </c>
      <c r="AD119" s="242">
        <v>0</v>
      </c>
      <c r="AE119" s="244">
        <v>0</v>
      </c>
    </row>
    <row r="120" spans="1:31" x14ac:dyDescent="0.35">
      <c r="A120">
        <v>2883</v>
      </c>
      <c r="B120" t="s">
        <v>487</v>
      </c>
      <c r="C120" s="242">
        <v>0</v>
      </c>
      <c r="D120" s="242">
        <v>29</v>
      </c>
      <c r="E120" s="242">
        <v>27</v>
      </c>
      <c r="F120" s="243">
        <v>56</v>
      </c>
      <c r="G120" s="242">
        <v>1</v>
      </c>
      <c r="H120" s="242">
        <v>0</v>
      </c>
      <c r="I120" s="243">
        <v>1</v>
      </c>
      <c r="J120" s="242">
        <v>0</v>
      </c>
      <c r="K120" s="242">
        <v>385</v>
      </c>
      <c r="L120" s="242">
        <v>402.5</v>
      </c>
      <c r="M120" s="243">
        <v>787.5</v>
      </c>
      <c r="N120" s="242">
        <v>10</v>
      </c>
      <c r="O120" s="242">
        <v>0</v>
      </c>
      <c r="P120" s="243">
        <v>10</v>
      </c>
      <c r="Q120" s="242">
        <v>3</v>
      </c>
      <c r="R120" s="242">
        <v>40</v>
      </c>
      <c r="S120" s="244">
        <v>0</v>
      </c>
      <c r="T120" s="242">
        <v>3</v>
      </c>
      <c r="U120" s="242">
        <v>45</v>
      </c>
      <c r="V120" s="244">
        <v>0</v>
      </c>
      <c r="W120" s="242">
        <v>2</v>
      </c>
      <c r="X120" s="242">
        <v>25</v>
      </c>
      <c r="Y120" s="244">
        <v>0</v>
      </c>
      <c r="Z120" s="242">
        <v>0</v>
      </c>
      <c r="AA120" s="242">
        <v>0</v>
      </c>
      <c r="AB120" s="244">
        <v>0</v>
      </c>
      <c r="AC120" s="242">
        <v>0</v>
      </c>
      <c r="AD120" s="242">
        <v>0</v>
      </c>
      <c r="AE120" s="244">
        <v>0</v>
      </c>
    </row>
    <row r="121" spans="1:31" x14ac:dyDescent="0.35">
      <c r="A121">
        <v>2900</v>
      </c>
      <c r="B121" t="s">
        <v>488</v>
      </c>
      <c r="C121" s="242">
        <v>16</v>
      </c>
      <c r="D121" s="242">
        <v>26</v>
      </c>
      <c r="E121" s="242">
        <v>13</v>
      </c>
      <c r="F121" s="243">
        <v>39</v>
      </c>
      <c r="G121" s="242">
        <v>16</v>
      </c>
      <c r="H121" s="242">
        <v>10</v>
      </c>
      <c r="I121" s="243">
        <v>26</v>
      </c>
      <c r="J121" s="242">
        <v>240</v>
      </c>
      <c r="K121" s="242">
        <v>390</v>
      </c>
      <c r="L121" s="242">
        <v>195</v>
      </c>
      <c r="M121" s="243">
        <v>585</v>
      </c>
      <c r="N121" s="242">
        <v>240</v>
      </c>
      <c r="O121" s="242">
        <v>150</v>
      </c>
      <c r="P121" s="243">
        <v>390</v>
      </c>
      <c r="Q121" s="242">
        <v>13</v>
      </c>
      <c r="R121" s="242">
        <v>195</v>
      </c>
      <c r="S121" s="244">
        <v>75</v>
      </c>
      <c r="T121" s="242">
        <v>5</v>
      </c>
      <c r="U121" s="242">
        <v>75</v>
      </c>
      <c r="V121" s="244">
        <v>30</v>
      </c>
      <c r="W121" s="242">
        <v>17</v>
      </c>
      <c r="X121" s="242">
        <v>255</v>
      </c>
      <c r="Y121" s="244">
        <v>105</v>
      </c>
      <c r="Z121" s="242">
        <v>5</v>
      </c>
      <c r="AA121" s="242">
        <v>75</v>
      </c>
      <c r="AB121" s="244">
        <v>0</v>
      </c>
      <c r="AC121" s="242">
        <v>4</v>
      </c>
      <c r="AD121" s="242">
        <v>60</v>
      </c>
      <c r="AE121" s="244">
        <v>0</v>
      </c>
    </row>
    <row r="122" spans="1:31" x14ac:dyDescent="0.35">
      <c r="A122">
        <v>2902</v>
      </c>
      <c r="B122" t="s">
        <v>489</v>
      </c>
      <c r="C122" s="242">
        <v>1</v>
      </c>
      <c r="D122" s="242">
        <v>24</v>
      </c>
      <c r="E122" s="242">
        <v>9</v>
      </c>
      <c r="F122" s="243">
        <v>33</v>
      </c>
      <c r="G122" s="242">
        <v>21</v>
      </c>
      <c r="H122" s="242">
        <v>7</v>
      </c>
      <c r="I122" s="243">
        <v>28</v>
      </c>
      <c r="J122" s="242">
        <v>15</v>
      </c>
      <c r="K122" s="242">
        <v>360</v>
      </c>
      <c r="L122" s="242">
        <v>135</v>
      </c>
      <c r="M122" s="243">
        <v>495</v>
      </c>
      <c r="N122" s="242">
        <v>315</v>
      </c>
      <c r="O122" s="242">
        <v>105</v>
      </c>
      <c r="P122" s="243">
        <v>420</v>
      </c>
      <c r="Q122" s="242">
        <v>5</v>
      </c>
      <c r="R122" s="242">
        <v>75</v>
      </c>
      <c r="S122" s="244">
        <v>60</v>
      </c>
      <c r="T122" s="242">
        <v>2</v>
      </c>
      <c r="U122" s="242">
        <v>30</v>
      </c>
      <c r="V122" s="244">
        <v>30</v>
      </c>
      <c r="W122" s="242">
        <v>4</v>
      </c>
      <c r="X122" s="242">
        <v>60</v>
      </c>
      <c r="Y122" s="244">
        <v>30</v>
      </c>
      <c r="Z122" s="242">
        <v>1</v>
      </c>
      <c r="AA122" s="242">
        <v>15</v>
      </c>
      <c r="AB122" s="244">
        <v>15</v>
      </c>
      <c r="AC122" s="242">
        <v>1</v>
      </c>
      <c r="AD122" s="242">
        <v>15</v>
      </c>
      <c r="AE122" s="244">
        <v>15</v>
      </c>
    </row>
    <row r="123" spans="1:31" x14ac:dyDescent="0.35">
      <c r="A123">
        <v>2903</v>
      </c>
      <c r="B123" t="s">
        <v>490</v>
      </c>
      <c r="C123" s="242">
        <v>0</v>
      </c>
      <c r="D123" s="242">
        <v>13</v>
      </c>
      <c r="E123" s="242">
        <v>10</v>
      </c>
      <c r="F123" s="243">
        <v>23</v>
      </c>
      <c r="G123" s="242">
        <v>9</v>
      </c>
      <c r="H123" s="242">
        <v>7</v>
      </c>
      <c r="I123" s="243">
        <v>16</v>
      </c>
      <c r="J123" s="242">
        <v>0</v>
      </c>
      <c r="K123" s="242">
        <v>195</v>
      </c>
      <c r="L123" s="242">
        <v>150</v>
      </c>
      <c r="M123" s="243">
        <v>345</v>
      </c>
      <c r="N123" s="242">
        <v>135</v>
      </c>
      <c r="O123" s="242">
        <v>105</v>
      </c>
      <c r="P123" s="243">
        <v>240</v>
      </c>
      <c r="Q123" s="242">
        <v>4</v>
      </c>
      <c r="R123" s="242">
        <v>60</v>
      </c>
      <c r="S123" s="244">
        <v>45</v>
      </c>
      <c r="T123" s="242">
        <v>2</v>
      </c>
      <c r="U123" s="242">
        <v>30</v>
      </c>
      <c r="V123" s="244">
        <v>30</v>
      </c>
      <c r="W123" s="242">
        <v>5</v>
      </c>
      <c r="X123" s="242">
        <v>75</v>
      </c>
      <c r="Y123" s="244">
        <v>30</v>
      </c>
      <c r="Z123" s="242">
        <v>1</v>
      </c>
      <c r="AA123" s="242">
        <v>15</v>
      </c>
      <c r="AB123" s="244">
        <v>0</v>
      </c>
      <c r="AC123" s="242">
        <v>1</v>
      </c>
      <c r="AD123" s="242">
        <v>15</v>
      </c>
      <c r="AE123" s="244">
        <v>0</v>
      </c>
    </row>
    <row r="124" spans="1:31" x14ac:dyDescent="0.35">
      <c r="A124">
        <v>2904</v>
      </c>
      <c r="B124" t="s">
        <v>491</v>
      </c>
      <c r="C124" s="242">
        <v>12</v>
      </c>
      <c r="D124" s="242">
        <v>18</v>
      </c>
      <c r="E124" s="242">
        <v>10</v>
      </c>
      <c r="F124" s="243">
        <v>28</v>
      </c>
      <c r="G124" s="242">
        <v>6</v>
      </c>
      <c r="H124" s="242">
        <v>6</v>
      </c>
      <c r="I124" s="243">
        <v>12</v>
      </c>
      <c r="J124" s="242">
        <v>180</v>
      </c>
      <c r="K124" s="242">
        <v>270</v>
      </c>
      <c r="L124" s="242">
        <v>150</v>
      </c>
      <c r="M124" s="243">
        <v>420</v>
      </c>
      <c r="N124" s="242">
        <v>90</v>
      </c>
      <c r="O124" s="242">
        <v>90</v>
      </c>
      <c r="P124" s="243">
        <v>180</v>
      </c>
      <c r="Q124" s="242">
        <v>12</v>
      </c>
      <c r="R124" s="242">
        <v>180</v>
      </c>
      <c r="S124" s="244">
        <v>45</v>
      </c>
      <c r="T124" s="242">
        <v>3</v>
      </c>
      <c r="U124" s="242">
        <v>45</v>
      </c>
      <c r="V124" s="244">
        <v>15</v>
      </c>
      <c r="W124" s="242">
        <v>11</v>
      </c>
      <c r="X124" s="242">
        <v>165</v>
      </c>
      <c r="Y124" s="244">
        <v>75</v>
      </c>
      <c r="Z124" s="242">
        <v>11</v>
      </c>
      <c r="AA124" s="242">
        <v>165</v>
      </c>
      <c r="AB124" s="244">
        <v>30</v>
      </c>
      <c r="AC124" s="242">
        <v>9</v>
      </c>
      <c r="AD124" s="242">
        <v>135</v>
      </c>
      <c r="AE124" s="244">
        <v>30</v>
      </c>
    </row>
    <row r="125" spans="1:31" x14ac:dyDescent="0.35">
      <c r="A125">
        <v>2906</v>
      </c>
      <c r="B125" t="s">
        <v>492</v>
      </c>
      <c r="C125" s="242">
        <v>0</v>
      </c>
      <c r="D125" s="242">
        <v>11</v>
      </c>
      <c r="E125" s="242">
        <v>8</v>
      </c>
      <c r="F125" s="243">
        <v>19</v>
      </c>
      <c r="G125" s="242">
        <v>8</v>
      </c>
      <c r="H125" s="242">
        <v>6</v>
      </c>
      <c r="I125" s="243">
        <v>14</v>
      </c>
      <c r="J125" s="242">
        <v>0</v>
      </c>
      <c r="K125" s="242">
        <v>165</v>
      </c>
      <c r="L125" s="242">
        <v>120</v>
      </c>
      <c r="M125" s="243">
        <v>285</v>
      </c>
      <c r="N125" s="242">
        <v>120</v>
      </c>
      <c r="O125" s="242">
        <v>90</v>
      </c>
      <c r="P125" s="243">
        <v>210</v>
      </c>
      <c r="Q125" s="242">
        <v>2</v>
      </c>
      <c r="R125" s="242">
        <v>30</v>
      </c>
      <c r="S125" s="244">
        <v>30</v>
      </c>
      <c r="T125" s="242">
        <v>4</v>
      </c>
      <c r="U125" s="242">
        <v>60</v>
      </c>
      <c r="V125" s="244">
        <v>45</v>
      </c>
      <c r="W125" s="242">
        <v>6</v>
      </c>
      <c r="X125" s="242">
        <v>90</v>
      </c>
      <c r="Y125" s="244">
        <v>60</v>
      </c>
      <c r="Z125" s="242">
        <v>0</v>
      </c>
      <c r="AA125" s="242">
        <v>0</v>
      </c>
      <c r="AB125" s="244">
        <v>0</v>
      </c>
      <c r="AC125" s="242">
        <v>0</v>
      </c>
      <c r="AD125" s="242">
        <v>0</v>
      </c>
      <c r="AE125" s="244">
        <v>0</v>
      </c>
    </row>
    <row r="126" spans="1:31" x14ac:dyDescent="0.35">
      <c r="A126">
        <v>2909</v>
      </c>
      <c r="B126" t="s">
        <v>493</v>
      </c>
      <c r="C126" s="242">
        <v>12</v>
      </c>
      <c r="D126" s="242">
        <v>23</v>
      </c>
      <c r="E126" s="242">
        <v>7</v>
      </c>
      <c r="F126" s="243">
        <v>30</v>
      </c>
      <c r="G126" s="242">
        <v>14</v>
      </c>
      <c r="H126" s="242">
        <v>5</v>
      </c>
      <c r="I126" s="243">
        <v>19</v>
      </c>
      <c r="J126" s="242">
        <v>180</v>
      </c>
      <c r="K126" s="242">
        <v>342.39</v>
      </c>
      <c r="L126" s="242">
        <v>105</v>
      </c>
      <c r="M126" s="243">
        <v>447.39</v>
      </c>
      <c r="N126" s="242">
        <v>207.59</v>
      </c>
      <c r="O126" s="242">
        <v>72.58</v>
      </c>
      <c r="P126" s="243">
        <v>280.17</v>
      </c>
      <c r="Q126" s="242">
        <v>15</v>
      </c>
      <c r="R126" s="242">
        <v>225</v>
      </c>
      <c r="S126" s="244">
        <v>57.58</v>
      </c>
      <c r="T126" s="242">
        <v>8</v>
      </c>
      <c r="U126" s="242">
        <v>120</v>
      </c>
      <c r="V126" s="244">
        <v>75</v>
      </c>
      <c r="W126" s="242">
        <v>6</v>
      </c>
      <c r="X126" s="242">
        <v>90</v>
      </c>
      <c r="Y126" s="244">
        <v>30</v>
      </c>
      <c r="Z126" s="242">
        <v>4</v>
      </c>
      <c r="AA126" s="242">
        <v>60</v>
      </c>
      <c r="AB126" s="244">
        <v>0</v>
      </c>
      <c r="AC126" s="242">
        <v>4</v>
      </c>
      <c r="AD126" s="242">
        <v>60</v>
      </c>
      <c r="AE126" s="244">
        <v>0</v>
      </c>
    </row>
    <row r="127" spans="1:31" x14ac:dyDescent="0.35">
      <c r="A127">
        <v>2910</v>
      </c>
      <c r="B127" t="s">
        <v>494</v>
      </c>
      <c r="C127" s="242">
        <v>19</v>
      </c>
      <c r="D127" s="242">
        <v>31</v>
      </c>
      <c r="E127" s="242">
        <v>17</v>
      </c>
      <c r="F127" s="243">
        <v>48</v>
      </c>
      <c r="G127" s="242">
        <v>8</v>
      </c>
      <c r="H127" s="242">
        <v>2</v>
      </c>
      <c r="I127" s="243">
        <v>10</v>
      </c>
      <c r="J127" s="242">
        <v>285</v>
      </c>
      <c r="K127" s="242">
        <v>465</v>
      </c>
      <c r="L127" s="242">
        <v>255</v>
      </c>
      <c r="M127" s="243">
        <v>720</v>
      </c>
      <c r="N127" s="242">
        <v>120</v>
      </c>
      <c r="O127" s="242">
        <v>30</v>
      </c>
      <c r="P127" s="243">
        <v>150</v>
      </c>
      <c r="Q127" s="242">
        <v>40</v>
      </c>
      <c r="R127" s="242">
        <v>600</v>
      </c>
      <c r="S127" s="244">
        <v>45</v>
      </c>
      <c r="T127" s="242">
        <v>13</v>
      </c>
      <c r="U127" s="242">
        <v>195</v>
      </c>
      <c r="V127" s="244">
        <v>15</v>
      </c>
      <c r="W127" s="242">
        <v>8</v>
      </c>
      <c r="X127" s="242">
        <v>120</v>
      </c>
      <c r="Y127" s="244">
        <v>60</v>
      </c>
      <c r="Z127" s="242">
        <v>22</v>
      </c>
      <c r="AA127" s="242">
        <v>330</v>
      </c>
      <c r="AB127" s="244">
        <v>0</v>
      </c>
      <c r="AC127" s="242">
        <v>23</v>
      </c>
      <c r="AD127" s="242">
        <v>345</v>
      </c>
      <c r="AE127" s="244">
        <v>0</v>
      </c>
    </row>
    <row r="128" spans="1:31" x14ac:dyDescent="0.35">
      <c r="A128">
        <v>2912</v>
      </c>
      <c r="B128" t="s">
        <v>495</v>
      </c>
      <c r="C128" s="242">
        <v>0</v>
      </c>
      <c r="D128" s="242">
        <v>28</v>
      </c>
      <c r="E128" s="242">
        <v>45</v>
      </c>
      <c r="F128" s="243">
        <v>73</v>
      </c>
      <c r="G128" s="242">
        <v>7</v>
      </c>
      <c r="H128" s="242">
        <v>15</v>
      </c>
      <c r="I128" s="243">
        <v>22</v>
      </c>
      <c r="J128" s="242">
        <v>0</v>
      </c>
      <c r="K128" s="242">
        <v>420</v>
      </c>
      <c r="L128" s="242">
        <v>675</v>
      </c>
      <c r="M128" s="243">
        <v>1095</v>
      </c>
      <c r="N128" s="242">
        <v>105</v>
      </c>
      <c r="O128" s="242">
        <v>225</v>
      </c>
      <c r="P128" s="243">
        <v>330</v>
      </c>
      <c r="Q128" s="242">
        <v>1</v>
      </c>
      <c r="R128" s="242">
        <v>15</v>
      </c>
      <c r="S128" s="244">
        <v>0</v>
      </c>
      <c r="T128" s="242">
        <v>1</v>
      </c>
      <c r="U128" s="242">
        <v>15</v>
      </c>
      <c r="V128" s="244">
        <v>15</v>
      </c>
      <c r="W128" s="242">
        <v>3</v>
      </c>
      <c r="X128" s="242">
        <v>45</v>
      </c>
      <c r="Y128" s="244">
        <v>15</v>
      </c>
      <c r="Z128" s="242">
        <v>0</v>
      </c>
      <c r="AA128" s="242">
        <v>0</v>
      </c>
      <c r="AB128" s="244">
        <v>0</v>
      </c>
      <c r="AC128" s="242">
        <v>0</v>
      </c>
      <c r="AD128" s="242">
        <v>0</v>
      </c>
      <c r="AE128" s="244">
        <v>0</v>
      </c>
    </row>
    <row r="129" spans="1:31" x14ac:dyDescent="0.35">
      <c r="A129">
        <v>2924</v>
      </c>
      <c r="B129" t="s">
        <v>496</v>
      </c>
      <c r="C129" s="242">
        <v>13</v>
      </c>
      <c r="D129" s="242">
        <v>19</v>
      </c>
      <c r="E129" s="242">
        <v>8</v>
      </c>
      <c r="F129" s="243">
        <v>27</v>
      </c>
      <c r="G129" s="242">
        <v>6</v>
      </c>
      <c r="H129" s="242">
        <v>1</v>
      </c>
      <c r="I129" s="243">
        <v>7</v>
      </c>
      <c r="J129" s="242">
        <v>195</v>
      </c>
      <c r="K129" s="242">
        <v>285</v>
      </c>
      <c r="L129" s="242">
        <v>120</v>
      </c>
      <c r="M129" s="243">
        <v>405</v>
      </c>
      <c r="N129" s="242">
        <v>90</v>
      </c>
      <c r="O129" s="242">
        <v>15</v>
      </c>
      <c r="P129" s="243">
        <v>105</v>
      </c>
      <c r="Q129" s="242">
        <v>20</v>
      </c>
      <c r="R129" s="242">
        <v>300</v>
      </c>
      <c r="S129" s="244">
        <v>15</v>
      </c>
      <c r="T129" s="242">
        <v>3</v>
      </c>
      <c r="U129" s="242">
        <v>45</v>
      </c>
      <c r="V129" s="244">
        <v>0</v>
      </c>
      <c r="W129" s="242">
        <v>5</v>
      </c>
      <c r="X129" s="242">
        <v>75</v>
      </c>
      <c r="Y129" s="244">
        <v>15</v>
      </c>
      <c r="Z129" s="242">
        <v>15</v>
      </c>
      <c r="AA129" s="242">
        <v>225</v>
      </c>
      <c r="AB129" s="244">
        <v>0</v>
      </c>
      <c r="AC129" s="242">
        <v>15</v>
      </c>
      <c r="AD129" s="242">
        <v>225</v>
      </c>
      <c r="AE129" s="244">
        <v>0</v>
      </c>
    </row>
    <row r="130" spans="1:31" x14ac:dyDescent="0.35">
      <c r="A130">
        <v>2955</v>
      </c>
      <c r="B130" t="s">
        <v>497</v>
      </c>
      <c r="C130" s="242">
        <v>2</v>
      </c>
      <c r="D130" s="242">
        <v>7</v>
      </c>
      <c r="E130" s="242">
        <v>3</v>
      </c>
      <c r="F130" s="243">
        <v>10</v>
      </c>
      <c r="G130" s="242">
        <v>4</v>
      </c>
      <c r="H130" s="242">
        <v>1</v>
      </c>
      <c r="I130" s="243">
        <v>5</v>
      </c>
      <c r="J130" s="242">
        <v>30</v>
      </c>
      <c r="K130" s="242">
        <v>105</v>
      </c>
      <c r="L130" s="242">
        <v>45</v>
      </c>
      <c r="M130" s="243">
        <v>150</v>
      </c>
      <c r="N130" s="242">
        <v>60</v>
      </c>
      <c r="O130" s="242">
        <v>15</v>
      </c>
      <c r="P130" s="243">
        <v>75</v>
      </c>
      <c r="Q130" s="242">
        <v>6</v>
      </c>
      <c r="R130" s="242">
        <v>90</v>
      </c>
      <c r="S130" s="244">
        <v>30</v>
      </c>
      <c r="T130" s="242">
        <v>3</v>
      </c>
      <c r="U130" s="242">
        <v>45</v>
      </c>
      <c r="V130" s="244">
        <v>15</v>
      </c>
      <c r="W130" s="242">
        <v>1</v>
      </c>
      <c r="X130" s="242">
        <v>15</v>
      </c>
      <c r="Y130" s="244">
        <v>15</v>
      </c>
      <c r="Z130" s="242">
        <v>5</v>
      </c>
      <c r="AA130" s="242">
        <v>75</v>
      </c>
      <c r="AB130" s="244">
        <v>45</v>
      </c>
      <c r="AC130" s="242">
        <v>5</v>
      </c>
      <c r="AD130" s="242">
        <v>75</v>
      </c>
      <c r="AE130" s="244">
        <v>45</v>
      </c>
    </row>
    <row r="131" spans="1:31" x14ac:dyDescent="0.35">
      <c r="A131">
        <v>2968</v>
      </c>
      <c r="B131" t="s">
        <v>498</v>
      </c>
      <c r="C131" s="242">
        <v>5</v>
      </c>
      <c r="D131" s="242">
        <v>29</v>
      </c>
      <c r="E131" s="242">
        <v>16</v>
      </c>
      <c r="F131" s="243">
        <v>45</v>
      </c>
      <c r="G131" s="242">
        <v>22</v>
      </c>
      <c r="H131" s="242">
        <v>14</v>
      </c>
      <c r="I131" s="243">
        <v>36</v>
      </c>
      <c r="J131" s="242">
        <v>75</v>
      </c>
      <c r="K131" s="242">
        <v>435</v>
      </c>
      <c r="L131" s="242">
        <v>240</v>
      </c>
      <c r="M131" s="243">
        <v>675</v>
      </c>
      <c r="N131" s="242">
        <v>330</v>
      </c>
      <c r="O131" s="242">
        <v>210</v>
      </c>
      <c r="P131" s="243">
        <v>540</v>
      </c>
      <c r="Q131" s="242">
        <v>10</v>
      </c>
      <c r="R131" s="242">
        <v>150</v>
      </c>
      <c r="S131" s="244">
        <v>90</v>
      </c>
      <c r="T131" s="242">
        <v>5</v>
      </c>
      <c r="U131" s="242">
        <v>75</v>
      </c>
      <c r="V131" s="244">
        <v>45</v>
      </c>
      <c r="W131" s="242">
        <v>2</v>
      </c>
      <c r="X131" s="242">
        <v>30</v>
      </c>
      <c r="Y131" s="244">
        <v>30</v>
      </c>
      <c r="Z131" s="242">
        <v>0</v>
      </c>
      <c r="AA131" s="242">
        <v>0</v>
      </c>
      <c r="AB131" s="244">
        <v>0</v>
      </c>
      <c r="AC131" s="242">
        <v>0</v>
      </c>
      <c r="AD131" s="242">
        <v>0</v>
      </c>
      <c r="AE131" s="244">
        <v>0</v>
      </c>
    </row>
    <row r="132" spans="1:31" x14ac:dyDescent="0.35">
      <c r="A132">
        <v>3004</v>
      </c>
      <c r="B132" t="s">
        <v>499</v>
      </c>
      <c r="C132" s="242">
        <v>12</v>
      </c>
      <c r="D132" s="242">
        <v>8</v>
      </c>
      <c r="E132" s="242">
        <v>8</v>
      </c>
      <c r="F132" s="243">
        <v>16</v>
      </c>
      <c r="G132" s="242">
        <v>3</v>
      </c>
      <c r="H132" s="242">
        <v>3</v>
      </c>
      <c r="I132" s="243">
        <v>6</v>
      </c>
      <c r="J132" s="242">
        <v>180</v>
      </c>
      <c r="K132" s="242">
        <v>120</v>
      </c>
      <c r="L132" s="242">
        <v>120</v>
      </c>
      <c r="M132" s="243">
        <v>240</v>
      </c>
      <c r="N132" s="242">
        <v>45</v>
      </c>
      <c r="O132" s="242">
        <v>45</v>
      </c>
      <c r="P132" s="243">
        <v>90</v>
      </c>
      <c r="Q132" s="242">
        <v>1</v>
      </c>
      <c r="R132" s="242">
        <v>15</v>
      </c>
      <c r="S132" s="244">
        <v>15</v>
      </c>
      <c r="T132" s="242">
        <v>0</v>
      </c>
      <c r="U132" s="242">
        <v>0</v>
      </c>
      <c r="V132" s="244">
        <v>0</v>
      </c>
      <c r="W132" s="242">
        <v>0</v>
      </c>
      <c r="X132" s="242">
        <v>0</v>
      </c>
      <c r="Y132" s="244">
        <v>0</v>
      </c>
      <c r="Z132" s="242">
        <v>2</v>
      </c>
      <c r="AA132" s="242">
        <v>30</v>
      </c>
      <c r="AB132" s="244">
        <v>0</v>
      </c>
      <c r="AC132" s="242">
        <v>2</v>
      </c>
      <c r="AD132" s="242">
        <v>30</v>
      </c>
      <c r="AE132" s="244">
        <v>0</v>
      </c>
    </row>
    <row r="133" spans="1:31" x14ac:dyDescent="0.35">
      <c r="A133">
        <v>3027</v>
      </c>
      <c r="B133" t="s">
        <v>500</v>
      </c>
      <c r="C133" s="242">
        <v>21</v>
      </c>
      <c r="D133" s="242">
        <v>55</v>
      </c>
      <c r="E133" s="242">
        <v>27</v>
      </c>
      <c r="F133" s="243">
        <v>82</v>
      </c>
      <c r="G133" s="242">
        <v>22</v>
      </c>
      <c r="H133" s="242">
        <v>8</v>
      </c>
      <c r="I133" s="243">
        <v>30</v>
      </c>
      <c r="J133" s="242">
        <v>315</v>
      </c>
      <c r="K133" s="242">
        <v>825</v>
      </c>
      <c r="L133" s="242">
        <v>400</v>
      </c>
      <c r="M133" s="243">
        <v>1225</v>
      </c>
      <c r="N133" s="242">
        <v>290</v>
      </c>
      <c r="O133" s="242">
        <v>112</v>
      </c>
      <c r="P133" s="243">
        <v>402</v>
      </c>
      <c r="Q133" s="242">
        <v>32</v>
      </c>
      <c r="R133" s="242">
        <v>480</v>
      </c>
      <c r="S133" s="244">
        <v>90</v>
      </c>
      <c r="T133" s="242">
        <v>8</v>
      </c>
      <c r="U133" s="242">
        <v>120</v>
      </c>
      <c r="V133" s="244">
        <v>35</v>
      </c>
      <c r="W133" s="242">
        <v>18</v>
      </c>
      <c r="X133" s="242">
        <v>265</v>
      </c>
      <c r="Y133" s="244">
        <v>67</v>
      </c>
      <c r="Z133" s="242">
        <v>18</v>
      </c>
      <c r="AA133" s="242">
        <v>270</v>
      </c>
      <c r="AB133" s="244">
        <v>60</v>
      </c>
      <c r="AC133" s="242">
        <v>18</v>
      </c>
      <c r="AD133" s="242">
        <v>270</v>
      </c>
      <c r="AE133" s="244">
        <v>60</v>
      </c>
    </row>
    <row r="134" spans="1:31" x14ac:dyDescent="0.35">
      <c r="A134">
        <v>3042</v>
      </c>
      <c r="B134" t="s">
        <v>501</v>
      </c>
      <c r="C134" s="242">
        <v>2</v>
      </c>
      <c r="D134" s="242">
        <v>44</v>
      </c>
      <c r="E134" s="242">
        <v>32</v>
      </c>
      <c r="F134" s="243">
        <v>76</v>
      </c>
      <c r="G134" s="242">
        <v>16</v>
      </c>
      <c r="H134" s="242">
        <v>11</v>
      </c>
      <c r="I134" s="243">
        <v>27</v>
      </c>
      <c r="J134" s="242">
        <v>26.25</v>
      </c>
      <c r="K134" s="242">
        <v>643.5</v>
      </c>
      <c r="L134" s="242">
        <v>477.5</v>
      </c>
      <c r="M134" s="243">
        <v>1121</v>
      </c>
      <c r="N134" s="242">
        <v>209.25</v>
      </c>
      <c r="O134" s="242">
        <v>141.75</v>
      </c>
      <c r="P134" s="243">
        <v>351</v>
      </c>
      <c r="Q134" s="242">
        <v>1</v>
      </c>
      <c r="R134" s="242">
        <v>15</v>
      </c>
      <c r="S134" s="244">
        <v>0</v>
      </c>
      <c r="T134" s="242">
        <v>0</v>
      </c>
      <c r="U134" s="242">
        <v>0</v>
      </c>
      <c r="V134" s="244">
        <v>0</v>
      </c>
      <c r="W134" s="242">
        <v>19</v>
      </c>
      <c r="X134" s="242">
        <v>275.75</v>
      </c>
      <c r="Y134" s="244">
        <v>43</v>
      </c>
      <c r="Z134" s="242">
        <v>25</v>
      </c>
      <c r="AA134" s="242">
        <v>369.5</v>
      </c>
      <c r="AB134" s="244">
        <v>30</v>
      </c>
      <c r="AC134" s="242">
        <v>22</v>
      </c>
      <c r="AD134" s="242">
        <v>327.5</v>
      </c>
      <c r="AE134" s="244">
        <v>30</v>
      </c>
    </row>
    <row r="135" spans="1:31" x14ac:dyDescent="0.35">
      <c r="A135">
        <v>3059</v>
      </c>
      <c r="B135" t="s">
        <v>502</v>
      </c>
      <c r="C135" s="242">
        <v>0</v>
      </c>
      <c r="D135" s="242">
        <v>8</v>
      </c>
      <c r="E135" s="242">
        <v>9</v>
      </c>
      <c r="F135" s="243">
        <v>17</v>
      </c>
      <c r="G135" s="242">
        <v>4</v>
      </c>
      <c r="H135" s="242">
        <v>4</v>
      </c>
      <c r="I135" s="243">
        <v>8</v>
      </c>
      <c r="J135" s="242">
        <v>0</v>
      </c>
      <c r="K135" s="242">
        <v>120</v>
      </c>
      <c r="L135" s="242">
        <v>135</v>
      </c>
      <c r="M135" s="243">
        <v>255</v>
      </c>
      <c r="N135" s="242">
        <v>60</v>
      </c>
      <c r="O135" s="242">
        <v>60</v>
      </c>
      <c r="P135" s="243">
        <v>120</v>
      </c>
      <c r="Q135" s="242">
        <v>2</v>
      </c>
      <c r="R135" s="242">
        <v>30</v>
      </c>
      <c r="S135" s="244">
        <v>30</v>
      </c>
      <c r="T135" s="242">
        <v>0</v>
      </c>
      <c r="U135" s="242">
        <v>0</v>
      </c>
      <c r="V135" s="244">
        <v>0</v>
      </c>
      <c r="W135" s="242">
        <v>1</v>
      </c>
      <c r="X135" s="242">
        <v>15</v>
      </c>
      <c r="Y135" s="244">
        <v>15</v>
      </c>
      <c r="Z135" s="242">
        <v>0</v>
      </c>
      <c r="AA135" s="242">
        <v>0</v>
      </c>
      <c r="AB135" s="244">
        <v>0</v>
      </c>
      <c r="AC135" s="242">
        <v>0</v>
      </c>
      <c r="AD135" s="242">
        <v>0</v>
      </c>
      <c r="AE135" s="244">
        <v>0</v>
      </c>
    </row>
    <row r="136" spans="1:31" x14ac:dyDescent="0.35">
      <c r="A136">
        <v>3065</v>
      </c>
      <c r="B136" t="s">
        <v>503</v>
      </c>
      <c r="C136" s="242">
        <v>11</v>
      </c>
      <c r="D136" s="242">
        <v>35</v>
      </c>
      <c r="E136" s="242">
        <v>14</v>
      </c>
      <c r="F136" s="243">
        <v>49</v>
      </c>
      <c r="G136" s="242">
        <v>17</v>
      </c>
      <c r="H136" s="242">
        <v>6</v>
      </c>
      <c r="I136" s="243">
        <v>23</v>
      </c>
      <c r="J136" s="242">
        <v>165</v>
      </c>
      <c r="K136" s="242">
        <v>525</v>
      </c>
      <c r="L136" s="242">
        <v>210</v>
      </c>
      <c r="M136" s="243">
        <v>735</v>
      </c>
      <c r="N136" s="242">
        <v>255</v>
      </c>
      <c r="O136" s="242">
        <v>90</v>
      </c>
      <c r="P136" s="243">
        <v>345</v>
      </c>
      <c r="Q136" s="242">
        <v>37</v>
      </c>
      <c r="R136" s="242">
        <v>555</v>
      </c>
      <c r="S136" s="244">
        <v>135</v>
      </c>
      <c r="T136" s="242">
        <v>3</v>
      </c>
      <c r="U136" s="242">
        <v>45</v>
      </c>
      <c r="V136" s="244">
        <v>15</v>
      </c>
      <c r="W136" s="242">
        <v>5</v>
      </c>
      <c r="X136" s="242">
        <v>75</v>
      </c>
      <c r="Y136" s="244">
        <v>30</v>
      </c>
      <c r="Z136" s="242">
        <v>17</v>
      </c>
      <c r="AA136" s="242">
        <v>255</v>
      </c>
      <c r="AB136" s="244">
        <v>0</v>
      </c>
      <c r="AC136" s="242">
        <v>16</v>
      </c>
      <c r="AD136" s="242">
        <v>240</v>
      </c>
      <c r="AE136" s="244">
        <v>0</v>
      </c>
    </row>
    <row r="137" spans="1:31" x14ac:dyDescent="0.35">
      <c r="A137">
        <v>3086</v>
      </c>
      <c r="B137" t="s">
        <v>504</v>
      </c>
      <c r="C137" s="242">
        <v>8</v>
      </c>
      <c r="D137" s="242">
        <v>22</v>
      </c>
      <c r="E137" s="242">
        <v>6</v>
      </c>
      <c r="F137" s="243">
        <v>28</v>
      </c>
      <c r="G137" s="242">
        <v>1</v>
      </c>
      <c r="H137" s="242">
        <v>1</v>
      </c>
      <c r="I137" s="243">
        <v>2</v>
      </c>
      <c r="J137" s="242">
        <v>107</v>
      </c>
      <c r="K137" s="242">
        <v>327</v>
      </c>
      <c r="L137" s="242">
        <v>90</v>
      </c>
      <c r="M137" s="243">
        <v>417</v>
      </c>
      <c r="N137" s="242">
        <v>15</v>
      </c>
      <c r="O137" s="242">
        <v>15</v>
      </c>
      <c r="P137" s="243">
        <v>30</v>
      </c>
      <c r="Q137" s="242">
        <v>10</v>
      </c>
      <c r="R137" s="242">
        <v>150</v>
      </c>
      <c r="S137" s="244">
        <v>0</v>
      </c>
      <c r="T137" s="242">
        <v>7</v>
      </c>
      <c r="U137" s="242">
        <v>105</v>
      </c>
      <c r="V137" s="244">
        <v>0</v>
      </c>
      <c r="W137" s="242">
        <v>9</v>
      </c>
      <c r="X137" s="242">
        <v>122</v>
      </c>
      <c r="Y137" s="244">
        <v>0</v>
      </c>
      <c r="Z137" s="242">
        <v>5</v>
      </c>
      <c r="AA137" s="242">
        <v>75</v>
      </c>
      <c r="AB137" s="244">
        <v>0</v>
      </c>
      <c r="AC137" s="242">
        <v>0</v>
      </c>
      <c r="AD137" s="242">
        <v>0</v>
      </c>
      <c r="AE137" s="244">
        <v>0</v>
      </c>
    </row>
    <row r="138" spans="1:31" x14ac:dyDescent="0.35">
      <c r="A138">
        <v>3092</v>
      </c>
      <c r="B138" t="s">
        <v>505</v>
      </c>
      <c r="C138" s="242">
        <v>0</v>
      </c>
      <c r="D138" s="242">
        <v>15</v>
      </c>
      <c r="E138" s="242">
        <v>10</v>
      </c>
      <c r="F138" s="243">
        <v>25</v>
      </c>
      <c r="G138" s="242">
        <v>5</v>
      </c>
      <c r="H138" s="242">
        <v>4</v>
      </c>
      <c r="I138" s="243">
        <v>9</v>
      </c>
      <c r="J138" s="242">
        <v>0</v>
      </c>
      <c r="K138" s="242">
        <v>225</v>
      </c>
      <c r="L138" s="242">
        <v>150</v>
      </c>
      <c r="M138" s="243">
        <v>375</v>
      </c>
      <c r="N138" s="242">
        <v>75</v>
      </c>
      <c r="O138" s="242">
        <v>60</v>
      </c>
      <c r="P138" s="243">
        <v>135</v>
      </c>
      <c r="Q138" s="242">
        <v>2</v>
      </c>
      <c r="R138" s="242">
        <v>30</v>
      </c>
      <c r="S138" s="244">
        <v>15</v>
      </c>
      <c r="T138" s="242">
        <v>0</v>
      </c>
      <c r="U138" s="242">
        <v>0</v>
      </c>
      <c r="V138" s="244">
        <v>0</v>
      </c>
      <c r="W138" s="242">
        <v>2</v>
      </c>
      <c r="X138" s="242">
        <v>30</v>
      </c>
      <c r="Y138" s="244">
        <v>0</v>
      </c>
      <c r="Z138" s="242">
        <v>0</v>
      </c>
      <c r="AA138" s="242">
        <v>0</v>
      </c>
      <c r="AB138" s="244">
        <v>0</v>
      </c>
      <c r="AC138" s="242">
        <v>0</v>
      </c>
      <c r="AD138" s="242">
        <v>0</v>
      </c>
      <c r="AE138" s="244">
        <v>0</v>
      </c>
    </row>
    <row r="139" spans="1:31" x14ac:dyDescent="0.35">
      <c r="A139">
        <v>3114</v>
      </c>
      <c r="B139" t="s">
        <v>506</v>
      </c>
      <c r="C139" s="242">
        <v>2</v>
      </c>
      <c r="D139" s="242">
        <v>26</v>
      </c>
      <c r="E139" s="242">
        <v>17</v>
      </c>
      <c r="F139" s="243">
        <v>43</v>
      </c>
      <c r="G139" s="242">
        <v>15</v>
      </c>
      <c r="H139" s="242">
        <v>6</v>
      </c>
      <c r="I139" s="243">
        <v>21</v>
      </c>
      <c r="J139" s="242">
        <v>30</v>
      </c>
      <c r="K139" s="242">
        <v>350</v>
      </c>
      <c r="L139" s="242">
        <v>237</v>
      </c>
      <c r="M139" s="243">
        <v>587</v>
      </c>
      <c r="N139" s="242">
        <v>183</v>
      </c>
      <c r="O139" s="242">
        <v>78</v>
      </c>
      <c r="P139" s="243">
        <v>261</v>
      </c>
      <c r="Q139" s="242">
        <v>0</v>
      </c>
      <c r="R139" s="242">
        <v>0</v>
      </c>
      <c r="S139" s="244">
        <v>0</v>
      </c>
      <c r="T139" s="242">
        <v>0</v>
      </c>
      <c r="U139" s="242">
        <v>0</v>
      </c>
      <c r="V139" s="244">
        <v>0</v>
      </c>
      <c r="W139" s="242">
        <v>0</v>
      </c>
      <c r="X139" s="242">
        <v>0</v>
      </c>
      <c r="Y139" s="244">
        <v>0</v>
      </c>
      <c r="Z139" s="242">
        <v>0</v>
      </c>
      <c r="AA139" s="242">
        <v>0</v>
      </c>
      <c r="AB139" s="244">
        <v>0</v>
      </c>
      <c r="AC139" s="242">
        <v>0</v>
      </c>
      <c r="AD139" s="242">
        <v>0</v>
      </c>
      <c r="AE139" s="244">
        <v>0</v>
      </c>
    </row>
    <row r="140" spans="1:31" x14ac:dyDescent="0.35">
      <c r="A140">
        <v>3149</v>
      </c>
      <c r="B140" t="s">
        <v>507</v>
      </c>
      <c r="C140" s="242">
        <v>0</v>
      </c>
      <c r="D140" s="242">
        <v>23</v>
      </c>
      <c r="E140" s="242">
        <v>15</v>
      </c>
      <c r="F140" s="243">
        <v>38</v>
      </c>
      <c r="G140" s="242">
        <v>0</v>
      </c>
      <c r="H140" s="242">
        <v>0</v>
      </c>
      <c r="I140" s="243">
        <v>0</v>
      </c>
      <c r="J140" s="242">
        <v>0</v>
      </c>
      <c r="K140" s="242">
        <v>327</v>
      </c>
      <c r="L140" s="242">
        <v>211</v>
      </c>
      <c r="M140" s="243">
        <v>538</v>
      </c>
      <c r="N140" s="242">
        <v>0</v>
      </c>
      <c r="O140" s="242">
        <v>0</v>
      </c>
      <c r="P140" s="243">
        <v>0</v>
      </c>
      <c r="Q140" s="242">
        <v>0</v>
      </c>
      <c r="R140" s="242">
        <v>0</v>
      </c>
      <c r="S140" s="244">
        <v>0</v>
      </c>
      <c r="T140" s="242">
        <v>2</v>
      </c>
      <c r="U140" s="242">
        <v>27</v>
      </c>
      <c r="V140" s="244">
        <v>0</v>
      </c>
      <c r="W140" s="242">
        <v>6</v>
      </c>
      <c r="X140" s="242">
        <v>90</v>
      </c>
      <c r="Y140" s="244">
        <v>0</v>
      </c>
      <c r="Z140" s="242">
        <v>0</v>
      </c>
      <c r="AA140" s="242">
        <v>0</v>
      </c>
      <c r="AB140" s="244">
        <v>0</v>
      </c>
      <c r="AC140" s="242">
        <v>0</v>
      </c>
      <c r="AD140" s="242">
        <v>0</v>
      </c>
      <c r="AE140" s="244">
        <v>0</v>
      </c>
    </row>
    <row r="141" spans="1:31" x14ac:dyDescent="0.35">
      <c r="A141">
        <v>3169</v>
      </c>
      <c r="B141" t="s">
        <v>508</v>
      </c>
      <c r="C141" s="242">
        <v>0</v>
      </c>
      <c r="D141" s="242">
        <v>50</v>
      </c>
      <c r="E141" s="242">
        <v>67</v>
      </c>
      <c r="F141" s="243">
        <v>117</v>
      </c>
      <c r="G141" s="242">
        <v>0</v>
      </c>
      <c r="H141" s="242">
        <v>0</v>
      </c>
      <c r="I141" s="243">
        <v>0</v>
      </c>
      <c r="J141" s="242">
        <v>0</v>
      </c>
      <c r="K141" s="242">
        <v>651.96</v>
      </c>
      <c r="L141" s="242">
        <v>946.11</v>
      </c>
      <c r="M141" s="243">
        <v>1598.0700000000002</v>
      </c>
      <c r="N141" s="242">
        <v>0</v>
      </c>
      <c r="O141" s="242">
        <v>0</v>
      </c>
      <c r="P141" s="243">
        <v>0</v>
      </c>
      <c r="Q141" s="242">
        <v>6</v>
      </c>
      <c r="R141" s="242">
        <v>80.37</v>
      </c>
      <c r="S141" s="244">
        <v>0</v>
      </c>
      <c r="T141" s="242">
        <v>2</v>
      </c>
      <c r="U141" s="242">
        <v>20.369999999999997</v>
      </c>
      <c r="V141" s="244">
        <v>0</v>
      </c>
      <c r="W141" s="242">
        <v>10</v>
      </c>
      <c r="X141" s="242">
        <v>138</v>
      </c>
      <c r="Y141" s="244">
        <v>0</v>
      </c>
      <c r="Z141" s="242">
        <v>0</v>
      </c>
      <c r="AA141" s="242">
        <v>0</v>
      </c>
      <c r="AB141" s="244">
        <v>0</v>
      </c>
      <c r="AC141" s="242">
        <v>0</v>
      </c>
      <c r="AD141" s="242">
        <v>0</v>
      </c>
      <c r="AE141" s="244">
        <v>0</v>
      </c>
    </row>
    <row r="142" spans="1:31" x14ac:dyDescent="0.35">
      <c r="A142">
        <v>3226</v>
      </c>
      <c r="B142" t="s">
        <v>509</v>
      </c>
      <c r="C142" s="242">
        <v>2</v>
      </c>
      <c r="D142" s="242">
        <v>13</v>
      </c>
      <c r="E142" s="242">
        <v>20</v>
      </c>
      <c r="F142" s="243">
        <v>33</v>
      </c>
      <c r="G142" s="242">
        <v>7</v>
      </c>
      <c r="H142" s="242">
        <v>6</v>
      </c>
      <c r="I142" s="243">
        <v>13</v>
      </c>
      <c r="J142" s="242">
        <v>25.5</v>
      </c>
      <c r="K142" s="242">
        <v>195</v>
      </c>
      <c r="L142" s="242">
        <v>291</v>
      </c>
      <c r="M142" s="243">
        <v>486</v>
      </c>
      <c r="N142" s="242">
        <v>67.5</v>
      </c>
      <c r="O142" s="242">
        <v>57</v>
      </c>
      <c r="P142" s="243">
        <v>124.5</v>
      </c>
      <c r="Q142" s="242">
        <v>8</v>
      </c>
      <c r="R142" s="242">
        <v>117</v>
      </c>
      <c r="S142" s="244">
        <v>30</v>
      </c>
      <c r="T142" s="242">
        <v>0</v>
      </c>
      <c r="U142" s="242">
        <v>0</v>
      </c>
      <c r="V142" s="244">
        <v>0</v>
      </c>
      <c r="W142" s="242">
        <v>10</v>
      </c>
      <c r="X142" s="242">
        <v>145.5</v>
      </c>
      <c r="Y142" s="244">
        <v>31.5</v>
      </c>
      <c r="Z142" s="242">
        <v>0</v>
      </c>
      <c r="AA142" s="242">
        <v>0</v>
      </c>
      <c r="AB142" s="244">
        <v>0</v>
      </c>
      <c r="AC142" s="242">
        <v>0</v>
      </c>
      <c r="AD142" s="242">
        <v>0</v>
      </c>
      <c r="AE142" s="244">
        <v>0</v>
      </c>
    </row>
    <row r="143" spans="1:31" x14ac:dyDescent="0.35">
      <c r="A143">
        <v>3258</v>
      </c>
      <c r="B143" t="s">
        <v>510</v>
      </c>
      <c r="C143" s="242">
        <v>9</v>
      </c>
      <c r="D143" s="242">
        <v>15</v>
      </c>
      <c r="E143" s="242">
        <v>11</v>
      </c>
      <c r="F143" s="243">
        <v>26</v>
      </c>
      <c r="G143" s="242">
        <v>8</v>
      </c>
      <c r="H143" s="242">
        <v>6</v>
      </c>
      <c r="I143" s="243">
        <v>14</v>
      </c>
      <c r="J143" s="242">
        <v>135</v>
      </c>
      <c r="K143" s="242">
        <v>225</v>
      </c>
      <c r="L143" s="242">
        <v>165</v>
      </c>
      <c r="M143" s="243">
        <v>390</v>
      </c>
      <c r="N143" s="242">
        <v>120</v>
      </c>
      <c r="O143" s="242">
        <v>90</v>
      </c>
      <c r="P143" s="243">
        <v>210</v>
      </c>
      <c r="Q143" s="242">
        <v>11</v>
      </c>
      <c r="R143" s="242">
        <v>165</v>
      </c>
      <c r="S143" s="244">
        <v>30</v>
      </c>
      <c r="T143" s="242">
        <v>8</v>
      </c>
      <c r="U143" s="242">
        <v>120</v>
      </c>
      <c r="V143" s="244">
        <v>30</v>
      </c>
      <c r="W143" s="242">
        <v>3</v>
      </c>
      <c r="X143" s="242">
        <v>45</v>
      </c>
      <c r="Y143" s="244">
        <v>0</v>
      </c>
      <c r="Z143" s="242">
        <v>0</v>
      </c>
      <c r="AA143" s="242">
        <v>0</v>
      </c>
      <c r="AB143" s="244">
        <v>0</v>
      </c>
      <c r="AC143" s="242">
        <v>0</v>
      </c>
      <c r="AD143" s="242">
        <v>0</v>
      </c>
      <c r="AE143" s="244">
        <v>0</v>
      </c>
    </row>
    <row r="144" spans="1:31" x14ac:dyDescent="0.35">
      <c r="A144">
        <v>3261</v>
      </c>
      <c r="B144" t="s">
        <v>511</v>
      </c>
      <c r="C144" s="242">
        <v>18</v>
      </c>
      <c r="D144" s="242">
        <v>25</v>
      </c>
      <c r="E144" s="242">
        <v>16</v>
      </c>
      <c r="F144" s="243">
        <v>41</v>
      </c>
      <c r="G144" s="242">
        <v>8</v>
      </c>
      <c r="H144" s="242">
        <v>3</v>
      </c>
      <c r="I144" s="243">
        <v>11</v>
      </c>
      <c r="J144" s="242">
        <v>265</v>
      </c>
      <c r="K144" s="242">
        <v>375</v>
      </c>
      <c r="L144" s="242">
        <v>240</v>
      </c>
      <c r="M144" s="243">
        <v>615</v>
      </c>
      <c r="N144" s="242">
        <v>120</v>
      </c>
      <c r="O144" s="242">
        <v>45</v>
      </c>
      <c r="P144" s="243">
        <v>165</v>
      </c>
      <c r="Q144" s="242">
        <v>27</v>
      </c>
      <c r="R144" s="242">
        <v>405</v>
      </c>
      <c r="S144" s="244">
        <v>75</v>
      </c>
      <c r="T144" s="242">
        <v>9</v>
      </c>
      <c r="U144" s="242">
        <v>135</v>
      </c>
      <c r="V144" s="244">
        <v>15</v>
      </c>
      <c r="W144" s="242">
        <v>2</v>
      </c>
      <c r="X144" s="242">
        <v>30</v>
      </c>
      <c r="Y144" s="244">
        <v>0</v>
      </c>
      <c r="Z144" s="242">
        <v>0</v>
      </c>
      <c r="AA144" s="242">
        <v>0</v>
      </c>
      <c r="AB144" s="244">
        <v>0</v>
      </c>
      <c r="AC144" s="242">
        <v>0</v>
      </c>
      <c r="AD144" s="242">
        <v>0</v>
      </c>
      <c r="AE144" s="244">
        <v>0</v>
      </c>
    </row>
    <row r="145" spans="1:31" x14ac:dyDescent="0.35">
      <c r="A145">
        <v>3265</v>
      </c>
      <c r="B145" t="s">
        <v>512</v>
      </c>
      <c r="C145" s="242">
        <v>12</v>
      </c>
      <c r="D145" s="242">
        <v>23</v>
      </c>
      <c r="E145" s="242">
        <v>5</v>
      </c>
      <c r="F145" s="243">
        <v>28</v>
      </c>
      <c r="G145" s="242">
        <v>1</v>
      </c>
      <c r="H145" s="242">
        <v>0</v>
      </c>
      <c r="I145" s="243">
        <v>1</v>
      </c>
      <c r="J145" s="242">
        <v>180</v>
      </c>
      <c r="K145" s="242">
        <v>345</v>
      </c>
      <c r="L145" s="242">
        <v>75</v>
      </c>
      <c r="M145" s="243">
        <v>420</v>
      </c>
      <c r="N145" s="242">
        <v>15</v>
      </c>
      <c r="O145" s="242">
        <v>0</v>
      </c>
      <c r="P145" s="243">
        <v>15</v>
      </c>
      <c r="Q145" s="242">
        <v>0</v>
      </c>
      <c r="R145" s="242">
        <v>0</v>
      </c>
      <c r="S145" s="244">
        <v>0</v>
      </c>
      <c r="T145" s="242">
        <v>1</v>
      </c>
      <c r="U145" s="242">
        <v>15</v>
      </c>
      <c r="V145" s="244">
        <v>0</v>
      </c>
      <c r="W145" s="242">
        <v>29</v>
      </c>
      <c r="X145" s="242">
        <v>435</v>
      </c>
      <c r="Y145" s="244">
        <v>0</v>
      </c>
      <c r="Z145" s="242">
        <v>2</v>
      </c>
      <c r="AA145" s="242">
        <v>30</v>
      </c>
      <c r="AB145" s="244">
        <v>0</v>
      </c>
      <c r="AC145" s="242">
        <v>2</v>
      </c>
      <c r="AD145" s="242">
        <v>30</v>
      </c>
      <c r="AE145" s="244">
        <v>0</v>
      </c>
    </row>
    <row r="146" spans="1:31" x14ac:dyDescent="0.35">
      <c r="A146">
        <v>3270</v>
      </c>
      <c r="B146" t="s">
        <v>513</v>
      </c>
      <c r="C146" s="242">
        <v>0</v>
      </c>
      <c r="D146" s="242">
        <v>20</v>
      </c>
      <c r="E146" s="242">
        <v>26</v>
      </c>
      <c r="F146" s="243">
        <v>46</v>
      </c>
      <c r="G146" s="242">
        <v>0</v>
      </c>
      <c r="H146" s="242">
        <v>0</v>
      </c>
      <c r="I146" s="243">
        <v>0</v>
      </c>
      <c r="J146" s="242">
        <v>0</v>
      </c>
      <c r="K146" s="242">
        <v>300</v>
      </c>
      <c r="L146" s="242">
        <v>390</v>
      </c>
      <c r="M146" s="243">
        <v>690</v>
      </c>
      <c r="N146" s="242">
        <v>0</v>
      </c>
      <c r="O146" s="242">
        <v>0</v>
      </c>
      <c r="P146" s="243">
        <v>0</v>
      </c>
      <c r="Q146" s="242">
        <v>1</v>
      </c>
      <c r="R146" s="242">
        <v>15</v>
      </c>
      <c r="S146" s="244">
        <v>0</v>
      </c>
      <c r="T146" s="242">
        <v>2</v>
      </c>
      <c r="U146" s="242">
        <v>30</v>
      </c>
      <c r="V146" s="244">
        <v>0</v>
      </c>
      <c r="W146" s="242">
        <v>7</v>
      </c>
      <c r="X146" s="242">
        <v>105</v>
      </c>
      <c r="Y146" s="244">
        <v>0</v>
      </c>
      <c r="Z146" s="242">
        <v>0</v>
      </c>
      <c r="AA146" s="242">
        <v>0</v>
      </c>
      <c r="AB146" s="244">
        <v>0</v>
      </c>
      <c r="AC146" s="242">
        <v>0</v>
      </c>
      <c r="AD146" s="242">
        <v>0</v>
      </c>
      <c r="AE146" s="244">
        <v>0</v>
      </c>
    </row>
    <row r="147" spans="1:31" x14ac:dyDescent="0.35">
      <c r="A147">
        <v>3278</v>
      </c>
      <c r="B147" t="s">
        <v>514</v>
      </c>
      <c r="C147" s="242">
        <v>20</v>
      </c>
      <c r="D147" s="242">
        <v>54</v>
      </c>
      <c r="E147" s="242">
        <v>30</v>
      </c>
      <c r="F147" s="243">
        <v>84</v>
      </c>
      <c r="G147" s="242">
        <v>24</v>
      </c>
      <c r="H147" s="242">
        <v>16</v>
      </c>
      <c r="I147" s="243">
        <v>40</v>
      </c>
      <c r="J147" s="242">
        <v>300</v>
      </c>
      <c r="K147" s="242">
        <v>810</v>
      </c>
      <c r="L147" s="242">
        <v>448</v>
      </c>
      <c r="M147" s="243">
        <v>1258</v>
      </c>
      <c r="N147" s="242">
        <v>360</v>
      </c>
      <c r="O147" s="242">
        <v>240</v>
      </c>
      <c r="P147" s="243">
        <v>600</v>
      </c>
      <c r="Q147" s="242">
        <v>18</v>
      </c>
      <c r="R147" s="242">
        <v>270</v>
      </c>
      <c r="S147" s="244">
        <v>75</v>
      </c>
      <c r="T147" s="242">
        <v>9</v>
      </c>
      <c r="U147" s="242">
        <v>135</v>
      </c>
      <c r="V147" s="244">
        <v>30</v>
      </c>
      <c r="W147" s="242">
        <v>40</v>
      </c>
      <c r="X147" s="242">
        <v>600</v>
      </c>
      <c r="Y147" s="244">
        <v>180</v>
      </c>
      <c r="Z147" s="242">
        <v>12</v>
      </c>
      <c r="AA147" s="242">
        <v>180</v>
      </c>
      <c r="AB147" s="244">
        <v>30</v>
      </c>
      <c r="AC147" s="242">
        <v>2</v>
      </c>
      <c r="AD147" s="242">
        <v>30</v>
      </c>
      <c r="AE147" s="244">
        <v>0</v>
      </c>
    </row>
    <row r="148" spans="1:31" x14ac:dyDescent="0.35">
      <c r="A148">
        <v>3321</v>
      </c>
      <c r="B148" t="s">
        <v>515</v>
      </c>
      <c r="C148" s="242">
        <v>10</v>
      </c>
      <c r="D148" s="242">
        <v>29</v>
      </c>
      <c r="E148" s="242">
        <v>22</v>
      </c>
      <c r="F148" s="243">
        <v>51</v>
      </c>
      <c r="G148" s="242">
        <v>5</v>
      </c>
      <c r="H148" s="242">
        <v>5</v>
      </c>
      <c r="I148" s="243">
        <v>10</v>
      </c>
      <c r="J148" s="242">
        <v>150</v>
      </c>
      <c r="K148" s="242">
        <v>435</v>
      </c>
      <c r="L148" s="242">
        <v>330</v>
      </c>
      <c r="M148" s="243">
        <v>765</v>
      </c>
      <c r="N148" s="242">
        <v>75</v>
      </c>
      <c r="O148" s="242">
        <v>75</v>
      </c>
      <c r="P148" s="243">
        <v>150</v>
      </c>
      <c r="Q148" s="242">
        <v>0</v>
      </c>
      <c r="R148" s="242">
        <v>0</v>
      </c>
      <c r="S148" s="244">
        <v>0</v>
      </c>
      <c r="T148" s="242">
        <v>6</v>
      </c>
      <c r="U148" s="242">
        <v>90</v>
      </c>
      <c r="V148" s="244">
        <v>15</v>
      </c>
      <c r="W148" s="242">
        <v>48</v>
      </c>
      <c r="X148" s="242">
        <v>720</v>
      </c>
      <c r="Y148" s="244">
        <v>120</v>
      </c>
      <c r="Z148" s="242">
        <v>22</v>
      </c>
      <c r="AA148" s="242">
        <v>330</v>
      </c>
      <c r="AB148" s="244">
        <v>0</v>
      </c>
      <c r="AC148" s="242">
        <v>22</v>
      </c>
      <c r="AD148" s="242">
        <v>330</v>
      </c>
      <c r="AE148" s="244">
        <v>0</v>
      </c>
    </row>
    <row r="149" spans="1:31" x14ac:dyDescent="0.35">
      <c r="A149">
        <v>3338</v>
      </c>
      <c r="B149" t="s">
        <v>516</v>
      </c>
      <c r="C149" s="242">
        <v>8</v>
      </c>
      <c r="D149" s="242">
        <v>16</v>
      </c>
      <c r="E149" s="242">
        <v>10</v>
      </c>
      <c r="F149" s="243">
        <v>26</v>
      </c>
      <c r="G149" s="242">
        <v>3</v>
      </c>
      <c r="H149" s="242">
        <v>4</v>
      </c>
      <c r="I149" s="243">
        <v>7</v>
      </c>
      <c r="J149" s="242">
        <v>120</v>
      </c>
      <c r="K149" s="242">
        <v>240</v>
      </c>
      <c r="L149" s="242">
        <v>150</v>
      </c>
      <c r="M149" s="243">
        <v>390</v>
      </c>
      <c r="N149" s="242">
        <v>45</v>
      </c>
      <c r="O149" s="242">
        <v>60</v>
      </c>
      <c r="P149" s="243">
        <v>105</v>
      </c>
      <c r="Q149" s="242">
        <v>1</v>
      </c>
      <c r="R149" s="242">
        <v>15</v>
      </c>
      <c r="S149" s="244">
        <v>0</v>
      </c>
      <c r="T149" s="242">
        <v>4</v>
      </c>
      <c r="U149" s="242">
        <v>60</v>
      </c>
      <c r="V149" s="244">
        <v>0</v>
      </c>
      <c r="W149" s="242">
        <v>3</v>
      </c>
      <c r="X149" s="242">
        <v>45</v>
      </c>
      <c r="Y149" s="244">
        <v>30</v>
      </c>
      <c r="Z149" s="242">
        <v>7</v>
      </c>
      <c r="AA149" s="242">
        <v>105</v>
      </c>
      <c r="AB149" s="244">
        <v>15</v>
      </c>
      <c r="AC149" s="242">
        <v>4</v>
      </c>
      <c r="AD149" s="242">
        <v>60</v>
      </c>
      <c r="AE149" s="244">
        <v>15</v>
      </c>
    </row>
    <row r="150" spans="1:31" x14ac:dyDescent="0.35">
      <c r="A150">
        <v>3351</v>
      </c>
      <c r="B150" t="s">
        <v>517</v>
      </c>
      <c r="C150" s="242">
        <v>1</v>
      </c>
      <c r="D150" s="242">
        <v>1</v>
      </c>
      <c r="E150" s="242">
        <v>0</v>
      </c>
      <c r="F150" s="243">
        <v>1</v>
      </c>
      <c r="G150" s="242">
        <v>0</v>
      </c>
      <c r="H150" s="242">
        <v>0</v>
      </c>
      <c r="I150" s="243">
        <v>0</v>
      </c>
      <c r="J150" s="242">
        <v>15</v>
      </c>
      <c r="K150" s="242">
        <v>15</v>
      </c>
      <c r="L150" s="242">
        <v>0</v>
      </c>
      <c r="M150" s="243">
        <v>15</v>
      </c>
      <c r="N150" s="242">
        <v>0</v>
      </c>
      <c r="O150" s="242">
        <v>0</v>
      </c>
      <c r="P150" s="243">
        <v>0</v>
      </c>
      <c r="Q150" s="242">
        <v>0</v>
      </c>
      <c r="R150" s="242">
        <v>0</v>
      </c>
      <c r="S150" s="244">
        <v>0</v>
      </c>
      <c r="T150" s="242">
        <v>0</v>
      </c>
      <c r="U150" s="242">
        <v>0</v>
      </c>
      <c r="V150" s="244">
        <v>0</v>
      </c>
      <c r="W150" s="242">
        <v>0</v>
      </c>
      <c r="X150" s="242">
        <v>0</v>
      </c>
      <c r="Y150" s="244">
        <v>0</v>
      </c>
      <c r="Z150" s="242">
        <v>0</v>
      </c>
      <c r="AA150" s="242">
        <v>0</v>
      </c>
      <c r="AB150" s="244">
        <v>0</v>
      </c>
      <c r="AC150" s="242">
        <v>0</v>
      </c>
      <c r="AD150" s="242">
        <v>0</v>
      </c>
      <c r="AE150" s="244">
        <v>0</v>
      </c>
    </row>
    <row r="151" spans="1:31" x14ac:dyDescent="0.35">
      <c r="A151">
        <v>3379</v>
      </c>
      <c r="B151" t="s">
        <v>518</v>
      </c>
      <c r="C151" s="242">
        <v>2</v>
      </c>
      <c r="D151" s="242">
        <v>17</v>
      </c>
      <c r="E151" s="242">
        <v>8</v>
      </c>
      <c r="F151" s="243">
        <v>25</v>
      </c>
      <c r="G151" s="242">
        <v>3</v>
      </c>
      <c r="H151" s="242">
        <v>1</v>
      </c>
      <c r="I151" s="243">
        <v>4</v>
      </c>
      <c r="J151" s="242">
        <v>30</v>
      </c>
      <c r="K151" s="242">
        <v>240</v>
      </c>
      <c r="L151" s="242">
        <v>112</v>
      </c>
      <c r="M151" s="243">
        <v>352</v>
      </c>
      <c r="N151" s="242">
        <v>39</v>
      </c>
      <c r="O151" s="242">
        <v>15</v>
      </c>
      <c r="P151" s="243">
        <v>54</v>
      </c>
      <c r="Q151" s="242">
        <v>1</v>
      </c>
      <c r="R151" s="242">
        <v>15</v>
      </c>
      <c r="S151" s="244">
        <v>0</v>
      </c>
      <c r="T151" s="242">
        <v>3</v>
      </c>
      <c r="U151" s="242">
        <v>45</v>
      </c>
      <c r="V151" s="244">
        <v>0</v>
      </c>
      <c r="W151" s="242">
        <v>3</v>
      </c>
      <c r="X151" s="242">
        <v>45</v>
      </c>
      <c r="Y151" s="244">
        <v>0</v>
      </c>
      <c r="Z151" s="242">
        <v>0</v>
      </c>
      <c r="AA151" s="242">
        <v>0</v>
      </c>
      <c r="AB151" s="244">
        <v>0</v>
      </c>
      <c r="AC151" s="242">
        <v>0</v>
      </c>
      <c r="AD151" s="242">
        <v>0</v>
      </c>
      <c r="AE151" s="244">
        <v>0</v>
      </c>
    </row>
    <row r="152" spans="1:31" x14ac:dyDescent="0.35">
      <c r="A152">
        <v>3384</v>
      </c>
      <c r="B152" t="s">
        <v>519</v>
      </c>
      <c r="C152" s="242">
        <v>10</v>
      </c>
      <c r="D152" s="242">
        <v>23</v>
      </c>
      <c r="E152" s="242">
        <v>7</v>
      </c>
      <c r="F152" s="243">
        <v>30</v>
      </c>
      <c r="G152" s="242">
        <v>8</v>
      </c>
      <c r="H152" s="242">
        <v>2</v>
      </c>
      <c r="I152" s="243">
        <v>10</v>
      </c>
      <c r="J152" s="242">
        <v>150</v>
      </c>
      <c r="K152" s="242">
        <v>345</v>
      </c>
      <c r="L152" s="242">
        <v>105</v>
      </c>
      <c r="M152" s="243">
        <v>450</v>
      </c>
      <c r="N152" s="242">
        <v>120</v>
      </c>
      <c r="O152" s="242">
        <v>30</v>
      </c>
      <c r="P152" s="243">
        <v>150</v>
      </c>
      <c r="Q152" s="242">
        <v>4</v>
      </c>
      <c r="R152" s="242">
        <v>60</v>
      </c>
      <c r="S152" s="244">
        <v>0</v>
      </c>
      <c r="T152" s="242">
        <v>10</v>
      </c>
      <c r="U152" s="242">
        <v>150</v>
      </c>
      <c r="V152" s="244">
        <v>45</v>
      </c>
      <c r="W152" s="242">
        <v>12</v>
      </c>
      <c r="X152" s="242">
        <v>180</v>
      </c>
      <c r="Y152" s="244">
        <v>30</v>
      </c>
      <c r="Z152" s="242">
        <v>3</v>
      </c>
      <c r="AA152" s="242">
        <v>45</v>
      </c>
      <c r="AB152" s="244">
        <v>0</v>
      </c>
      <c r="AC152" s="242">
        <v>1</v>
      </c>
      <c r="AD152" s="242">
        <v>15</v>
      </c>
      <c r="AE152" s="244">
        <v>0</v>
      </c>
    </row>
    <row r="153" spans="1:31" x14ac:dyDescent="0.35">
      <c r="A153">
        <v>3420</v>
      </c>
      <c r="B153" t="s">
        <v>520</v>
      </c>
      <c r="C153" s="242">
        <v>11</v>
      </c>
      <c r="D153" s="242">
        <v>34</v>
      </c>
      <c r="E153" s="242">
        <v>14</v>
      </c>
      <c r="F153" s="243">
        <v>48</v>
      </c>
      <c r="G153" s="242">
        <v>23</v>
      </c>
      <c r="H153" s="242">
        <v>12</v>
      </c>
      <c r="I153" s="243">
        <v>35</v>
      </c>
      <c r="J153" s="242">
        <v>165</v>
      </c>
      <c r="K153" s="242">
        <v>495</v>
      </c>
      <c r="L153" s="242">
        <v>180</v>
      </c>
      <c r="M153" s="243">
        <v>675</v>
      </c>
      <c r="N153" s="242">
        <v>345</v>
      </c>
      <c r="O153" s="242">
        <v>180</v>
      </c>
      <c r="P153" s="243">
        <v>525</v>
      </c>
      <c r="Q153" s="242">
        <v>0</v>
      </c>
      <c r="R153" s="242">
        <v>0</v>
      </c>
      <c r="S153" s="244">
        <v>0</v>
      </c>
      <c r="T153" s="242">
        <v>6</v>
      </c>
      <c r="U153" s="242">
        <v>90</v>
      </c>
      <c r="V153" s="244">
        <v>45</v>
      </c>
      <c r="W153" s="242">
        <v>2</v>
      </c>
      <c r="X153" s="242">
        <v>30</v>
      </c>
      <c r="Y153" s="244">
        <v>15</v>
      </c>
      <c r="Z153" s="242">
        <v>0</v>
      </c>
      <c r="AA153" s="242">
        <v>0</v>
      </c>
      <c r="AB153" s="244">
        <v>0</v>
      </c>
      <c r="AC153" s="242">
        <v>0</v>
      </c>
      <c r="AD153" s="242">
        <v>0</v>
      </c>
      <c r="AE153" s="244">
        <v>0</v>
      </c>
    </row>
    <row r="154" spans="1:31" x14ac:dyDescent="0.35">
      <c r="A154">
        <v>3426</v>
      </c>
      <c r="B154" t="s">
        <v>521</v>
      </c>
      <c r="C154" s="242">
        <v>11</v>
      </c>
      <c r="D154" s="242">
        <v>36</v>
      </c>
      <c r="E154" s="242">
        <v>17</v>
      </c>
      <c r="F154" s="243">
        <v>53</v>
      </c>
      <c r="G154" s="242">
        <v>17</v>
      </c>
      <c r="H154" s="242">
        <v>13</v>
      </c>
      <c r="I154" s="243">
        <v>30</v>
      </c>
      <c r="J154" s="242">
        <v>165</v>
      </c>
      <c r="K154" s="242">
        <v>540</v>
      </c>
      <c r="L154" s="242">
        <v>255</v>
      </c>
      <c r="M154" s="243">
        <v>795</v>
      </c>
      <c r="N154" s="242">
        <v>255</v>
      </c>
      <c r="O154" s="242">
        <v>195</v>
      </c>
      <c r="P154" s="243">
        <v>450</v>
      </c>
      <c r="Q154" s="242">
        <v>11</v>
      </c>
      <c r="R154" s="242">
        <v>165</v>
      </c>
      <c r="S154" s="244">
        <v>60</v>
      </c>
      <c r="T154" s="242">
        <v>12</v>
      </c>
      <c r="U154" s="242">
        <v>180</v>
      </c>
      <c r="V154" s="244">
        <v>90</v>
      </c>
      <c r="W154" s="242">
        <v>8</v>
      </c>
      <c r="X154" s="242">
        <v>120</v>
      </c>
      <c r="Y154" s="244">
        <v>60</v>
      </c>
      <c r="Z154" s="242">
        <v>0</v>
      </c>
      <c r="AA154" s="242">
        <v>0</v>
      </c>
      <c r="AB154" s="244">
        <v>0</v>
      </c>
      <c r="AC154" s="242">
        <v>0</v>
      </c>
      <c r="AD154" s="242">
        <v>0</v>
      </c>
      <c r="AE154" s="244">
        <v>0</v>
      </c>
    </row>
    <row r="155" spans="1:31" x14ac:dyDescent="0.35">
      <c r="A155">
        <v>3451</v>
      </c>
      <c r="B155" t="s">
        <v>522</v>
      </c>
      <c r="C155" s="242">
        <v>8</v>
      </c>
      <c r="D155" s="242">
        <v>25</v>
      </c>
      <c r="E155" s="242">
        <v>16</v>
      </c>
      <c r="F155" s="243">
        <v>41</v>
      </c>
      <c r="G155" s="242">
        <v>13</v>
      </c>
      <c r="H155" s="242">
        <v>8</v>
      </c>
      <c r="I155" s="243">
        <v>21</v>
      </c>
      <c r="J155" s="242">
        <v>120</v>
      </c>
      <c r="K155" s="242">
        <v>375</v>
      </c>
      <c r="L155" s="242">
        <v>240</v>
      </c>
      <c r="M155" s="243">
        <v>615</v>
      </c>
      <c r="N155" s="242">
        <v>195</v>
      </c>
      <c r="O155" s="242">
        <v>120</v>
      </c>
      <c r="P155" s="243">
        <v>315</v>
      </c>
      <c r="Q155" s="242">
        <v>25</v>
      </c>
      <c r="R155" s="242">
        <v>375</v>
      </c>
      <c r="S155" s="244">
        <v>150</v>
      </c>
      <c r="T155" s="242">
        <v>13</v>
      </c>
      <c r="U155" s="242">
        <v>195</v>
      </c>
      <c r="V155" s="244">
        <v>60</v>
      </c>
      <c r="W155" s="242">
        <v>2</v>
      </c>
      <c r="X155" s="242">
        <v>30</v>
      </c>
      <c r="Y155" s="244">
        <v>15</v>
      </c>
      <c r="Z155" s="242">
        <v>19</v>
      </c>
      <c r="AA155" s="242">
        <v>285</v>
      </c>
      <c r="AB155" s="244">
        <v>45</v>
      </c>
      <c r="AC155" s="242">
        <v>18</v>
      </c>
      <c r="AD155" s="242">
        <v>270</v>
      </c>
      <c r="AE155" s="244">
        <v>45</v>
      </c>
    </row>
    <row r="156" spans="1:31" x14ac:dyDescent="0.35">
      <c r="A156">
        <v>3461</v>
      </c>
      <c r="B156" t="s">
        <v>523</v>
      </c>
      <c r="C156" s="242">
        <v>9</v>
      </c>
      <c r="D156" s="242">
        <v>27</v>
      </c>
      <c r="E156" s="242">
        <v>18</v>
      </c>
      <c r="F156" s="243">
        <v>45</v>
      </c>
      <c r="G156" s="242">
        <v>14</v>
      </c>
      <c r="H156" s="242">
        <v>15</v>
      </c>
      <c r="I156" s="243">
        <v>29</v>
      </c>
      <c r="J156" s="242">
        <v>135</v>
      </c>
      <c r="K156" s="242">
        <v>405</v>
      </c>
      <c r="L156" s="242">
        <v>255</v>
      </c>
      <c r="M156" s="243">
        <v>660</v>
      </c>
      <c r="N156" s="242">
        <v>210</v>
      </c>
      <c r="O156" s="242">
        <v>221</v>
      </c>
      <c r="P156" s="243">
        <v>431</v>
      </c>
      <c r="Q156" s="242">
        <v>8</v>
      </c>
      <c r="R156" s="242">
        <v>120</v>
      </c>
      <c r="S156" s="244">
        <v>60</v>
      </c>
      <c r="T156" s="242">
        <v>9</v>
      </c>
      <c r="U156" s="242">
        <v>135</v>
      </c>
      <c r="V156" s="244">
        <v>45</v>
      </c>
      <c r="W156" s="242">
        <v>17</v>
      </c>
      <c r="X156" s="242">
        <v>255</v>
      </c>
      <c r="Y156" s="244">
        <v>105</v>
      </c>
      <c r="Z156" s="242">
        <v>0</v>
      </c>
      <c r="AA156" s="242">
        <v>0</v>
      </c>
      <c r="AB156" s="244">
        <v>0</v>
      </c>
      <c r="AC156" s="242">
        <v>0</v>
      </c>
      <c r="AD156" s="242">
        <v>0</v>
      </c>
      <c r="AE156" s="244">
        <v>0</v>
      </c>
    </row>
    <row r="157" spans="1:31" x14ac:dyDescent="0.35">
      <c r="A157">
        <v>3465</v>
      </c>
      <c r="B157" t="s">
        <v>524</v>
      </c>
      <c r="C157" s="242">
        <v>0</v>
      </c>
      <c r="D157" s="242">
        <v>6</v>
      </c>
      <c r="E157" s="242">
        <v>5</v>
      </c>
      <c r="F157" s="243">
        <v>11</v>
      </c>
      <c r="G157" s="242">
        <v>2</v>
      </c>
      <c r="H157" s="242">
        <v>0</v>
      </c>
      <c r="I157" s="243">
        <v>2</v>
      </c>
      <c r="J157" s="242">
        <v>0</v>
      </c>
      <c r="K157" s="242">
        <v>80</v>
      </c>
      <c r="L157" s="242">
        <v>62</v>
      </c>
      <c r="M157" s="243">
        <v>142</v>
      </c>
      <c r="N157" s="242">
        <v>9</v>
      </c>
      <c r="O157" s="242">
        <v>0</v>
      </c>
      <c r="P157" s="243">
        <v>9</v>
      </c>
      <c r="Q157" s="242">
        <v>0</v>
      </c>
      <c r="R157" s="242">
        <v>0</v>
      </c>
      <c r="S157" s="244">
        <v>0</v>
      </c>
      <c r="T157" s="242">
        <v>6</v>
      </c>
      <c r="U157" s="242">
        <v>83</v>
      </c>
      <c r="V157" s="244">
        <v>3</v>
      </c>
      <c r="W157" s="242">
        <v>1</v>
      </c>
      <c r="X157" s="242">
        <v>15</v>
      </c>
      <c r="Y157" s="244">
        <v>6</v>
      </c>
      <c r="Z157" s="242">
        <v>5</v>
      </c>
      <c r="AA157" s="242">
        <v>69</v>
      </c>
      <c r="AB157" s="244">
        <v>0</v>
      </c>
      <c r="AC157" s="242">
        <v>0</v>
      </c>
      <c r="AD157" s="242">
        <v>0</v>
      </c>
      <c r="AE157" s="244">
        <v>0</v>
      </c>
    </row>
    <row r="158" spans="1:31" x14ac:dyDescent="0.35">
      <c r="A158">
        <v>3530</v>
      </c>
      <c r="B158" t="s">
        <v>525</v>
      </c>
      <c r="C158" s="242">
        <v>5</v>
      </c>
      <c r="D158" s="242">
        <v>15</v>
      </c>
      <c r="E158" s="242">
        <v>6</v>
      </c>
      <c r="F158" s="243">
        <v>21</v>
      </c>
      <c r="G158" s="242">
        <v>5</v>
      </c>
      <c r="H158" s="242">
        <v>3</v>
      </c>
      <c r="I158" s="243">
        <v>8</v>
      </c>
      <c r="J158" s="242">
        <v>75</v>
      </c>
      <c r="K158" s="242">
        <v>225</v>
      </c>
      <c r="L158" s="242">
        <v>90</v>
      </c>
      <c r="M158" s="243">
        <v>315</v>
      </c>
      <c r="N158" s="242">
        <v>75</v>
      </c>
      <c r="O158" s="242">
        <v>45</v>
      </c>
      <c r="P158" s="243">
        <v>120</v>
      </c>
      <c r="Q158" s="242">
        <v>9</v>
      </c>
      <c r="R158" s="242">
        <v>135</v>
      </c>
      <c r="S158" s="244">
        <v>30</v>
      </c>
      <c r="T158" s="242">
        <v>2</v>
      </c>
      <c r="U158" s="242">
        <v>30</v>
      </c>
      <c r="V158" s="244">
        <v>0</v>
      </c>
      <c r="W158" s="242">
        <v>3</v>
      </c>
      <c r="X158" s="242">
        <v>45</v>
      </c>
      <c r="Y158" s="244">
        <v>15</v>
      </c>
      <c r="Z158" s="242">
        <v>1</v>
      </c>
      <c r="AA158" s="242">
        <v>15</v>
      </c>
      <c r="AB158" s="244">
        <v>0</v>
      </c>
      <c r="AC158" s="242">
        <v>1</v>
      </c>
      <c r="AD158" s="242">
        <v>15</v>
      </c>
      <c r="AE158" s="244">
        <v>0</v>
      </c>
    </row>
    <row r="159" spans="1:31" x14ac:dyDescent="0.35">
      <c r="A159">
        <v>3532</v>
      </c>
      <c r="B159" t="s">
        <v>526</v>
      </c>
      <c r="C159" s="242">
        <v>29</v>
      </c>
      <c r="D159" s="242">
        <v>46</v>
      </c>
      <c r="E159" s="242">
        <v>14</v>
      </c>
      <c r="F159" s="243">
        <v>60</v>
      </c>
      <c r="G159" s="242">
        <v>10</v>
      </c>
      <c r="H159" s="242">
        <v>2</v>
      </c>
      <c r="I159" s="243">
        <v>12</v>
      </c>
      <c r="J159" s="242">
        <v>435</v>
      </c>
      <c r="K159" s="242">
        <v>675</v>
      </c>
      <c r="L159" s="242">
        <v>210</v>
      </c>
      <c r="M159" s="243">
        <v>885</v>
      </c>
      <c r="N159" s="242">
        <v>145</v>
      </c>
      <c r="O159" s="242">
        <v>30</v>
      </c>
      <c r="P159" s="243">
        <v>175</v>
      </c>
      <c r="Q159" s="242">
        <v>41</v>
      </c>
      <c r="R159" s="242">
        <v>615</v>
      </c>
      <c r="S159" s="244">
        <v>60</v>
      </c>
      <c r="T159" s="242">
        <v>28</v>
      </c>
      <c r="U159" s="242">
        <v>420</v>
      </c>
      <c r="V159" s="244">
        <v>45</v>
      </c>
      <c r="W159" s="242">
        <v>6</v>
      </c>
      <c r="X159" s="242">
        <v>90</v>
      </c>
      <c r="Y159" s="244">
        <v>15</v>
      </c>
      <c r="Z159" s="242">
        <v>19</v>
      </c>
      <c r="AA159" s="242">
        <v>285</v>
      </c>
      <c r="AB159" s="244">
        <v>0</v>
      </c>
      <c r="AC159" s="242">
        <v>19</v>
      </c>
      <c r="AD159" s="242">
        <v>285</v>
      </c>
      <c r="AE159" s="244">
        <v>0</v>
      </c>
    </row>
    <row r="160" spans="1:31" x14ac:dyDescent="0.35">
      <c r="A160">
        <v>3538</v>
      </c>
      <c r="B160" t="s">
        <v>527</v>
      </c>
      <c r="C160" s="242">
        <v>14</v>
      </c>
      <c r="D160" s="242">
        <v>44</v>
      </c>
      <c r="E160" s="242">
        <v>11</v>
      </c>
      <c r="F160" s="243">
        <v>55</v>
      </c>
      <c r="G160" s="242">
        <v>35</v>
      </c>
      <c r="H160" s="242">
        <v>7</v>
      </c>
      <c r="I160" s="243">
        <v>42</v>
      </c>
      <c r="J160" s="242">
        <v>210</v>
      </c>
      <c r="K160" s="242">
        <v>660</v>
      </c>
      <c r="L160" s="242">
        <v>165</v>
      </c>
      <c r="M160" s="243">
        <v>825</v>
      </c>
      <c r="N160" s="242">
        <v>525</v>
      </c>
      <c r="O160" s="242">
        <v>105</v>
      </c>
      <c r="P160" s="243">
        <v>630</v>
      </c>
      <c r="Q160" s="242">
        <v>4</v>
      </c>
      <c r="R160" s="242">
        <v>60</v>
      </c>
      <c r="S160" s="244">
        <v>45</v>
      </c>
      <c r="T160" s="242">
        <v>6</v>
      </c>
      <c r="U160" s="242">
        <v>90</v>
      </c>
      <c r="V160" s="244">
        <v>30</v>
      </c>
      <c r="W160" s="242">
        <v>2</v>
      </c>
      <c r="X160" s="242">
        <v>30</v>
      </c>
      <c r="Y160" s="244">
        <v>15</v>
      </c>
      <c r="Z160" s="242">
        <v>0</v>
      </c>
      <c r="AA160" s="242">
        <v>0</v>
      </c>
      <c r="AB160" s="244">
        <v>0</v>
      </c>
      <c r="AC160" s="242">
        <v>0</v>
      </c>
      <c r="AD160" s="242">
        <v>0</v>
      </c>
      <c r="AE160" s="244">
        <v>0</v>
      </c>
    </row>
    <row r="161" spans="1:31" x14ac:dyDescent="0.35">
      <c r="A161">
        <v>3542</v>
      </c>
      <c r="B161" t="s">
        <v>528</v>
      </c>
      <c r="C161" s="242">
        <v>8</v>
      </c>
      <c r="D161" s="242">
        <v>31</v>
      </c>
      <c r="E161" s="242">
        <v>14</v>
      </c>
      <c r="F161" s="243">
        <v>45</v>
      </c>
      <c r="G161" s="242">
        <v>23</v>
      </c>
      <c r="H161" s="242">
        <v>8</v>
      </c>
      <c r="I161" s="243">
        <v>31</v>
      </c>
      <c r="J161" s="242">
        <v>120</v>
      </c>
      <c r="K161" s="242">
        <v>465</v>
      </c>
      <c r="L161" s="242">
        <v>210</v>
      </c>
      <c r="M161" s="243">
        <v>675</v>
      </c>
      <c r="N161" s="242">
        <v>345</v>
      </c>
      <c r="O161" s="242">
        <v>120</v>
      </c>
      <c r="P161" s="243">
        <v>465</v>
      </c>
      <c r="Q161" s="242">
        <v>8</v>
      </c>
      <c r="R161" s="242">
        <v>120</v>
      </c>
      <c r="S161" s="244">
        <v>15</v>
      </c>
      <c r="T161" s="242">
        <v>11</v>
      </c>
      <c r="U161" s="242">
        <v>165</v>
      </c>
      <c r="V161" s="244">
        <v>120</v>
      </c>
      <c r="W161" s="242">
        <v>3</v>
      </c>
      <c r="X161" s="242">
        <v>45</v>
      </c>
      <c r="Y161" s="244">
        <v>15</v>
      </c>
      <c r="Z161" s="242">
        <v>0</v>
      </c>
      <c r="AA161" s="242">
        <v>0</v>
      </c>
      <c r="AB161" s="244">
        <v>0</v>
      </c>
      <c r="AC161" s="242">
        <v>0</v>
      </c>
      <c r="AD161" s="242">
        <v>0</v>
      </c>
      <c r="AE161" s="244">
        <v>0</v>
      </c>
    </row>
    <row r="162" spans="1:31" x14ac:dyDescent="0.35">
      <c r="A162">
        <v>3543</v>
      </c>
      <c r="B162" t="s">
        <v>529</v>
      </c>
      <c r="C162" s="242">
        <v>20</v>
      </c>
      <c r="D162" s="242">
        <v>37</v>
      </c>
      <c r="E162" s="242">
        <v>12</v>
      </c>
      <c r="F162" s="243">
        <v>49</v>
      </c>
      <c r="G162" s="242">
        <v>13</v>
      </c>
      <c r="H162" s="242">
        <v>2</v>
      </c>
      <c r="I162" s="243">
        <v>15</v>
      </c>
      <c r="J162" s="242">
        <v>300</v>
      </c>
      <c r="K162" s="242">
        <v>555</v>
      </c>
      <c r="L162" s="242">
        <v>180</v>
      </c>
      <c r="M162" s="243">
        <v>735</v>
      </c>
      <c r="N162" s="242">
        <v>195</v>
      </c>
      <c r="O162" s="242">
        <v>30</v>
      </c>
      <c r="P162" s="243">
        <v>225</v>
      </c>
      <c r="Q162" s="242">
        <v>23</v>
      </c>
      <c r="R162" s="242">
        <v>345</v>
      </c>
      <c r="S162" s="244">
        <v>60</v>
      </c>
      <c r="T162" s="242">
        <v>10</v>
      </c>
      <c r="U162" s="242">
        <v>150</v>
      </c>
      <c r="V162" s="244">
        <v>0</v>
      </c>
      <c r="W162" s="242">
        <v>1</v>
      </c>
      <c r="X162" s="242">
        <v>15</v>
      </c>
      <c r="Y162" s="244">
        <v>0</v>
      </c>
      <c r="Z162" s="242">
        <v>11</v>
      </c>
      <c r="AA162" s="242">
        <v>165</v>
      </c>
      <c r="AB162" s="244">
        <v>15</v>
      </c>
      <c r="AC162" s="242">
        <v>11</v>
      </c>
      <c r="AD162" s="242">
        <v>165</v>
      </c>
      <c r="AE162" s="244">
        <v>15</v>
      </c>
    </row>
    <row r="163" spans="1:31" x14ac:dyDescent="0.35">
      <c r="A163">
        <v>3588</v>
      </c>
      <c r="B163" t="s">
        <v>530</v>
      </c>
      <c r="C163" s="242">
        <v>0</v>
      </c>
      <c r="D163" s="242">
        <v>8</v>
      </c>
      <c r="E163" s="242">
        <v>13</v>
      </c>
      <c r="F163" s="243">
        <v>21</v>
      </c>
      <c r="G163" s="242">
        <v>4</v>
      </c>
      <c r="H163" s="242">
        <v>4</v>
      </c>
      <c r="I163" s="243">
        <v>8</v>
      </c>
      <c r="J163" s="242">
        <v>0</v>
      </c>
      <c r="K163" s="242">
        <v>120</v>
      </c>
      <c r="L163" s="242">
        <v>190</v>
      </c>
      <c r="M163" s="243">
        <v>310</v>
      </c>
      <c r="N163" s="242">
        <v>60</v>
      </c>
      <c r="O163" s="242">
        <v>60</v>
      </c>
      <c r="P163" s="243">
        <v>120</v>
      </c>
      <c r="Q163" s="242">
        <v>5</v>
      </c>
      <c r="R163" s="242">
        <v>70</v>
      </c>
      <c r="S163" s="244">
        <v>30</v>
      </c>
      <c r="T163" s="242">
        <v>8</v>
      </c>
      <c r="U163" s="242">
        <v>120</v>
      </c>
      <c r="V163" s="244">
        <v>45</v>
      </c>
      <c r="W163" s="242">
        <v>5</v>
      </c>
      <c r="X163" s="242">
        <v>75</v>
      </c>
      <c r="Y163" s="244">
        <v>30</v>
      </c>
      <c r="Z163" s="242">
        <v>0</v>
      </c>
      <c r="AA163" s="242">
        <v>0</v>
      </c>
      <c r="AB163" s="244">
        <v>0</v>
      </c>
      <c r="AC163" s="242">
        <v>0</v>
      </c>
      <c r="AD163" s="242">
        <v>0</v>
      </c>
      <c r="AE163" s="244">
        <v>0</v>
      </c>
    </row>
    <row r="164" spans="1:31" x14ac:dyDescent="0.35">
      <c r="A164">
        <v>3592</v>
      </c>
      <c r="B164" t="s">
        <v>531</v>
      </c>
      <c r="C164" s="242">
        <v>17</v>
      </c>
      <c r="D164" s="242">
        <v>19</v>
      </c>
      <c r="E164" s="242">
        <v>15</v>
      </c>
      <c r="F164" s="243">
        <v>34</v>
      </c>
      <c r="G164" s="242">
        <v>12</v>
      </c>
      <c r="H164" s="242">
        <v>9</v>
      </c>
      <c r="I164" s="243">
        <v>21</v>
      </c>
      <c r="J164" s="242">
        <v>255</v>
      </c>
      <c r="K164" s="242">
        <v>285</v>
      </c>
      <c r="L164" s="242">
        <v>223</v>
      </c>
      <c r="M164" s="243">
        <v>508</v>
      </c>
      <c r="N164" s="242">
        <v>180</v>
      </c>
      <c r="O164" s="242">
        <v>135</v>
      </c>
      <c r="P164" s="243">
        <v>315</v>
      </c>
      <c r="Q164" s="242">
        <v>12</v>
      </c>
      <c r="R164" s="242">
        <v>180</v>
      </c>
      <c r="S164" s="244">
        <v>30</v>
      </c>
      <c r="T164" s="242">
        <v>6</v>
      </c>
      <c r="U164" s="242">
        <v>90</v>
      </c>
      <c r="V164" s="244">
        <v>60</v>
      </c>
      <c r="W164" s="242">
        <v>10</v>
      </c>
      <c r="X164" s="242">
        <v>150</v>
      </c>
      <c r="Y164" s="244">
        <v>60</v>
      </c>
      <c r="Z164" s="242">
        <v>3</v>
      </c>
      <c r="AA164" s="242">
        <v>45</v>
      </c>
      <c r="AB164" s="244">
        <v>0</v>
      </c>
      <c r="AC164" s="242">
        <v>3</v>
      </c>
      <c r="AD164" s="242">
        <v>45</v>
      </c>
      <c r="AE164" s="244">
        <v>0</v>
      </c>
    </row>
    <row r="165" spans="1:31" x14ac:dyDescent="0.35">
      <c r="A165">
        <v>3595</v>
      </c>
      <c r="B165" t="s">
        <v>532</v>
      </c>
      <c r="C165" s="242">
        <v>8</v>
      </c>
      <c r="D165" s="242">
        <v>32</v>
      </c>
      <c r="E165" s="242">
        <v>16</v>
      </c>
      <c r="F165" s="243">
        <v>48</v>
      </c>
      <c r="G165" s="242">
        <v>15</v>
      </c>
      <c r="H165" s="242">
        <v>8</v>
      </c>
      <c r="I165" s="243">
        <v>23</v>
      </c>
      <c r="J165" s="242">
        <v>120</v>
      </c>
      <c r="K165" s="242">
        <v>477</v>
      </c>
      <c r="L165" s="242">
        <v>240</v>
      </c>
      <c r="M165" s="243">
        <v>717</v>
      </c>
      <c r="N165" s="242">
        <v>217.5</v>
      </c>
      <c r="O165" s="242">
        <v>120</v>
      </c>
      <c r="P165" s="243">
        <v>337.5</v>
      </c>
      <c r="Q165" s="242">
        <v>1</v>
      </c>
      <c r="R165" s="242">
        <v>15</v>
      </c>
      <c r="S165" s="244">
        <v>0</v>
      </c>
      <c r="T165" s="242">
        <v>3</v>
      </c>
      <c r="U165" s="242">
        <v>45</v>
      </c>
      <c r="V165" s="244">
        <v>0</v>
      </c>
      <c r="W165" s="242">
        <v>6</v>
      </c>
      <c r="X165" s="242">
        <v>90</v>
      </c>
      <c r="Y165" s="244">
        <v>30</v>
      </c>
      <c r="Z165" s="242">
        <v>3</v>
      </c>
      <c r="AA165" s="242">
        <v>45</v>
      </c>
      <c r="AB165" s="244">
        <v>0</v>
      </c>
      <c r="AC165" s="242">
        <v>3</v>
      </c>
      <c r="AD165" s="242">
        <v>45</v>
      </c>
      <c r="AE165" s="244">
        <v>0</v>
      </c>
    </row>
    <row r="166" spans="1:31" x14ac:dyDescent="0.35">
      <c r="A166">
        <v>3603</v>
      </c>
      <c r="B166" t="s">
        <v>533</v>
      </c>
      <c r="C166" s="242">
        <v>21</v>
      </c>
      <c r="D166" s="242">
        <v>25</v>
      </c>
      <c r="E166" s="242">
        <v>14</v>
      </c>
      <c r="F166" s="243">
        <v>39</v>
      </c>
      <c r="G166" s="242">
        <v>5</v>
      </c>
      <c r="H166" s="242">
        <v>3</v>
      </c>
      <c r="I166" s="243">
        <v>8</v>
      </c>
      <c r="J166" s="242">
        <v>315</v>
      </c>
      <c r="K166" s="242">
        <v>375</v>
      </c>
      <c r="L166" s="242">
        <v>210</v>
      </c>
      <c r="M166" s="243">
        <v>585</v>
      </c>
      <c r="N166" s="242">
        <v>75</v>
      </c>
      <c r="O166" s="242">
        <v>45</v>
      </c>
      <c r="P166" s="243">
        <v>120</v>
      </c>
      <c r="Q166" s="242">
        <v>2</v>
      </c>
      <c r="R166" s="242">
        <v>30</v>
      </c>
      <c r="S166" s="244">
        <v>30</v>
      </c>
      <c r="T166" s="242">
        <v>48</v>
      </c>
      <c r="U166" s="242">
        <v>720</v>
      </c>
      <c r="V166" s="244">
        <v>75</v>
      </c>
      <c r="W166" s="242">
        <v>2</v>
      </c>
      <c r="X166" s="242">
        <v>30</v>
      </c>
      <c r="Y166" s="244">
        <v>15</v>
      </c>
      <c r="Z166" s="242">
        <v>18</v>
      </c>
      <c r="AA166" s="242">
        <v>270</v>
      </c>
      <c r="AB166" s="244">
        <v>15</v>
      </c>
      <c r="AC166" s="242">
        <v>17</v>
      </c>
      <c r="AD166" s="242">
        <v>255</v>
      </c>
      <c r="AE166" s="244">
        <v>15</v>
      </c>
    </row>
    <row r="167" spans="1:31" x14ac:dyDescent="0.35">
      <c r="A167">
        <v>3607</v>
      </c>
      <c r="B167" t="s">
        <v>534</v>
      </c>
      <c r="C167" s="242">
        <v>8</v>
      </c>
      <c r="D167" s="242">
        <v>9</v>
      </c>
      <c r="E167" s="242">
        <v>7</v>
      </c>
      <c r="F167" s="243">
        <v>16</v>
      </c>
      <c r="G167" s="242">
        <v>3</v>
      </c>
      <c r="H167" s="242">
        <v>1</v>
      </c>
      <c r="I167" s="243">
        <v>4</v>
      </c>
      <c r="J167" s="242">
        <v>120</v>
      </c>
      <c r="K167" s="242">
        <v>135</v>
      </c>
      <c r="L167" s="242">
        <v>105</v>
      </c>
      <c r="M167" s="243">
        <v>240</v>
      </c>
      <c r="N167" s="242">
        <v>45</v>
      </c>
      <c r="O167" s="242">
        <v>15</v>
      </c>
      <c r="P167" s="243">
        <v>60</v>
      </c>
      <c r="Q167" s="242">
        <v>18</v>
      </c>
      <c r="R167" s="242">
        <v>270</v>
      </c>
      <c r="S167" s="244">
        <v>30</v>
      </c>
      <c r="T167" s="242">
        <v>2</v>
      </c>
      <c r="U167" s="242">
        <v>30</v>
      </c>
      <c r="V167" s="244">
        <v>0</v>
      </c>
      <c r="W167" s="242">
        <v>0</v>
      </c>
      <c r="X167" s="242">
        <v>0</v>
      </c>
      <c r="Y167" s="244">
        <v>0</v>
      </c>
      <c r="Z167" s="242">
        <v>0</v>
      </c>
      <c r="AA167" s="242">
        <v>0</v>
      </c>
      <c r="AB167" s="244">
        <v>0</v>
      </c>
      <c r="AC167" s="242">
        <v>0</v>
      </c>
      <c r="AD167" s="242">
        <v>0</v>
      </c>
      <c r="AE167" s="244">
        <v>0</v>
      </c>
    </row>
    <row r="168" spans="1:31" x14ac:dyDescent="0.35">
      <c r="A168">
        <v>3622</v>
      </c>
      <c r="B168" t="s">
        <v>535</v>
      </c>
      <c r="C168" s="242">
        <v>12</v>
      </c>
      <c r="D168" s="242">
        <v>26</v>
      </c>
      <c r="E168" s="242">
        <v>12</v>
      </c>
      <c r="F168" s="243">
        <v>38</v>
      </c>
      <c r="G168" s="242">
        <v>5</v>
      </c>
      <c r="H168" s="242">
        <v>5</v>
      </c>
      <c r="I168" s="243">
        <v>10</v>
      </c>
      <c r="J168" s="242">
        <v>180</v>
      </c>
      <c r="K168" s="242">
        <v>390</v>
      </c>
      <c r="L168" s="242">
        <v>180</v>
      </c>
      <c r="M168" s="243">
        <v>570</v>
      </c>
      <c r="N168" s="242">
        <v>75</v>
      </c>
      <c r="O168" s="242">
        <v>75</v>
      </c>
      <c r="P168" s="243">
        <v>150</v>
      </c>
      <c r="Q168" s="242">
        <v>1</v>
      </c>
      <c r="R168" s="242">
        <v>15</v>
      </c>
      <c r="S168" s="244">
        <v>0</v>
      </c>
      <c r="T168" s="242">
        <v>6</v>
      </c>
      <c r="U168" s="242">
        <v>90</v>
      </c>
      <c r="V168" s="244">
        <v>30</v>
      </c>
      <c r="W168" s="242">
        <v>15</v>
      </c>
      <c r="X168" s="242">
        <v>225</v>
      </c>
      <c r="Y168" s="244">
        <v>30</v>
      </c>
      <c r="Z168" s="242">
        <v>4</v>
      </c>
      <c r="AA168" s="242">
        <v>60</v>
      </c>
      <c r="AB168" s="244">
        <v>15</v>
      </c>
      <c r="AC168" s="242">
        <v>4</v>
      </c>
      <c r="AD168" s="242">
        <v>60</v>
      </c>
      <c r="AE168" s="244">
        <v>15</v>
      </c>
    </row>
    <row r="169" spans="1:31" x14ac:dyDescent="0.35">
      <c r="A169">
        <v>3636</v>
      </c>
      <c r="B169" t="s">
        <v>536</v>
      </c>
      <c r="C169" s="242">
        <v>8</v>
      </c>
      <c r="D169" s="242">
        <v>10</v>
      </c>
      <c r="E169" s="242">
        <v>4</v>
      </c>
      <c r="F169" s="243">
        <v>14</v>
      </c>
      <c r="G169" s="242">
        <v>4</v>
      </c>
      <c r="H169" s="242">
        <v>2</v>
      </c>
      <c r="I169" s="243">
        <v>6</v>
      </c>
      <c r="J169" s="242">
        <v>120</v>
      </c>
      <c r="K169" s="242">
        <v>135</v>
      </c>
      <c r="L169" s="242">
        <v>45</v>
      </c>
      <c r="M169" s="243">
        <v>180</v>
      </c>
      <c r="N169" s="242">
        <v>60</v>
      </c>
      <c r="O169" s="242">
        <v>30</v>
      </c>
      <c r="P169" s="243">
        <v>90</v>
      </c>
      <c r="Q169" s="242">
        <v>17</v>
      </c>
      <c r="R169" s="242">
        <v>255</v>
      </c>
      <c r="S169" s="244">
        <v>30</v>
      </c>
      <c r="T169" s="242">
        <v>2</v>
      </c>
      <c r="U169" s="242">
        <v>15</v>
      </c>
      <c r="V169" s="244">
        <v>30</v>
      </c>
      <c r="W169" s="242">
        <v>2</v>
      </c>
      <c r="X169" s="242">
        <v>30</v>
      </c>
      <c r="Y169" s="244">
        <v>15</v>
      </c>
      <c r="Z169" s="242">
        <v>8</v>
      </c>
      <c r="AA169" s="242">
        <v>120</v>
      </c>
      <c r="AB169" s="244">
        <v>15</v>
      </c>
      <c r="AC169" s="242">
        <v>8</v>
      </c>
      <c r="AD169" s="242">
        <v>120</v>
      </c>
      <c r="AE169" s="244">
        <v>15</v>
      </c>
    </row>
    <row r="170" spans="1:31" x14ac:dyDescent="0.35">
      <c r="A170">
        <v>3654</v>
      </c>
      <c r="B170" t="s">
        <v>537</v>
      </c>
      <c r="C170" s="242">
        <v>2</v>
      </c>
      <c r="D170" s="242">
        <v>33</v>
      </c>
      <c r="E170" s="242">
        <v>3</v>
      </c>
      <c r="F170" s="243">
        <v>36</v>
      </c>
      <c r="G170" s="242">
        <v>21</v>
      </c>
      <c r="H170" s="242">
        <v>1</v>
      </c>
      <c r="I170" s="243">
        <v>22</v>
      </c>
      <c r="J170" s="242">
        <v>30</v>
      </c>
      <c r="K170" s="242">
        <v>495</v>
      </c>
      <c r="L170" s="242">
        <v>45</v>
      </c>
      <c r="M170" s="243">
        <v>540</v>
      </c>
      <c r="N170" s="242">
        <v>315</v>
      </c>
      <c r="O170" s="242">
        <v>15</v>
      </c>
      <c r="P170" s="243">
        <v>330</v>
      </c>
      <c r="Q170" s="242">
        <v>6</v>
      </c>
      <c r="R170" s="242">
        <v>90</v>
      </c>
      <c r="S170" s="244">
        <v>75</v>
      </c>
      <c r="T170" s="242">
        <v>0</v>
      </c>
      <c r="U170" s="242">
        <v>0</v>
      </c>
      <c r="V170" s="244">
        <v>0</v>
      </c>
      <c r="W170" s="242">
        <v>19</v>
      </c>
      <c r="X170" s="242">
        <v>285</v>
      </c>
      <c r="Y170" s="244">
        <v>120</v>
      </c>
      <c r="Z170" s="242">
        <v>3</v>
      </c>
      <c r="AA170" s="242">
        <v>45</v>
      </c>
      <c r="AB170" s="244">
        <v>0</v>
      </c>
      <c r="AC170" s="242">
        <v>1</v>
      </c>
      <c r="AD170" s="242">
        <v>15</v>
      </c>
      <c r="AE170" s="244">
        <v>0</v>
      </c>
    </row>
    <row r="171" spans="1:31" x14ac:dyDescent="0.35">
      <c r="A171">
        <v>3657</v>
      </c>
      <c r="B171" t="s">
        <v>538</v>
      </c>
      <c r="C171" s="242">
        <v>14</v>
      </c>
      <c r="D171" s="242">
        <v>20</v>
      </c>
      <c r="E171" s="242">
        <v>6</v>
      </c>
      <c r="F171" s="243">
        <v>26</v>
      </c>
      <c r="G171" s="242">
        <v>13</v>
      </c>
      <c r="H171" s="242">
        <v>2</v>
      </c>
      <c r="I171" s="243">
        <v>15</v>
      </c>
      <c r="J171" s="242">
        <v>210</v>
      </c>
      <c r="K171" s="242">
        <v>300</v>
      </c>
      <c r="L171" s="242">
        <v>90</v>
      </c>
      <c r="M171" s="243">
        <v>390</v>
      </c>
      <c r="N171" s="242">
        <v>195</v>
      </c>
      <c r="O171" s="242">
        <v>30</v>
      </c>
      <c r="P171" s="243">
        <v>225</v>
      </c>
      <c r="Q171" s="242">
        <v>4</v>
      </c>
      <c r="R171" s="242">
        <v>60</v>
      </c>
      <c r="S171" s="244">
        <v>15</v>
      </c>
      <c r="T171" s="242">
        <v>2</v>
      </c>
      <c r="U171" s="242">
        <v>30</v>
      </c>
      <c r="V171" s="244">
        <v>15</v>
      </c>
      <c r="W171" s="242">
        <v>5</v>
      </c>
      <c r="X171" s="242">
        <v>75</v>
      </c>
      <c r="Y171" s="244">
        <v>30</v>
      </c>
      <c r="Z171" s="242">
        <v>0</v>
      </c>
      <c r="AA171" s="242">
        <v>0</v>
      </c>
      <c r="AB171" s="244">
        <v>0</v>
      </c>
      <c r="AC171" s="242">
        <v>0</v>
      </c>
      <c r="AD171" s="242">
        <v>0</v>
      </c>
      <c r="AE171" s="244">
        <v>0</v>
      </c>
    </row>
    <row r="172" spans="1:31" x14ac:dyDescent="0.35">
      <c r="A172">
        <v>3661</v>
      </c>
      <c r="B172" t="s">
        <v>539</v>
      </c>
      <c r="C172" s="242">
        <v>4</v>
      </c>
      <c r="D172" s="242">
        <v>18</v>
      </c>
      <c r="E172" s="242">
        <v>21</v>
      </c>
      <c r="F172" s="243">
        <v>39</v>
      </c>
      <c r="G172" s="242">
        <v>11</v>
      </c>
      <c r="H172" s="242">
        <v>11</v>
      </c>
      <c r="I172" s="243">
        <v>22</v>
      </c>
      <c r="J172" s="242">
        <v>59</v>
      </c>
      <c r="K172" s="242">
        <v>270</v>
      </c>
      <c r="L172" s="242">
        <v>315</v>
      </c>
      <c r="M172" s="243">
        <v>585</v>
      </c>
      <c r="N172" s="242">
        <v>165</v>
      </c>
      <c r="O172" s="242">
        <v>162</v>
      </c>
      <c r="P172" s="243">
        <v>327</v>
      </c>
      <c r="Q172" s="242">
        <v>17</v>
      </c>
      <c r="R172" s="242">
        <v>254</v>
      </c>
      <c r="S172" s="244">
        <v>87</v>
      </c>
      <c r="T172" s="242">
        <v>2</v>
      </c>
      <c r="U172" s="242">
        <v>30</v>
      </c>
      <c r="V172" s="244">
        <v>0</v>
      </c>
      <c r="W172" s="242">
        <v>10</v>
      </c>
      <c r="X172" s="242">
        <v>150</v>
      </c>
      <c r="Y172" s="244">
        <v>90</v>
      </c>
      <c r="Z172" s="242">
        <v>7</v>
      </c>
      <c r="AA172" s="242">
        <v>105</v>
      </c>
      <c r="AB172" s="244">
        <v>0</v>
      </c>
      <c r="AC172" s="242">
        <v>7</v>
      </c>
      <c r="AD172" s="242">
        <v>105</v>
      </c>
      <c r="AE172" s="244">
        <v>0</v>
      </c>
    </row>
    <row r="173" spans="1:31" x14ac:dyDescent="0.35">
      <c r="A173">
        <v>3717</v>
      </c>
      <c r="B173" t="s">
        <v>540</v>
      </c>
      <c r="C173" s="242">
        <v>2</v>
      </c>
      <c r="D173" s="242">
        <v>33</v>
      </c>
      <c r="E173" s="242">
        <v>12</v>
      </c>
      <c r="F173" s="243">
        <v>45</v>
      </c>
      <c r="G173" s="242">
        <v>23</v>
      </c>
      <c r="H173" s="242">
        <v>9</v>
      </c>
      <c r="I173" s="243">
        <v>32</v>
      </c>
      <c r="J173" s="242">
        <v>30</v>
      </c>
      <c r="K173" s="242">
        <v>495</v>
      </c>
      <c r="L173" s="242">
        <v>180</v>
      </c>
      <c r="M173" s="243">
        <v>675</v>
      </c>
      <c r="N173" s="242">
        <v>345</v>
      </c>
      <c r="O173" s="242">
        <v>135</v>
      </c>
      <c r="P173" s="243">
        <v>480</v>
      </c>
      <c r="Q173" s="242">
        <v>1</v>
      </c>
      <c r="R173" s="242">
        <v>15</v>
      </c>
      <c r="S173" s="244">
        <v>15</v>
      </c>
      <c r="T173" s="242">
        <v>0</v>
      </c>
      <c r="U173" s="242">
        <v>0</v>
      </c>
      <c r="V173" s="244">
        <v>0</v>
      </c>
      <c r="W173" s="242">
        <v>0</v>
      </c>
      <c r="X173" s="242">
        <v>0</v>
      </c>
      <c r="Y173" s="244">
        <v>0</v>
      </c>
      <c r="Z173" s="242">
        <v>0</v>
      </c>
      <c r="AA173" s="242">
        <v>0</v>
      </c>
      <c r="AB173" s="244">
        <v>0</v>
      </c>
      <c r="AC173" s="242">
        <v>0</v>
      </c>
      <c r="AD173" s="242">
        <v>0</v>
      </c>
      <c r="AE173" s="244">
        <v>0</v>
      </c>
    </row>
    <row r="174" spans="1:31" x14ac:dyDescent="0.35">
      <c r="A174">
        <v>3944</v>
      </c>
      <c r="B174" t="s">
        <v>542</v>
      </c>
      <c r="C174" s="242">
        <v>0</v>
      </c>
      <c r="D174" s="242">
        <v>7</v>
      </c>
      <c r="E174" s="242">
        <v>5</v>
      </c>
      <c r="F174" s="243">
        <v>12</v>
      </c>
      <c r="G174" s="242">
        <v>3</v>
      </c>
      <c r="H174" s="242">
        <v>3</v>
      </c>
      <c r="I174" s="243">
        <v>6</v>
      </c>
      <c r="J174" s="242">
        <v>0</v>
      </c>
      <c r="K174" s="242">
        <v>105</v>
      </c>
      <c r="L174" s="242">
        <v>75</v>
      </c>
      <c r="M174" s="243">
        <v>180</v>
      </c>
      <c r="N174" s="242">
        <v>45</v>
      </c>
      <c r="O174" s="242">
        <v>45</v>
      </c>
      <c r="P174" s="243">
        <v>90</v>
      </c>
      <c r="Q174" s="242">
        <v>2</v>
      </c>
      <c r="R174" s="242">
        <v>30</v>
      </c>
      <c r="S174" s="244">
        <v>15</v>
      </c>
      <c r="T174" s="242">
        <v>0</v>
      </c>
      <c r="U174" s="242">
        <v>0</v>
      </c>
      <c r="V174" s="244">
        <v>0</v>
      </c>
      <c r="W174" s="242">
        <v>0</v>
      </c>
      <c r="X174" s="242">
        <v>0</v>
      </c>
      <c r="Y174" s="244">
        <v>0</v>
      </c>
      <c r="Z174" s="242">
        <v>0</v>
      </c>
      <c r="AA174" s="242">
        <v>0</v>
      </c>
      <c r="AB174" s="244">
        <v>0</v>
      </c>
      <c r="AC174" s="242">
        <v>0</v>
      </c>
      <c r="AD174" s="242">
        <v>0</v>
      </c>
      <c r="AE174" s="244">
        <v>0</v>
      </c>
    </row>
    <row r="175" spans="1:31" x14ac:dyDescent="0.35">
      <c r="A175">
        <v>4073</v>
      </c>
      <c r="B175" t="s">
        <v>543</v>
      </c>
      <c r="C175" s="242">
        <v>0</v>
      </c>
      <c r="D175" s="242">
        <v>20</v>
      </c>
      <c r="E175" s="242">
        <v>64</v>
      </c>
      <c r="F175" s="243">
        <v>84</v>
      </c>
      <c r="G175" s="242">
        <v>0</v>
      </c>
      <c r="H175" s="242">
        <v>0</v>
      </c>
      <c r="I175" s="243">
        <v>0</v>
      </c>
      <c r="J175" s="242">
        <v>0</v>
      </c>
      <c r="K175" s="242">
        <v>300</v>
      </c>
      <c r="L175" s="242">
        <v>960</v>
      </c>
      <c r="M175" s="243">
        <v>1260</v>
      </c>
      <c r="N175" s="242">
        <v>0</v>
      </c>
      <c r="O175" s="242">
        <v>0</v>
      </c>
      <c r="P175" s="243">
        <v>0</v>
      </c>
      <c r="Q175" s="242">
        <v>1</v>
      </c>
      <c r="R175" s="242">
        <v>15</v>
      </c>
      <c r="S175" s="244">
        <v>0</v>
      </c>
      <c r="T175" s="242">
        <v>3</v>
      </c>
      <c r="U175" s="242">
        <v>45</v>
      </c>
      <c r="V175" s="244">
        <v>0</v>
      </c>
      <c r="W175" s="242">
        <v>5</v>
      </c>
      <c r="X175" s="242">
        <v>75</v>
      </c>
      <c r="Y175" s="244">
        <v>0</v>
      </c>
      <c r="Z175" s="242">
        <v>0</v>
      </c>
      <c r="AA175" s="242">
        <v>0</v>
      </c>
      <c r="AB175" s="244">
        <v>0</v>
      </c>
      <c r="AC175" s="242">
        <v>0</v>
      </c>
      <c r="AD175" s="242">
        <v>0</v>
      </c>
      <c r="AE175" s="244">
        <v>0</v>
      </c>
    </row>
    <row r="176" spans="1:31" x14ac:dyDescent="0.35">
      <c r="A176">
        <v>4152</v>
      </c>
      <c r="B176" t="s">
        <v>544</v>
      </c>
      <c r="C176" s="242">
        <v>12</v>
      </c>
      <c r="D176" s="242">
        <v>31</v>
      </c>
      <c r="E176" s="242">
        <v>23</v>
      </c>
      <c r="F176" s="243">
        <v>54</v>
      </c>
      <c r="G176" s="242">
        <v>7</v>
      </c>
      <c r="H176" s="242">
        <v>10</v>
      </c>
      <c r="I176" s="243">
        <v>17</v>
      </c>
      <c r="J176" s="242">
        <v>175</v>
      </c>
      <c r="K176" s="242">
        <v>465</v>
      </c>
      <c r="L176" s="242">
        <v>336</v>
      </c>
      <c r="M176" s="243">
        <v>801</v>
      </c>
      <c r="N176" s="242">
        <v>105</v>
      </c>
      <c r="O176" s="242">
        <v>150</v>
      </c>
      <c r="P176" s="243">
        <v>255</v>
      </c>
      <c r="Q176" s="242">
        <v>26</v>
      </c>
      <c r="R176" s="242">
        <v>390</v>
      </c>
      <c r="S176" s="244">
        <v>45</v>
      </c>
      <c r="T176" s="242">
        <v>2</v>
      </c>
      <c r="U176" s="242">
        <v>30</v>
      </c>
      <c r="V176" s="244">
        <v>0</v>
      </c>
      <c r="W176" s="242">
        <v>2</v>
      </c>
      <c r="X176" s="242">
        <v>30</v>
      </c>
      <c r="Y176" s="244">
        <v>15</v>
      </c>
      <c r="Z176" s="242">
        <v>19</v>
      </c>
      <c r="AA176" s="242">
        <v>285</v>
      </c>
      <c r="AB176" s="244">
        <v>60</v>
      </c>
      <c r="AC176" s="242">
        <v>11</v>
      </c>
      <c r="AD176" s="242">
        <v>165</v>
      </c>
      <c r="AE176" s="244">
        <v>30</v>
      </c>
    </row>
    <row r="177" spans="1:31" x14ac:dyDescent="0.35">
      <c r="A177">
        <v>4286</v>
      </c>
      <c r="B177" t="s">
        <v>545</v>
      </c>
      <c r="C177" s="242">
        <v>4</v>
      </c>
      <c r="D177" s="242">
        <v>2</v>
      </c>
      <c r="E177" s="242">
        <v>2</v>
      </c>
      <c r="F177" s="243">
        <v>4</v>
      </c>
      <c r="G177" s="242">
        <v>0</v>
      </c>
      <c r="H177" s="242">
        <v>0</v>
      </c>
      <c r="I177" s="243">
        <v>0</v>
      </c>
      <c r="J177" s="242">
        <v>60</v>
      </c>
      <c r="K177" s="242">
        <v>30</v>
      </c>
      <c r="L177" s="242">
        <v>30</v>
      </c>
      <c r="M177" s="243">
        <v>60</v>
      </c>
      <c r="N177" s="242">
        <v>0</v>
      </c>
      <c r="O177" s="242">
        <v>0</v>
      </c>
      <c r="P177" s="243">
        <v>0</v>
      </c>
      <c r="Q177" s="242">
        <v>8</v>
      </c>
      <c r="R177" s="242">
        <v>120</v>
      </c>
      <c r="S177" s="244">
        <v>0</v>
      </c>
      <c r="T177" s="242">
        <v>0</v>
      </c>
      <c r="U177" s="242">
        <v>0</v>
      </c>
      <c r="V177" s="244">
        <v>0</v>
      </c>
      <c r="W177" s="242">
        <v>0</v>
      </c>
      <c r="X177" s="242">
        <v>0</v>
      </c>
      <c r="Y177" s="244">
        <v>0</v>
      </c>
      <c r="Z177" s="242">
        <v>2</v>
      </c>
      <c r="AA177" s="242">
        <v>30</v>
      </c>
      <c r="AB177" s="244">
        <v>0</v>
      </c>
      <c r="AC177" s="242">
        <v>1</v>
      </c>
      <c r="AD177" s="242">
        <v>15</v>
      </c>
      <c r="AE177" s="244">
        <v>0</v>
      </c>
    </row>
    <row r="178" spans="1:31" x14ac:dyDescent="0.35">
      <c r="A178">
        <v>4322</v>
      </c>
      <c r="B178" t="s">
        <v>546</v>
      </c>
      <c r="C178" s="242">
        <v>0</v>
      </c>
      <c r="D178" s="242">
        <v>12</v>
      </c>
      <c r="E178" s="242">
        <v>14</v>
      </c>
      <c r="F178" s="243">
        <v>26</v>
      </c>
      <c r="G178" s="242">
        <v>2</v>
      </c>
      <c r="H178" s="242">
        <v>4</v>
      </c>
      <c r="I178" s="243">
        <v>6</v>
      </c>
      <c r="J178" s="242">
        <v>0</v>
      </c>
      <c r="K178" s="242">
        <v>165</v>
      </c>
      <c r="L178" s="242">
        <v>204</v>
      </c>
      <c r="M178" s="243">
        <v>369</v>
      </c>
      <c r="N178" s="242">
        <v>21</v>
      </c>
      <c r="O178" s="242">
        <v>60</v>
      </c>
      <c r="P178" s="243">
        <v>81</v>
      </c>
      <c r="Q178" s="242">
        <v>3</v>
      </c>
      <c r="R178" s="242">
        <v>45</v>
      </c>
      <c r="S178" s="244">
        <v>0</v>
      </c>
      <c r="T178" s="242">
        <v>2</v>
      </c>
      <c r="U178" s="242">
        <v>30</v>
      </c>
      <c r="V178" s="244">
        <v>15</v>
      </c>
      <c r="W178" s="242">
        <v>8</v>
      </c>
      <c r="X178" s="242">
        <v>117</v>
      </c>
      <c r="Y178" s="244">
        <v>30</v>
      </c>
      <c r="Z178" s="242">
        <v>6</v>
      </c>
      <c r="AA178" s="242">
        <v>87</v>
      </c>
      <c r="AB178" s="244">
        <v>0</v>
      </c>
      <c r="AC178" s="242">
        <v>0</v>
      </c>
      <c r="AD178" s="242">
        <v>0</v>
      </c>
      <c r="AE178" s="244">
        <v>0</v>
      </c>
    </row>
    <row r="179" spans="1:31" x14ac:dyDescent="0.35">
      <c r="A179">
        <v>4524</v>
      </c>
      <c r="B179" t="s">
        <v>547</v>
      </c>
      <c r="C179" s="242">
        <v>0</v>
      </c>
      <c r="D179" s="242">
        <v>2</v>
      </c>
      <c r="E179" s="242">
        <v>0</v>
      </c>
      <c r="F179" s="243">
        <v>2</v>
      </c>
      <c r="G179" s="242">
        <v>2</v>
      </c>
      <c r="H179" s="242">
        <v>0</v>
      </c>
      <c r="I179" s="243">
        <v>2</v>
      </c>
      <c r="J179" s="242">
        <v>0</v>
      </c>
      <c r="K179" s="242">
        <v>15</v>
      </c>
      <c r="L179" s="242">
        <v>0</v>
      </c>
      <c r="M179" s="243">
        <v>15</v>
      </c>
      <c r="N179" s="242">
        <v>24</v>
      </c>
      <c r="O179" s="242">
        <v>0</v>
      </c>
      <c r="P179" s="243">
        <v>24</v>
      </c>
      <c r="Q179" s="242">
        <v>0</v>
      </c>
      <c r="R179" s="242">
        <v>0</v>
      </c>
      <c r="S179" s="244">
        <v>0</v>
      </c>
      <c r="T179" s="242">
        <v>0</v>
      </c>
      <c r="U179" s="242">
        <v>0</v>
      </c>
      <c r="V179" s="244">
        <v>0</v>
      </c>
      <c r="W179" s="242">
        <v>1</v>
      </c>
      <c r="X179" s="242">
        <v>15</v>
      </c>
      <c r="Y179" s="244">
        <v>15</v>
      </c>
      <c r="Z179" s="242">
        <v>0</v>
      </c>
      <c r="AA179" s="242">
        <v>0</v>
      </c>
      <c r="AB179" s="244">
        <v>0</v>
      </c>
      <c r="AC179" s="242">
        <v>0</v>
      </c>
      <c r="AD179" s="242">
        <v>0</v>
      </c>
      <c r="AE179" s="244">
        <v>0</v>
      </c>
    </row>
    <row r="180" spans="1:31" x14ac:dyDescent="0.35">
      <c r="A180">
        <v>4530</v>
      </c>
      <c r="B180" t="s">
        <v>548</v>
      </c>
      <c r="C180" s="242">
        <v>0</v>
      </c>
      <c r="D180" s="242">
        <v>2</v>
      </c>
      <c r="E180" s="242">
        <v>0</v>
      </c>
      <c r="F180" s="243">
        <v>2</v>
      </c>
      <c r="G180" s="242">
        <v>2</v>
      </c>
      <c r="H180" s="242">
        <v>0</v>
      </c>
      <c r="I180" s="243">
        <v>2</v>
      </c>
      <c r="J180" s="242">
        <v>0</v>
      </c>
      <c r="K180" s="242">
        <v>30</v>
      </c>
      <c r="L180" s="242">
        <v>0</v>
      </c>
      <c r="M180" s="243">
        <v>30</v>
      </c>
      <c r="N180" s="242">
        <v>30</v>
      </c>
      <c r="O180" s="242">
        <v>0</v>
      </c>
      <c r="P180" s="243">
        <v>30</v>
      </c>
      <c r="Q180" s="242">
        <v>2</v>
      </c>
      <c r="R180" s="242">
        <v>30</v>
      </c>
      <c r="S180" s="244">
        <v>30</v>
      </c>
      <c r="T180" s="242">
        <v>0</v>
      </c>
      <c r="U180" s="242">
        <v>0</v>
      </c>
      <c r="V180" s="244">
        <v>0</v>
      </c>
      <c r="W180" s="242">
        <v>0</v>
      </c>
      <c r="X180" s="242">
        <v>0</v>
      </c>
      <c r="Y180" s="244">
        <v>0</v>
      </c>
      <c r="Z180" s="242">
        <v>0</v>
      </c>
      <c r="AA180" s="242">
        <v>0</v>
      </c>
      <c r="AB180" s="244">
        <v>0</v>
      </c>
      <c r="AC180" s="242">
        <v>0</v>
      </c>
      <c r="AD180" s="242">
        <v>0</v>
      </c>
      <c r="AE180" s="244">
        <v>0</v>
      </c>
    </row>
    <row r="181" spans="1:31" x14ac:dyDescent="0.35">
      <c r="A181">
        <v>4539</v>
      </c>
      <c r="B181" t="s">
        <v>889</v>
      </c>
      <c r="C181" s="242">
        <v>0</v>
      </c>
      <c r="D181" s="242">
        <v>2</v>
      </c>
      <c r="E181" s="242">
        <v>1</v>
      </c>
      <c r="F181" s="243">
        <v>3</v>
      </c>
      <c r="G181" s="242">
        <v>1</v>
      </c>
      <c r="H181" s="242">
        <v>0</v>
      </c>
      <c r="I181" s="243">
        <v>1</v>
      </c>
      <c r="J181" s="242">
        <v>0</v>
      </c>
      <c r="K181" s="242">
        <v>30</v>
      </c>
      <c r="L181" s="242">
        <v>15</v>
      </c>
      <c r="M181" s="243">
        <v>45</v>
      </c>
      <c r="N181" s="242">
        <v>15</v>
      </c>
      <c r="O181" s="242">
        <v>0</v>
      </c>
      <c r="P181" s="243">
        <v>15</v>
      </c>
      <c r="Q181" s="242">
        <v>1</v>
      </c>
      <c r="R181" s="242">
        <v>15</v>
      </c>
      <c r="S181" s="244">
        <v>0</v>
      </c>
      <c r="T181" s="242">
        <v>0</v>
      </c>
      <c r="U181" s="242">
        <v>0</v>
      </c>
      <c r="V181" s="244">
        <v>0</v>
      </c>
      <c r="W181" s="242">
        <v>0</v>
      </c>
      <c r="X181" s="242">
        <v>0</v>
      </c>
      <c r="Y181" s="244">
        <v>0</v>
      </c>
      <c r="Z181" s="242">
        <v>0</v>
      </c>
      <c r="AA181" s="242">
        <v>0</v>
      </c>
      <c r="AB181" s="244">
        <v>0</v>
      </c>
      <c r="AC181" s="242">
        <v>0</v>
      </c>
      <c r="AD181" s="242">
        <v>0</v>
      </c>
      <c r="AE181" s="244">
        <v>0</v>
      </c>
    </row>
    <row r="182" spans="1:31" x14ac:dyDescent="0.35">
      <c r="A182">
        <v>4550</v>
      </c>
      <c r="B182" t="s">
        <v>550</v>
      </c>
      <c r="C182" s="242">
        <v>1</v>
      </c>
      <c r="D182" s="242">
        <v>4</v>
      </c>
      <c r="E182" s="242">
        <v>0</v>
      </c>
      <c r="F182" s="243">
        <v>4</v>
      </c>
      <c r="G182" s="242">
        <v>3</v>
      </c>
      <c r="H182" s="242">
        <v>0</v>
      </c>
      <c r="I182" s="243">
        <v>3</v>
      </c>
      <c r="J182" s="242">
        <v>15</v>
      </c>
      <c r="K182" s="242">
        <v>45</v>
      </c>
      <c r="L182" s="242">
        <v>0</v>
      </c>
      <c r="M182" s="243">
        <v>45</v>
      </c>
      <c r="N182" s="242">
        <v>45</v>
      </c>
      <c r="O182" s="242">
        <v>0</v>
      </c>
      <c r="P182" s="243">
        <v>45</v>
      </c>
      <c r="Q182" s="242">
        <v>1</v>
      </c>
      <c r="R182" s="242">
        <v>0</v>
      </c>
      <c r="S182" s="244">
        <v>15</v>
      </c>
      <c r="T182" s="242">
        <v>1</v>
      </c>
      <c r="U182" s="242">
        <v>15</v>
      </c>
      <c r="V182" s="244">
        <v>15</v>
      </c>
      <c r="W182" s="242">
        <v>1</v>
      </c>
      <c r="X182" s="242">
        <v>15</v>
      </c>
      <c r="Y182" s="244">
        <v>0</v>
      </c>
      <c r="Z182" s="242">
        <v>0</v>
      </c>
      <c r="AA182" s="242">
        <v>0</v>
      </c>
      <c r="AB182" s="244">
        <v>0</v>
      </c>
      <c r="AC182" s="242">
        <v>0</v>
      </c>
      <c r="AD182" s="242">
        <v>0</v>
      </c>
      <c r="AE182" s="244">
        <v>0</v>
      </c>
    </row>
    <row r="183" spans="1:31" x14ac:dyDescent="0.35">
      <c r="A183">
        <v>4585</v>
      </c>
      <c r="B183" t="s">
        <v>551</v>
      </c>
      <c r="C183" s="242">
        <v>8</v>
      </c>
      <c r="D183" s="242">
        <v>21</v>
      </c>
      <c r="E183" s="242">
        <v>29</v>
      </c>
      <c r="F183" s="243">
        <v>50</v>
      </c>
      <c r="G183" s="242">
        <v>5</v>
      </c>
      <c r="H183" s="242">
        <v>5</v>
      </c>
      <c r="I183" s="243">
        <v>10</v>
      </c>
      <c r="J183" s="242">
        <v>120</v>
      </c>
      <c r="K183" s="242">
        <v>315</v>
      </c>
      <c r="L183" s="242">
        <v>435</v>
      </c>
      <c r="M183" s="243">
        <v>750</v>
      </c>
      <c r="N183" s="242">
        <v>75</v>
      </c>
      <c r="O183" s="242">
        <v>75</v>
      </c>
      <c r="P183" s="243">
        <v>150</v>
      </c>
      <c r="Q183" s="242">
        <v>1</v>
      </c>
      <c r="R183" s="242">
        <v>15</v>
      </c>
      <c r="S183" s="244">
        <v>0</v>
      </c>
      <c r="T183" s="242">
        <v>2</v>
      </c>
      <c r="U183" s="242">
        <v>30</v>
      </c>
      <c r="V183" s="244">
        <v>0</v>
      </c>
      <c r="W183" s="242">
        <v>12</v>
      </c>
      <c r="X183" s="242">
        <v>180</v>
      </c>
      <c r="Y183" s="244">
        <v>30</v>
      </c>
      <c r="Z183" s="242">
        <v>1</v>
      </c>
      <c r="AA183" s="242">
        <v>15</v>
      </c>
      <c r="AB183" s="244">
        <v>0</v>
      </c>
      <c r="AC183" s="242">
        <v>2</v>
      </c>
      <c r="AD183" s="242">
        <v>30</v>
      </c>
      <c r="AE183" s="244">
        <v>15</v>
      </c>
    </row>
    <row r="184" spans="1:31" x14ac:dyDescent="0.35">
      <c r="A184">
        <v>4617</v>
      </c>
      <c r="B184" t="s">
        <v>552</v>
      </c>
      <c r="C184" s="242">
        <v>3</v>
      </c>
      <c r="D184" s="242">
        <v>6</v>
      </c>
      <c r="E184" s="242">
        <v>4</v>
      </c>
      <c r="F184" s="243">
        <v>10</v>
      </c>
      <c r="G184" s="242">
        <v>0</v>
      </c>
      <c r="H184" s="242">
        <v>0</v>
      </c>
      <c r="I184" s="243">
        <v>0</v>
      </c>
      <c r="J184" s="242">
        <v>45</v>
      </c>
      <c r="K184" s="242">
        <v>90</v>
      </c>
      <c r="L184" s="242">
        <v>60</v>
      </c>
      <c r="M184" s="243">
        <v>150</v>
      </c>
      <c r="N184" s="242">
        <v>0</v>
      </c>
      <c r="O184" s="242">
        <v>0</v>
      </c>
      <c r="P184" s="243">
        <v>0</v>
      </c>
      <c r="Q184" s="242">
        <v>1</v>
      </c>
      <c r="R184" s="242">
        <v>15</v>
      </c>
      <c r="S184" s="244">
        <v>0</v>
      </c>
      <c r="T184" s="242">
        <v>12</v>
      </c>
      <c r="U184" s="242">
        <v>180</v>
      </c>
      <c r="V184" s="244">
        <v>0</v>
      </c>
      <c r="W184" s="242">
        <v>0</v>
      </c>
      <c r="X184" s="242">
        <v>0</v>
      </c>
      <c r="Y184" s="244">
        <v>0</v>
      </c>
      <c r="Z184" s="242">
        <v>2</v>
      </c>
      <c r="AA184" s="242">
        <v>30</v>
      </c>
      <c r="AB184" s="244">
        <v>0</v>
      </c>
      <c r="AC184" s="242">
        <v>0</v>
      </c>
      <c r="AD184" s="242">
        <v>0</v>
      </c>
      <c r="AE184" s="244">
        <v>0</v>
      </c>
    </row>
    <row r="185" spans="1:31" x14ac:dyDescent="0.35">
      <c r="A185">
        <v>4624</v>
      </c>
      <c r="B185" t="s">
        <v>553</v>
      </c>
      <c r="C185" s="242">
        <v>7</v>
      </c>
      <c r="D185" s="242">
        <v>8</v>
      </c>
      <c r="E185" s="242">
        <v>4</v>
      </c>
      <c r="F185" s="243">
        <v>12</v>
      </c>
      <c r="G185" s="242">
        <v>1</v>
      </c>
      <c r="H185" s="242">
        <v>1</v>
      </c>
      <c r="I185" s="243">
        <v>2</v>
      </c>
      <c r="J185" s="242">
        <v>105</v>
      </c>
      <c r="K185" s="242">
        <v>120</v>
      </c>
      <c r="L185" s="242">
        <v>60</v>
      </c>
      <c r="M185" s="243">
        <v>180</v>
      </c>
      <c r="N185" s="242">
        <v>15</v>
      </c>
      <c r="O185" s="242">
        <v>15</v>
      </c>
      <c r="P185" s="243">
        <v>30</v>
      </c>
      <c r="Q185" s="242">
        <v>5</v>
      </c>
      <c r="R185" s="242">
        <v>75</v>
      </c>
      <c r="S185" s="244">
        <v>0</v>
      </c>
      <c r="T185" s="242">
        <v>5</v>
      </c>
      <c r="U185" s="242">
        <v>75</v>
      </c>
      <c r="V185" s="244">
        <v>0</v>
      </c>
      <c r="W185" s="242">
        <v>6</v>
      </c>
      <c r="X185" s="242">
        <v>90</v>
      </c>
      <c r="Y185" s="244">
        <v>15</v>
      </c>
      <c r="Z185" s="242">
        <v>6</v>
      </c>
      <c r="AA185" s="242">
        <v>90</v>
      </c>
      <c r="AB185" s="244">
        <v>0</v>
      </c>
      <c r="AC185" s="242">
        <v>6</v>
      </c>
      <c r="AD185" s="242">
        <v>90</v>
      </c>
      <c r="AE185" s="244">
        <v>0</v>
      </c>
    </row>
    <row r="186" spans="1:31" x14ac:dyDescent="0.35">
      <c r="A186">
        <v>4656</v>
      </c>
      <c r="B186" t="s">
        <v>554</v>
      </c>
      <c r="C186" s="242">
        <v>1</v>
      </c>
      <c r="D186" s="242">
        <v>3</v>
      </c>
      <c r="E186" s="242">
        <v>0</v>
      </c>
      <c r="F186" s="243">
        <v>3</v>
      </c>
      <c r="G186" s="242">
        <v>0</v>
      </c>
      <c r="H186" s="242">
        <v>0</v>
      </c>
      <c r="I186" s="243">
        <v>0</v>
      </c>
      <c r="J186" s="242">
        <v>15</v>
      </c>
      <c r="K186" s="242">
        <v>45</v>
      </c>
      <c r="L186" s="242">
        <v>0</v>
      </c>
      <c r="M186" s="243">
        <v>45</v>
      </c>
      <c r="N186" s="242">
        <v>0</v>
      </c>
      <c r="O186" s="242">
        <v>0</v>
      </c>
      <c r="P186" s="243">
        <v>0</v>
      </c>
      <c r="Q186" s="242">
        <v>1</v>
      </c>
      <c r="R186" s="242">
        <v>15</v>
      </c>
      <c r="S186" s="244">
        <v>0</v>
      </c>
      <c r="T186" s="242">
        <v>1</v>
      </c>
      <c r="U186" s="242">
        <v>15</v>
      </c>
      <c r="V186" s="244">
        <v>0</v>
      </c>
      <c r="W186" s="242">
        <v>1</v>
      </c>
      <c r="X186" s="242">
        <v>15</v>
      </c>
      <c r="Y186" s="244">
        <v>0</v>
      </c>
      <c r="Z186" s="242">
        <v>0</v>
      </c>
      <c r="AA186" s="242">
        <v>0</v>
      </c>
      <c r="AB186" s="244">
        <v>0</v>
      </c>
      <c r="AC186" s="242">
        <v>0</v>
      </c>
      <c r="AD186" s="242">
        <v>0</v>
      </c>
      <c r="AE186" s="244">
        <v>0</v>
      </c>
    </row>
    <row r="187" spans="1:31" x14ac:dyDescent="0.35">
      <c r="A187">
        <v>4664</v>
      </c>
      <c r="B187" t="s">
        <v>555</v>
      </c>
      <c r="C187" s="242">
        <v>1</v>
      </c>
      <c r="D187" s="242">
        <v>0</v>
      </c>
      <c r="E187" s="242">
        <v>0</v>
      </c>
      <c r="F187" s="243">
        <v>0</v>
      </c>
      <c r="G187" s="242">
        <v>0</v>
      </c>
      <c r="H187" s="242">
        <v>0</v>
      </c>
      <c r="I187" s="243">
        <v>0</v>
      </c>
      <c r="J187" s="242">
        <v>15</v>
      </c>
      <c r="K187" s="242">
        <v>0</v>
      </c>
      <c r="L187" s="242">
        <v>0</v>
      </c>
      <c r="M187" s="243">
        <v>0</v>
      </c>
      <c r="N187" s="242">
        <v>0</v>
      </c>
      <c r="O187" s="242">
        <v>0</v>
      </c>
      <c r="P187" s="243">
        <v>0</v>
      </c>
      <c r="Q187" s="242">
        <v>0</v>
      </c>
      <c r="R187" s="242">
        <v>0</v>
      </c>
      <c r="S187" s="244">
        <v>0</v>
      </c>
      <c r="T187" s="242">
        <v>0</v>
      </c>
      <c r="U187" s="242">
        <v>0</v>
      </c>
      <c r="V187" s="244">
        <v>0</v>
      </c>
      <c r="W187" s="242">
        <v>1</v>
      </c>
      <c r="X187" s="242">
        <v>15</v>
      </c>
      <c r="Y187" s="244">
        <v>0</v>
      </c>
      <c r="Z187" s="242">
        <v>0</v>
      </c>
      <c r="AA187" s="242">
        <v>0</v>
      </c>
      <c r="AB187" s="244">
        <v>0</v>
      </c>
      <c r="AC187" s="242">
        <v>0</v>
      </c>
      <c r="AD187" s="242">
        <v>0</v>
      </c>
      <c r="AE187" s="244">
        <v>0</v>
      </c>
    </row>
    <row r="188" spans="1:31" x14ac:dyDescent="0.35">
      <c r="A188">
        <v>4668</v>
      </c>
      <c r="B188" t="s">
        <v>556</v>
      </c>
      <c r="C188" s="242">
        <v>2</v>
      </c>
      <c r="D188" s="242">
        <v>26</v>
      </c>
      <c r="E188" s="242">
        <v>7</v>
      </c>
      <c r="F188" s="243">
        <v>33</v>
      </c>
      <c r="G188" s="242">
        <v>18</v>
      </c>
      <c r="H188" s="242">
        <v>6</v>
      </c>
      <c r="I188" s="243">
        <v>24</v>
      </c>
      <c r="J188" s="242">
        <v>30</v>
      </c>
      <c r="K188" s="242">
        <v>387</v>
      </c>
      <c r="L188" s="242">
        <v>105</v>
      </c>
      <c r="M188" s="243">
        <v>492</v>
      </c>
      <c r="N188" s="242">
        <v>232</v>
      </c>
      <c r="O188" s="242">
        <v>80</v>
      </c>
      <c r="P188" s="243">
        <v>312</v>
      </c>
      <c r="Q188" s="242">
        <v>0</v>
      </c>
      <c r="R188" s="242">
        <v>0</v>
      </c>
      <c r="S188" s="244">
        <v>0</v>
      </c>
      <c r="T188" s="242">
        <v>2</v>
      </c>
      <c r="U188" s="242">
        <v>30</v>
      </c>
      <c r="V188" s="244">
        <v>0</v>
      </c>
      <c r="W188" s="242">
        <v>4</v>
      </c>
      <c r="X188" s="242">
        <v>60</v>
      </c>
      <c r="Y188" s="244">
        <v>45</v>
      </c>
      <c r="Z188" s="242">
        <v>0</v>
      </c>
      <c r="AA188" s="242">
        <v>0</v>
      </c>
      <c r="AB188" s="244">
        <v>0</v>
      </c>
      <c r="AC188" s="242">
        <v>0</v>
      </c>
      <c r="AD188" s="242">
        <v>0</v>
      </c>
      <c r="AE188" s="244">
        <v>0</v>
      </c>
    </row>
    <row r="189" spans="1:31" x14ac:dyDescent="0.35">
      <c r="A189">
        <v>4669</v>
      </c>
      <c r="B189" t="s">
        <v>557</v>
      </c>
      <c r="C189" s="242">
        <v>0</v>
      </c>
      <c r="D189" s="242">
        <v>1</v>
      </c>
      <c r="E189" s="242">
        <v>2</v>
      </c>
      <c r="F189" s="243">
        <v>3</v>
      </c>
      <c r="G189" s="242">
        <v>1</v>
      </c>
      <c r="H189" s="242">
        <v>2</v>
      </c>
      <c r="I189" s="243">
        <v>3</v>
      </c>
      <c r="J189" s="242">
        <v>0</v>
      </c>
      <c r="K189" s="242">
        <v>15</v>
      </c>
      <c r="L189" s="242">
        <v>0</v>
      </c>
      <c r="M189" s="243">
        <v>15</v>
      </c>
      <c r="N189" s="242">
        <v>15</v>
      </c>
      <c r="O189" s="242">
        <v>30</v>
      </c>
      <c r="P189" s="243">
        <v>45</v>
      </c>
      <c r="Q189" s="242">
        <v>0</v>
      </c>
      <c r="R189" s="242">
        <v>0</v>
      </c>
      <c r="S189" s="244">
        <v>0</v>
      </c>
      <c r="T189" s="242">
        <v>0</v>
      </c>
      <c r="U189" s="242">
        <v>0</v>
      </c>
      <c r="V189" s="244">
        <v>0</v>
      </c>
      <c r="W189" s="242">
        <v>0</v>
      </c>
      <c r="X189" s="242">
        <v>0</v>
      </c>
      <c r="Y189" s="244">
        <v>0</v>
      </c>
      <c r="Z189" s="242">
        <v>0</v>
      </c>
      <c r="AA189" s="242">
        <v>0</v>
      </c>
      <c r="AB189" s="244">
        <v>0</v>
      </c>
      <c r="AC189" s="242">
        <v>0</v>
      </c>
      <c r="AD189" s="242">
        <v>0</v>
      </c>
      <c r="AE189" s="244">
        <v>0</v>
      </c>
    </row>
    <row r="190" spans="1:31" x14ac:dyDescent="0.35">
      <c r="A190">
        <v>4710</v>
      </c>
      <c r="B190" t="s">
        <v>558</v>
      </c>
      <c r="C190" s="242">
        <v>1</v>
      </c>
      <c r="D190" s="242">
        <v>45</v>
      </c>
      <c r="E190" s="242">
        <v>27</v>
      </c>
      <c r="F190" s="243">
        <v>72</v>
      </c>
      <c r="G190" s="242">
        <v>28</v>
      </c>
      <c r="H190" s="242">
        <v>19</v>
      </c>
      <c r="I190" s="243">
        <v>47</v>
      </c>
      <c r="J190" s="242">
        <v>15</v>
      </c>
      <c r="K190" s="242">
        <v>660</v>
      </c>
      <c r="L190" s="242">
        <v>405</v>
      </c>
      <c r="M190" s="243">
        <v>1065</v>
      </c>
      <c r="N190" s="242">
        <v>420</v>
      </c>
      <c r="O190" s="242">
        <v>285</v>
      </c>
      <c r="P190" s="243">
        <v>705</v>
      </c>
      <c r="Q190" s="242">
        <v>6</v>
      </c>
      <c r="R190" s="242">
        <v>90</v>
      </c>
      <c r="S190" s="244">
        <v>45</v>
      </c>
      <c r="T190" s="242">
        <v>8</v>
      </c>
      <c r="U190" s="242">
        <v>120</v>
      </c>
      <c r="V190" s="244">
        <v>75</v>
      </c>
      <c r="W190" s="242">
        <v>9</v>
      </c>
      <c r="X190" s="242">
        <v>135</v>
      </c>
      <c r="Y190" s="244">
        <v>75</v>
      </c>
      <c r="Z190" s="242">
        <v>0</v>
      </c>
      <c r="AA190" s="242">
        <v>0</v>
      </c>
      <c r="AB190" s="244">
        <v>0</v>
      </c>
      <c r="AC190" s="242">
        <v>0</v>
      </c>
      <c r="AD190" s="242">
        <v>0</v>
      </c>
      <c r="AE190" s="244">
        <v>0</v>
      </c>
    </row>
    <row r="191" spans="1:31" x14ac:dyDescent="0.35">
      <c r="A191">
        <v>4712</v>
      </c>
      <c r="B191" t="s">
        <v>559</v>
      </c>
      <c r="C191" s="242">
        <v>0</v>
      </c>
      <c r="D191" s="242">
        <v>18</v>
      </c>
      <c r="E191" s="242">
        <v>25</v>
      </c>
      <c r="F191" s="243">
        <v>43</v>
      </c>
      <c r="G191" s="242">
        <v>2</v>
      </c>
      <c r="H191" s="242">
        <v>8</v>
      </c>
      <c r="I191" s="243">
        <v>10</v>
      </c>
      <c r="J191" s="242">
        <v>0</v>
      </c>
      <c r="K191" s="242">
        <v>266</v>
      </c>
      <c r="L191" s="242">
        <v>373</v>
      </c>
      <c r="M191" s="243">
        <v>639</v>
      </c>
      <c r="N191" s="242">
        <v>30</v>
      </c>
      <c r="O191" s="242">
        <v>120</v>
      </c>
      <c r="P191" s="243">
        <v>150</v>
      </c>
      <c r="Q191" s="242">
        <v>2</v>
      </c>
      <c r="R191" s="242">
        <v>29</v>
      </c>
      <c r="S191" s="244">
        <v>15</v>
      </c>
      <c r="T191" s="242">
        <v>9</v>
      </c>
      <c r="U191" s="242">
        <v>132</v>
      </c>
      <c r="V191" s="244">
        <v>45</v>
      </c>
      <c r="W191" s="242">
        <v>19</v>
      </c>
      <c r="X191" s="242">
        <v>284</v>
      </c>
      <c r="Y191" s="244">
        <v>15</v>
      </c>
      <c r="Z191" s="242">
        <v>0</v>
      </c>
      <c r="AA191" s="242">
        <v>0</v>
      </c>
      <c r="AB191" s="244">
        <v>0</v>
      </c>
      <c r="AC191" s="242">
        <v>0</v>
      </c>
      <c r="AD191" s="242">
        <v>0</v>
      </c>
      <c r="AE191" s="244">
        <v>0</v>
      </c>
    </row>
    <row r="192" spans="1:31" x14ac:dyDescent="0.35">
      <c r="A192">
        <v>4716</v>
      </c>
      <c r="B192" t="s">
        <v>560</v>
      </c>
      <c r="C192" s="242">
        <v>5</v>
      </c>
      <c r="D192" s="242">
        <v>31</v>
      </c>
      <c r="E192" s="242">
        <v>14</v>
      </c>
      <c r="F192" s="243">
        <v>45</v>
      </c>
      <c r="G192" s="242">
        <v>17</v>
      </c>
      <c r="H192" s="242">
        <v>7</v>
      </c>
      <c r="I192" s="243">
        <v>24</v>
      </c>
      <c r="J192" s="242">
        <v>75</v>
      </c>
      <c r="K192" s="242">
        <v>465</v>
      </c>
      <c r="L192" s="242">
        <v>210</v>
      </c>
      <c r="M192" s="243">
        <v>675</v>
      </c>
      <c r="N192" s="242">
        <v>255</v>
      </c>
      <c r="O192" s="242">
        <v>105</v>
      </c>
      <c r="P192" s="243">
        <v>360</v>
      </c>
      <c r="Q192" s="242">
        <v>4</v>
      </c>
      <c r="R192" s="242">
        <v>60</v>
      </c>
      <c r="S192" s="244">
        <v>60</v>
      </c>
      <c r="T192" s="242">
        <v>2</v>
      </c>
      <c r="U192" s="242">
        <v>30</v>
      </c>
      <c r="V192" s="244">
        <v>15</v>
      </c>
      <c r="W192" s="242">
        <v>18</v>
      </c>
      <c r="X192" s="242">
        <v>270</v>
      </c>
      <c r="Y192" s="244">
        <v>120</v>
      </c>
      <c r="Z192" s="242">
        <v>0</v>
      </c>
      <c r="AA192" s="242">
        <v>0</v>
      </c>
      <c r="AB192" s="244">
        <v>0</v>
      </c>
      <c r="AC192" s="242">
        <v>0</v>
      </c>
      <c r="AD192" s="242">
        <v>0</v>
      </c>
      <c r="AE192" s="244">
        <v>0</v>
      </c>
    </row>
    <row r="193" spans="1:31" x14ac:dyDescent="0.35">
      <c r="A193">
        <v>4721</v>
      </c>
      <c r="B193" t="s">
        <v>561</v>
      </c>
      <c r="C193" s="242">
        <v>0</v>
      </c>
      <c r="D193" s="242">
        <v>4</v>
      </c>
      <c r="E193" s="242">
        <v>7</v>
      </c>
      <c r="F193" s="243">
        <v>11</v>
      </c>
      <c r="G193" s="242">
        <v>2</v>
      </c>
      <c r="H193" s="242">
        <v>2</v>
      </c>
      <c r="I193" s="243">
        <v>4</v>
      </c>
      <c r="J193" s="242">
        <v>0</v>
      </c>
      <c r="K193" s="242">
        <v>60</v>
      </c>
      <c r="L193" s="242">
        <v>105</v>
      </c>
      <c r="M193" s="243">
        <v>165</v>
      </c>
      <c r="N193" s="242">
        <v>30</v>
      </c>
      <c r="O193" s="242">
        <v>30</v>
      </c>
      <c r="P193" s="243">
        <v>60</v>
      </c>
      <c r="Q193" s="242">
        <v>1</v>
      </c>
      <c r="R193" s="242">
        <v>15</v>
      </c>
      <c r="S193" s="244">
        <v>0</v>
      </c>
      <c r="T193" s="242">
        <v>5</v>
      </c>
      <c r="U193" s="242">
        <v>75</v>
      </c>
      <c r="V193" s="244">
        <v>15</v>
      </c>
      <c r="W193" s="242">
        <v>0</v>
      </c>
      <c r="X193" s="242">
        <v>0</v>
      </c>
      <c r="Y193" s="244">
        <v>0</v>
      </c>
      <c r="Z193" s="242">
        <v>0</v>
      </c>
      <c r="AA193" s="242">
        <v>0</v>
      </c>
      <c r="AB193" s="244">
        <v>0</v>
      </c>
      <c r="AC193" s="242">
        <v>0</v>
      </c>
      <c r="AD193" s="242">
        <v>0</v>
      </c>
      <c r="AE193" s="244">
        <v>0</v>
      </c>
    </row>
    <row r="194" spans="1:31" x14ac:dyDescent="0.35">
      <c r="A194">
        <v>4778</v>
      </c>
      <c r="B194" t="s">
        <v>562</v>
      </c>
      <c r="C194" s="242">
        <v>0</v>
      </c>
      <c r="D194" s="242">
        <v>13</v>
      </c>
      <c r="E194" s="242">
        <v>7</v>
      </c>
      <c r="F194" s="243">
        <v>20</v>
      </c>
      <c r="G194" s="242">
        <v>1</v>
      </c>
      <c r="H194" s="242">
        <v>2</v>
      </c>
      <c r="I194" s="243">
        <v>3</v>
      </c>
      <c r="J194" s="242">
        <v>0</v>
      </c>
      <c r="K194" s="242">
        <v>195</v>
      </c>
      <c r="L194" s="242">
        <v>105</v>
      </c>
      <c r="M194" s="243">
        <v>300</v>
      </c>
      <c r="N194" s="242">
        <v>15</v>
      </c>
      <c r="O194" s="242">
        <v>30</v>
      </c>
      <c r="P194" s="243">
        <v>45</v>
      </c>
      <c r="Q194" s="242">
        <v>0</v>
      </c>
      <c r="R194" s="242">
        <v>0</v>
      </c>
      <c r="S194" s="244">
        <v>0</v>
      </c>
      <c r="T194" s="242">
        <v>0</v>
      </c>
      <c r="U194" s="242">
        <v>0</v>
      </c>
      <c r="V194" s="244">
        <v>0</v>
      </c>
      <c r="W194" s="242">
        <v>16</v>
      </c>
      <c r="X194" s="242">
        <v>240</v>
      </c>
      <c r="Y194" s="244">
        <v>15</v>
      </c>
      <c r="Z194" s="242">
        <v>11</v>
      </c>
      <c r="AA194" s="242">
        <v>165</v>
      </c>
      <c r="AB194" s="244">
        <v>0</v>
      </c>
      <c r="AC194" s="242">
        <v>8</v>
      </c>
      <c r="AD194" s="242">
        <v>120</v>
      </c>
      <c r="AE194" s="244">
        <v>0</v>
      </c>
    </row>
    <row r="195" spans="1:31" x14ac:dyDescent="0.35">
      <c r="A195">
        <v>4786</v>
      </c>
      <c r="B195" t="s">
        <v>563</v>
      </c>
      <c r="C195" s="242">
        <v>1</v>
      </c>
      <c r="D195" s="242">
        <v>2</v>
      </c>
      <c r="E195" s="242">
        <v>1</v>
      </c>
      <c r="F195" s="243">
        <v>3</v>
      </c>
      <c r="G195" s="242">
        <v>1</v>
      </c>
      <c r="H195" s="242">
        <v>1</v>
      </c>
      <c r="I195" s="243">
        <v>2</v>
      </c>
      <c r="J195" s="242">
        <v>15</v>
      </c>
      <c r="K195" s="242">
        <v>30</v>
      </c>
      <c r="L195" s="242">
        <v>15</v>
      </c>
      <c r="M195" s="243">
        <v>45</v>
      </c>
      <c r="N195" s="242">
        <v>11</v>
      </c>
      <c r="O195" s="242">
        <v>15</v>
      </c>
      <c r="P195" s="243">
        <v>26</v>
      </c>
      <c r="Q195" s="242">
        <v>0</v>
      </c>
      <c r="R195" s="242">
        <v>0</v>
      </c>
      <c r="S195" s="244">
        <v>0</v>
      </c>
      <c r="T195" s="242">
        <v>0</v>
      </c>
      <c r="U195" s="242">
        <v>0</v>
      </c>
      <c r="V195" s="244">
        <v>0</v>
      </c>
      <c r="W195" s="242">
        <v>0</v>
      </c>
      <c r="X195" s="242">
        <v>0</v>
      </c>
      <c r="Y195" s="244">
        <v>0</v>
      </c>
      <c r="Z195" s="242">
        <v>0</v>
      </c>
      <c r="AA195" s="242">
        <v>0</v>
      </c>
      <c r="AB195" s="244">
        <v>0</v>
      </c>
      <c r="AC195" s="242">
        <v>0</v>
      </c>
      <c r="AD195" s="242">
        <v>0</v>
      </c>
      <c r="AE195" s="244">
        <v>0</v>
      </c>
    </row>
    <row r="196" spans="1:31" x14ac:dyDescent="0.35">
      <c r="A196">
        <v>4795</v>
      </c>
      <c r="B196" t="s">
        <v>564</v>
      </c>
      <c r="C196" s="242">
        <v>1</v>
      </c>
      <c r="D196" s="242">
        <v>23</v>
      </c>
      <c r="E196" s="242">
        <v>25</v>
      </c>
      <c r="F196" s="243">
        <v>48</v>
      </c>
      <c r="G196" s="242">
        <v>12</v>
      </c>
      <c r="H196" s="242">
        <v>13</v>
      </c>
      <c r="I196" s="243">
        <v>25</v>
      </c>
      <c r="J196" s="242">
        <v>14.25</v>
      </c>
      <c r="K196" s="242">
        <v>343.5</v>
      </c>
      <c r="L196" s="242">
        <v>355.5</v>
      </c>
      <c r="M196" s="243">
        <v>699</v>
      </c>
      <c r="N196" s="242">
        <v>148.5</v>
      </c>
      <c r="O196" s="242">
        <v>165.5</v>
      </c>
      <c r="P196" s="243">
        <v>314</v>
      </c>
      <c r="Q196" s="242">
        <v>0</v>
      </c>
      <c r="R196" s="242">
        <v>0</v>
      </c>
      <c r="S196" s="244">
        <v>0</v>
      </c>
      <c r="T196" s="242">
        <v>0</v>
      </c>
      <c r="U196" s="242">
        <v>0</v>
      </c>
      <c r="V196" s="244">
        <v>0</v>
      </c>
      <c r="W196" s="242">
        <v>0</v>
      </c>
      <c r="X196" s="242">
        <v>0</v>
      </c>
      <c r="Y196" s="244">
        <v>0</v>
      </c>
      <c r="Z196" s="242">
        <v>1</v>
      </c>
      <c r="AA196" s="242">
        <v>15</v>
      </c>
      <c r="AB196" s="244">
        <v>15</v>
      </c>
      <c r="AC196" s="242">
        <v>1</v>
      </c>
      <c r="AD196" s="242">
        <v>15</v>
      </c>
      <c r="AE196" s="244">
        <v>15</v>
      </c>
    </row>
    <row r="197" spans="1:31" x14ac:dyDescent="0.35">
      <c r="A197">
        <v>4807</v>
      </c>
      <c r="B197" t="s">
        <v>565</v>
      </c>
      <c r="C197" s="242">
        <v>3</v>
      </c>
      <c r="D197" s="242">
        <v>26</v>
      </c>
      <c r="E197" s="242">
        <v>13</v>
      </c>
      <c r="F197" s="243">
        <v>39</v>
      </c>
      <c r="G197" s="242">
        <v>17</v>
      </c>
      <c r="H197" s="242">
        <v>12</v>
      </c>
      <c r="I197" s="243">
        <v>29</v>
      </c>
      <c r="J197" s="242">
        <v>45</v>
      </c>
      <c r="K197" s="242">
        <v>388</v>
      </c>
      <c r="L197" s="242">
        <v>195</v>
      </c>
      <c r="M197" s="243">
        <v>583</v>
      </c>
      <c r="N197" s="242">
        <v>255</v>
      </c>
      <c r="O197" s="242">
        <v>180</v>
      </c>
      <c r="P197" s="243">
        <v>435</v>
      </c>
      <c r="Q197" s="242">
        <v>2</v>
      </c>
      <c r="R197" s="242">
        <v>30</v>
      </c>
      <c r="S197" s="244">
        <v>15</v>
      </c>
      <c r="T197" s="242">
        <v>1</v>
      </c>
      <c r="U197" s="242">
        <v>15</v>
      </c>
      <c r="V197" s="244">
        <v>15</v>
      </c>
      <c r="W197" s="242">
        <v>13</v>
      </c>
      <c r="X197" s="242">
        <v>195</v>
      </c>
      <c r="Y197" s="244">
        <v>135</v>
      </c>
      <c r="Z197" s="242">
        <v>0</v>
      </c>
      <c r="AA197" s="242">
        <v>0</v>
      </c>
      <c r="AB197" s="244">
        <v>0</v>
      </c>
      <c r="AC197" s="242">
        <v>1</v>
      </c>
      <c r="AD197" s="242">
        <v>15</v>
      </c>
      <c r="AE197" s="244">
        <v>0</v>
      </c>
    </row>
    <row r="198" spans="1:31" x14ac:dyDescent="0.35">
      <c r="A198">
        <v>4819</v>
      </c>
      <c r="B198" t="s">
        <v>566</v>
      </c>
      <c r="C198" s="242">
        <v>32</v>
      </c>
      <c r="D198" s="242">
        <v>48</v>
      </c>
      <c r="E198" s="242">
        <v>25</v>
      </c>
      <c r="F198" s="243">
        <v>73</v>
      </c>
      <c r="G198" s="242">
        <v>18</v>
      </c>
      <c r="H198" s="242">
        <v>9</v>
      </c>
      <c r="I198" s="243">
        <v>27</v>
      </c>
      <c r="J198" s="242">
        <v>480</v>
      </c>
      <c r="K198" s="242">
        <v>720</v>
      </c>
      <c r="L198" s="242">
        <v>375</v>
      </c>
      <c r="M198" s="243">
        <v>1095</v>
      </c>
      <c r="N198" s="242">
        <v>270</v>
      </c>
      <c r="O198" s="242">
        <v>135</v>
      </c>
      <c r="P198" s="243">
        <v>405</v>
      </c>
      <c r="Q198" s="242">
        <v>43</v>
      </c>
      <c r="R198" s="242">
        <v>645</v>
      </c>
      <c r="S198" s="244">
        <v>105</v>
      </c>
      <c r="T198" s="242">
        <v>33</v>
      </c>
      <c r="U198" s="242">
        <v>495</v>
      </c>
      <c r="V198" s="244">
        <v>180</v>
      </c>
      <c r="W198" s="242">
        <v>11</v>
      </c>
      <c r="X198" s="242">
        <v>165</v>
      </c>
      <c r="Y198" s="244">
        <v>60</v>
      </c>
      <c r="Z198" s="242">
        <v>22</v>
      </c>
      <c r="AA198" s="242">
        <v>330</v>
      </c>
      <c r="AB198" s="244">
        <v>0</v>
      </c>
      <c r="AC198" s="242">
        <v>18</v>
      </c>
      <c r="AD198" s="242">
        <v>270</v>
      </c>
      <c r="AE198" s="244">
        <v>0</v>
      </c>
    </row>
    <row r="199" spans="1:31" x14ac:dyDescent="0.35">
      <c r="A199">
        <v>4854</v>
      </c>
      <c r="B199" t="s">
        <v>890</v>
      </c>
      <c r="C199" s="242">
        <v>0</v>
      </c>
      <c r="D199" s="242">
        <v>1</v>
      </c>
      <c r="E199" s="242">
        <v>0</v>
      </c>
      <c r="F199" s="243">
        <v>1</v>
      </c>
      <c r="G199" s="242">
        <v>1</v>
      </c>
      <c r="H199" s="242">
        <v>0</v>
      </c>
      <c r="I199" s="243">
        <v>1</v>
      </c>
      <c r="J199" s="242">
        <v>0</v>
      </c>
      <c r="K199" s="242">
        <v>15</v>
      </c>
      <c r="L199" s="242">
        <v>0</v>
      </c>
      <c r="M199" s="243">
        <v>15</v>
      </c>
      <c r="N199" s="242">
        <v>15</v>
      </c>
      <c r="O199" s="242">
        <v>0</v>
      </c>
      <c r="P199" s="243">
        <v>15</v>
      </c>
      <c r="Q199" s="242">
        <v>0</v>
      </c>
      <c r="R199" s="242">
        <v>0</v>
      </c>
      <c r="S199" s="244">
        <v>0</v>
      </c>
      <c r="T199" s="242">
        <v>0</v>
      </c>
      <c r="U199" s="242">
        <v>0</v>
      </c>
      <c r="V199" s="244">
        <v>0</v>
      </c>
      <c r="W199" s="242">
        <v>0</v>
      </c>
      <c r="X199" s="242">
        <v>0</v>
      </c>
      <c r="Y199" s="244">
        <v>0</v>
      </c>
      <c r="Z199" s="242">
        <v>0</v>
      </c>
      <c r="AA199" s="242">
        <v>0</v>
      </c>
      <c r="AB199" s="244">
        <v>0</v>
      </c>
      <c r="AC199" s="242">
        <v>0</v>
      </c>
      <c r="AD199" s="242">
        <v>0</v>
      </c>
      <c r="AE199" s="244">
        <v>0</v>
      </c>
    </row>
    <row r="200" spans="1:31" x14ac:dyDescent="0.35">
      <c r="A200">
        <v>4864</v>
      </c>
      <c r="B200" t="s">
        <v>567</v>
      </c>
      <c r="C200" s="242">
        <v>19</v>
      </c>
      <c r="D200" s="242">
        <v>32</v>
      </c>
      <c r="E200" s="242">
        <v>11</v>
      </c>
      <c r="F200" s="243">
        <v>43</v>
      </c>
      <c r="G200" s="242">
        <v>6</v>
      </c>
      <c r="H200" s="242">
        <v>2</v>
      </c>
      <c r="I200" s="243">
        <v>8</v>
      </c>
      <c r="J200" s="242">
        <v>285</v>
      </c>
      <c r="K200" s="242">
        <v>480</v>
      </c>
      <c r="L200" s="242">
        <v>165</v>
      </c>
      <c r="M200" s="243">
        <v>645</v>
      </c>
      <c r="N200" s="242">
        <v>90</v>
      </c>
      <c r="O200" s="242">
        <v>30</v>
      </c>
      <c r="P200" s="243">
        <v>120</v>
      </c>
      <c r="Q200" s="242">
        <v>25</v>
      </c>
      <c r="R200" s="242">
        <v>375</v>
      </c>
      <c r="S200" s="244">
        <v>30</v>
      </c>
      <c r="T200" s="242">
        <v>11</v>
      </c>
      <c r="U200" s="242">
        <v>165</v>
      </c>
      <c r="V200" s="244">
        <v>30</v>
      </c>
      <c r="W200" s="242">
        <v>3</v>
      </c>
      <c r="X200" s="242">
        <v>45</v>
      </c>
      <c r="Y200" s="244">
        <v>15</v>
      </c>
      <c r="Z200" s="242">
        <v>18</v>
      </c>
      <c r="AA200" s="242">
        <v>270</v>
      </c>
      <c r="AB200" s="244">
        <v>15</v>
      </c>
      <c r="AC200" s="242">
        <v>3</v>
      </c>
      <c r="AD200" s="242">
        <v>45</v>
      </c>
      <c r="AE200" s="244">
        <v>0</v>
      </c>
    </row>
    <row r="201" spans="1:31" x14ac:dyDescent="0.35">
      <c r="A201">
        <v>4894</v>
      </c>
      <c r="B201" t="s">
        <v>568</v>
      </c>
      <c r="C201" s="242">
        <v>0</v>
      </c>
      <c r="D201" s="242">
        <v>3</v>
      </c>
      <c r="E201" s="242">
        <v>0</v>
      </c>
      <c r="F201" s="243">
        <v>3</v>
      </c>
      <c r="G201" s="242">
        <v>2</v>
      </c>
      <c r="H201" s="242">
        <v>0</v>
      </c>
      <c r="I201" s="243">
        <v>2</v>
      </c>
      <c r="J201" s="242">
        <v>0</v>
      </c>
      <c r="K201" s="242">
        <v>45</v>
      </c>
      <c r="L201" s="242">
        <v>0</v>
      </c>
      <c r="M201" s="243">
        <v>45</v>
      </c>
      <c r="N201" s="242">
        <v>24</v>
      </c>
      <c r="O201" s="242">
        <v>0</v>
      </c>
      <c r="P201" s="243">
        <v>24</v>
      </c>
      <c r="Q201" s="242">
        <v>0</v>
      </c>
      <c r="R201" s="242">
        <v>0</v>
      </c>
      <c r="S201" s="244">
        <v>0</v>
      </c>
      <c r="T201" s="242">
        <v>0</v>
      </c>
      <c r="U201" s="242">
        <v>0</v>
      </c>
      <c r="V201" s="244">
        <v>0</v>
      </c>
      <c r="W201" s="242">
        <v>0</v>
      </c>
      <c r="X201" s="242">
        <v>0</v>
      </c>
      <c r="Y201" s="244">
        <v>0</v>
      </c>
      <c r="Z201" s="242">
        <v>0</v>
      </c>
      <c r="AA201" s="242">
        <v>0</v>
      </c>
      <c r="AB201" s="244">
        <v>0</v>
      </c>
      <c r="AC201" s="242">
        <v>0</v>
      </c>
      <c r="AD201" s="242">
        <v>0</v>
      </c>
      <c r="AE201" s="244">
        <v>0</v>
      </c>
    </row>
    <row r="202" spans="1:31" x14ac:dyDescent="0.35">
      <c r="A202">
        <v>4926</v>
      </c>
      <c r="B202" t="s">
        <v>891</v>
      </c>
      <c r="C202" s="242">
        <v>0</v>
      </c>
      <c r="D202" s="242">
        <v>1</v>
      </c>
      <c r="E202" s="242">
        <v>0</v>
      </c>
      <c r="F202" s="243">
        <v>1</v>
      </c>
      <c r="G202" s="242">
        <v>1</v>
      </c>
      <c r="H202" s="242">
        <v>0</v>
      </c>
      <c r="I202" s="243">
        <v>1</v>
      </c>
      <c r="J202" s="242">
        <v>0</v>
      </c>
      <c r="K202" s="242">
        <v>15</v>
      </c>
      <c r="L202" s="242">
        <v>0</v>
      </c>
      <c r="M202" s="243">
        <v>15</v>
      </c>
      <c r="N202" s="242">
        <v>15</v>
      </c>
      <c r="O202" s="242">
        <v>0</v>
      </c>
      <c r="P202" s="243">
        <v>15</v>
      </c>
      <c r="Q202" s="242">
        <v>0</v>
      </c>
      <c r="R202" s="242">
        <v>0</v>
      </c>
      <c r="S202" s="244">
        <v>0</v>
      </c>
      <c r="T202" s="242">
        <v>1</v>
      </c>
      <c r="U202" s="242">
        <v>15</v>
      </c>
      <c r="V202" s="244">
        <v>15</v>
      </c>
      <c r="W202" s="242">
        <v>0</v>
      </c>
      <c r="X202" s="242">
        <v>0</v>
      </c>
      <c r="Y202" s="244">
        <v>0</v>
      </c>
      <c r="Z202" s="242">
        <v>0</v>
      </c>
      <c r="AA202" s="242">
        <v>0</v>
      </c>
      <c r="AB202" s="244">
        <v>0</v>
      </c>
      <c r="AC202" s="242">
        <v>0</v>
      </c>
      <c r="AD202" s="242">
        <v>0</v>
      </c>
      <c r="AE202" s="244">
        <v>0</v>
      </c>
    </row>
    <row r="203" spans="1:31" x14ac:dyDescent="0.35">
      <c r="A203">
        <v>4927</v>
      </c>
      <c r="B203" t="s">
        <v>569</v>
      </c>
      <c r="C203" s="242">
        <v>7</v>
      </c>
      <c r="D203" s="242">
        <v>23</v>
      </c>
      <c r="E203" s="242">
        <v>5</v>
      </c>
      <c r="F203" s="243">
        <v>28</v>
      </c>
      <c r="G203" s="242">
        <v>12</v>
      </c>
      <c r="H203" s="242">
        <v>1</v>
      </c>
      <c r="I203" s="243">
        <v>13</v>
      </c>
      <c r="J203" s="242">
        <v>105</v>
      </c>
      <c r="K203" s="242">
        <v>315</v>
      </c>
      <c r="L203" s="242">
        <v>75</v>
      </c>
      <c r="M203" s="243">
        <v>390</v>
      </c>
      <c r="N203" s="242">
        <v>165</v>
      </c>
      <c r="O203" s="242">
        <v>15</v>
      </c>
      <c r="P203" s="243">
        <v>180</v>
      </c>
      <c r="Q203" s="242">
        <v>8</v>
      </c>
      <c r="R203" s="242">
        <v>120</v>
      </c>
      <c r="S203" s="244">
        <v>15</v>
      </c>
      <c r="T203" s="242">
        <v>3</v>
      </c>
      <c r="U203" s="242">
        <v>45</v>
      </c>
      <c r="V203" s="244">
        <v>0</v>
      </c>
      <c r="W203" s="242">
        <v>3</v>
      </c>
      <c r="X203" s="242">
        <v>45</v>
      </c>
      <c r="Y203" s="244">
        <v>30</v>
      </c>
      <c r="Z203" s="242">
        <v>6</v>
      </c>
      <c r="AA203" s="242">
        <v>90</v>
      </c>
      <c r="AB203" s="244">
        <v>15</v>
      </c>
      <c r="AC203" s="242">
        <v>0</v>
      </c>
      <c r="AD203" s="242">
        <v>0</v>
      </c>
      <c r="AE203" s="244">
        <v>0</v>
      </c>
    </row>
    <row r="204" spans="1:31" x14ac:dyDescent="0.35">
      <c r="A204">
        <v>4930</v>
      </c>
      <c r="B204" t="s">
        <v>570</v>
      </c>
      <c r="C204" s="242">
        <v>0</v>
      </c>
      <c r="D204" s="242">
        <v>8</v>
      </c>
      <c r="E204" s="242">
        <v>10</v>
      </c>
      <c r="F204" s="243">
        <v>18</v>
      </c>
      <c r="G204" s="242">
        <v>0</v>
      </c>
      <c r="H204" s="242">
        <v>2</v>
      </c>
      <c r="I204" s="243">
        <v>2</v>
      </c>
      <c r="J204" s="242">
        <v>0</v>
      </c>
      <c r="K204" s="242">
        <v>120</v>
      </c>
      <c r="L204" s="242">
        <v>150</v>
      </c>
      <c r="M204" s="243">
        <v>270</v>
      </c>
      <c r="N204" s="242">
        <v>0</v>
      </c>
      <c r="O204" s="242">
        <v>30</v>
      </c>
      <c r="P204" s="243">
        <v>30</v>
      </c>
      <c r="Q204" s="242">
        <v>1</v>
      </c>
      <c r="R204" s="242">
        <v>15</v>
      </c>
      <c r="S204" s="244">
        <v>15</v>
      </c>
      <c r="T204" s="242">
        <v>8</v>
      </c>
      <c r="U204" s="242">
        <v>120</v>
      </c>
      <c r="V204" s="244">
        <v>0</v>
      </c>
      <c r="W204" s="242">
        <v>9</v>
      </c>
      <c r="X204" s="242">
        <v>135</v>
      </c>
      <c r="Y204" s="244">
        <v>15</v>
      </c>
      <c r="Z204" s="242">
        <v>2</v>
      </c>
      <c r="AA204" s="242">
        <v>30</v>
      </c>
      <c r="AB204" s="244">
        <v>0</v>
      </c>
      <c r="AC204" s="242">
        <v>2</v>
      </c>
      <c r="AD204" s="242">
        <v>30</v>
      </c>
      <c r="AE204" s="244">
        <v>0</v>
      </c>
    </row>
    <row r="205" spans="1:31" x14ac:dyDescent="0.35">
      <c r="A205">
        <v>4933</v>
      </c>
      <c r="B205" t="s">
        <v>571</v>
      </c>
      <c r="C205" s="242">
        <v>39</v>
      </c>
      <c r="D205" s="242">
        <v>54</v>
      </c>
      <c r="E205" s="242">
        <v>21</v>
      </c>
      <c r="F205" s="243">
        <v>75</v>
      </c>
      <c r="G205" s="242">
        <v>6</v>
      </c>
      <c r="H205" s="242">
        <v>4</v>
      </c>
      <c r="I205" s="243">
        <v>10</v>
      </c>
      <c r="J205" s="242">
        <v>585</v>
      </c>
      <c r="K205" s="242">
        <v>810</v>
      </c>
      <c r="L205" s="242">
        <v>315</v>
      </c>
      <c r="M205" s="243">
        <v>1125</v>
      </c>
      <c r="N205" s="242">
        <v>90</v>
      </c>
      <c r="O205" s="242">
        <v>60</v>
      </c>
      <c r="P205" s="243">
        <v>150</v>
      </c>
      <c r="Q205" s="242">
        <v>1</v>
      </c>
      <c r="R205" s="242">
        <v>15</v>
      </c>
      <c r="S205" s="244">
        <v>0</v>
      </c>
      <c r="T205" s="242">
        <v>29</v>
      </c>
      <c r="U205" s="242">
        <v>435</v>
      </c>
      <c r="V205" s="244">
        <v>30</v>
      </c>
      <c r="W205" s="242">
        <v>51</v>
      </c>
      <c r="X205" s="242">
        <v>765</v>
      </c>
      <c r="Y205" s="244">
        <v>120</v>
      </c>
      <c r="Z205" s="242">
        <v>16</v>
      </c>
      <c r="AA205" s="242">
        <v>240</v>
      </c>
      <c r="AB205" s="244">
        <v>0</v>
      </c>
      <c r="AC205" s="242">
        <v>3</v>
      </c>
      <c r="AD205" s="242">
        <v>45</v>
      </c>
      <c r="AE205" s="244">
        <v>0</v>
      </c>
    </row>
    <row r="206" spans="1:31" x14ac:dyDescent="0.35">
      <c r="A206">
        <v>4936</v>
      </c>
      <c r="B206" t="s">
        <v>572</v>
      </c>
      <c r="C206" s="242">
        <v>2</v>
      </c>
      <c r="D206" s="242">
        <v>11</v>
      </c>
      <c r="E206" s="242">
        <v>8</v>
      </c>
      <c r="F206" s="243">
        <v>19</v>
      </c>
      <c r="G206" s="242">
        <v>8</v>
      </c>
      <c r="H206" s="242">
        <v>7</v>
      </c>
      <c r="I206" s="243">
        <v>15</v>
      </c>
      <c r="J206" s="242">
        <v>30</v>
      </c>
      <c r="K206" s="242">
        <v>165</v>
      </c>
      <c r="L206" s="242">
        <v>120</v>
      </c>
      <c r="M206" s="243">
        <v>285</v>
      </c>
      <c r="N206" s="242">
        <v>113.8</v>
      </c>
      <c r="O206" s="242">
        <v>92.6</v>
      </c>
      <c r="P206" s="243">
        <v>206.39999999999998</v>
      </c>
      <c r="Q206" s="242">
        <v>0</v>
      </c>
      <c r="R206" s="242">
        <v>0</v>
      </c>
      <c r="S206" s="244">
        <v>0</v>
      </c>
      <c r="T206" s="242">
        <v>1</v>
      </c>
      <c r="U206" s="242">
        <v>15</v>
      </c>
      <c r="V206" s="244">
        <v>0</v>
      </c>
      <c r="W206" s="242">
        <v>0</v>
      </c>
      <c r="X206" s="242">
        <v>0</v>
      </c>
      <c r="Y206" s="244">
        <v>0</v>
      </c>
      <c r="Z206" s="242">
        <v>0</v>
      </c>
      <c r="AA206" s="242">
        <v>0</v>
      </c>
      <c r="AB206" s="244">
        <v>0</v>
      </c>
      <c r="AC206" s="242">
        <v>0</v>
      </c>
      <c r="AD206" s="242">
        <v>0</v>
      </c>
      <c r="AE206" s="244">
        <v>0</v>
      </c>
    </row>
    <row r="207" spans="1:31" x14ac:dyDescent="0.35">
      <c r="A207">
        <v>5201</v>
      </c>
      <c r="B207" t="s">
        <v>573</v>
      </c>
      <c r="C207" s="242">
        <v>4</v>
      </c>
      <c r="D207" s="242">
        <v>17</v>
      </c>
      <c r="E207" s="242">
        <v>8</v>
      </c>
      <c r="F207" s="243">
        <v>25</v>
      </c>
      <c r="G207" s="242">
        <v>3</v>
      </c>
      <c r="H207" s="242">
        <v>2</v>
      </c>
      <c r="I207" s="243">
        <v>5</v>
      </c>
      <c r="J207" s="242">
        <v>60</v>
      </c>
      <c r="K207" s="242">
        <v>255</v>
      </c>
      <c r="L207" s="242">
        <v>120</v>
      </c>
      <c r="M207" s="243">
        <v>375</v>
      </c>
      <c r="N207" s="242">
        <v>27</v>
      </c>
      <c r="O207" s="242">
        <v>18</v>
      </c>
      <c r="P207" s="243">
        <v>45</v>
      </c>
      <c r="Q207" s="242">
        <v>2</v>
      </c>
      <c r="R207" s="242">
        <v>30</v>
      </c>
      <c r="S207" s="244">
        <v>0</v>
      </c>
      <c r="T207" s="242">
        <v>3</v>
      </c>
      <c r="U207" s="242">
        <v>45</v>
      </c>
      <c r="V207" s="244">
        <v>18</v>
      </c>
      <c r="W207" s="242">
        <v>1</v>
      </c>
      <c r="X207" s="242">
        <v>15</v>
      </c>
      <c r="Y207" s="244">
        <v>0</v>
      </c>
      <c r="Z207" s="242">
        <v>0</v>
      </c>
      <c r="AA207" s="242">
        <v>0</v>
      </c>
      <c r="AB207" s="244">
        <v>0</v>
      </c>
      <c r="AC207" s="242">
        <v>0</v>
      </c>
      <c r="AD207" s="242">
        <v>0</v>
      </c>
      <c r="AE207" s="244">
        <v>0</v>
      </c>
    </row>
    <row r="208" spans="1:31" x14ac:dyDescent="0.35">
      <c r="A208">
        <v>5347</v>
      </c>
      <c r="B208" t="s">
        <v>574</v>
      </c>
      <c r="C208" s="242">
        <v>0</v>
      </c>
      <c r="D208" s="242">
        <v>0</v>
      </c>
      <c r="E208" s="242">
        <v>1</v>
      </c>
      <c r="F208" s="243">
        <v>1</v>
      </c>
      <c r="G208" s="242">
        <v>0</v>
      </c>
      <c r="H208" s="242">
        <v>1</v>
      </c>
      <c r="I208" s="243">
        <v>1</v>
      </c>
      <c r="J208" s="242">
        <v>0</v>
      </c>
      <c r="K208" s="242">
        <v>0</v>
      </c>
      <c r="L208" s="242">
        <v>0</v>
      </c>
      <c r="M208" s="243">
        <v>0</v>
      </c>
      <c r="N208" s="242">
        <v>0</v>
      </c>
      <c r="O208" s="242">
        <v>15</v>
      </c>
      <c r="P208" s="243">
        <v>15</v>
      </c>
      <c r="Q208" s="242">
        <v>0</v>
      </c>
      <c r="R208" s="242">
        <v>0</v>
      </c>
      <c r="S208" s="244">
        <v>0</v>
      </c>
      <c r="T208" s="242">
        <v>0</v>
      </c>
      <c r="U208" s="242">
        <v>0</v>
      </c>
      <c r="V208" s="244">
        <v>0</v>
      </c>
      <c r="W208" s="242">
        <v>0</v>
      </c>
      <c r="X208" s="242">
        <v>0</v>
      </c>
      <c r="Y208" s="244">
        <v>0</v>
      </c>
      <c r="Z208" s="242">
        <v>0</v>
      </c>
      <c r="AA208" s="242">
        <v>0</v>
      </c>
      <c r="AB208" s="244">
        <v>0</v>
      </c>
      <c r="AC208" s="242">
        <v>0</v>
      </c>
      <c r="AD208" s="242">
        <v>0</v>
      </c>
      <c r="AE208" s="244">
        <v>0</v>
      </c>
    </row>
    <row r="209" spans="1:31" x14ac:dyDescent="0.35">
      <c r="A209">
        <v>5352</v>
      </c>
      <c r="B209" t="s">
        <v>575</v>
      </c>
      <c r="C209" s="242">
        <v>1</v>
      </c>
      <c r="D209" s="242">
        <v>3</v>
      </c>
      <c r="E209" s="242">
        <v>1</v>
      </c>
      <c r="F209" s="243">
        <v>4</v>
      </c>
      <c r="G209" s="242">
        <v>0</v>
      </c>
      <c r="H209" s="242">
        <v>0</v>
      </c>
      <c r="I209" s="243">
        <v>0</v>
      </c>
      <c r="J209" s="242">
        <v>15</v>
      </c>
      <c r="K209" s="242">
        <v>36</v>
      </c>
      <c r="L209" s="242">
        <v>15</v>
      </c>
      <c r="M209" s="243">
        <v>51</v>
      </c>
      <c r="N209" s="242">
        <v>0</v>
      </c>
      <c r="O209" s="242">
        <v>0</v>
      </c>
      <c r="P209" s="243">
        <v>0</v>
      </c>
      <c r="Q209" s="242">
        <v>0</v>
      </c>
      <c r="R209" s="242">
        <v>0</v>
      </c>
      <c r="S209" s="244">
        <v>0</v>
      </c>
      <c r="T209" s="242">
        <v>0</v>
      </c>
      <c r="U209" s="242">
        <v>0</v>
      </c>
      <c r="V209" s="244">
        <v>0</v>
      </c>
      <c r="W209" s="242">
        <v>2</v>
      </c>
      <c r="X209" s="242">
        <v>30</v>
      </c>
      <c r="Y209" s="244">
        <v>0</v>
      </c>
      <c r="Z209" s="242">
        <v>0</v>
      </c>
      <c r="AA209" s="242">
        <v>0</v>
      </c>
      <c r="AB209" s="244">
        <v>0</v>
      </c>
      <c r="AC209" s="242">
        <v>0</v>
      </c>
      <c r="AD209" s="242">
        <v>0</v>
      </c>
      <c r="AE209" s="244">
        <v>0</v>
      </c>
    </row>
    <row r="210" spans="1:31" x14ac:dyDescent="0.35">
      <c r="A210">
        <v>5389</v>
      </c>
      <c r="B210" t="s">
        <v>576</v>
      </c>
      <c r="C210" s="242">
        <v>6</v>
      </c>
      <c r="D210" s="242">
        <v>20</v>
      </c>
      <c r="E210" s="242">
        <v>18</v>
      </c>
      <c r="F210" s="243">
        <v>38</v>
      </c>
      <c r="G210" s="242">
        <v>14</v>
      </c>
      <c r="H210" s="242">
        <v>13</v>
      </c>
      <c r="I210" s="243">
        <v>27</v>
      </c>
      <c r="J210" s="242">
        <v>90</v>
      </c>
      <c r="K210" s="242">
        <v>295</v>
      </c>
      <c r="L210" s="242">
        <v>265</v>
      </c>
      <c r="M210" s="243">
        <v>560</v>
      </c>
      <c r="N210" s="242">
        <v>140</v>
      </c>
      <c r="O210" s="242">
        <v>185</v>
      </c>
      <c r="P210" s="243">
        <v>325</v>
      </c>
      <c r="Q210" s="242">
        <v>1</v>
      </c>
      <c r="R210" s="242">
        <v>15</v>
      </c>
      <c r="S210" s="244">
        <v>0</v>
      </c>
      <c r="T210" s="242">
        <v>1</v>
      </c>
      <c r="U210" s="242">
        <v>15</v>
      </c>
      <c r="V210" s="244">
        <v>0</v>
      </c>
      <c r="W210" s="242">
        <v>7</v>
      </c>
      <c r="X210" s="242">
        <v>105</v>
      </c>
      <c r="Y210" s="244">
        <v>50</v>
      </c>
      <c r="Z210" s="242">
        <v>0</v>
      </c>
      <c r="AA210" s="242">
        <v>0</v>
      </c>
      <c r="AB210" s="244">
        <v>0</v>
      </c>
      <c r="AC210" s="242">
        <v>0</v>
      </c>
      <c r="AD210" s="242">
        <v>0</v>
      </c>
      <c r="AE210" s="244">
        <v>0</v>
      </c>
    </row>
    <row r="211" spans="1:31" x14ac:dyDescent="0.35">
      <c r="A211">
        <v>5399</v>
      </c>
      <c r="B211" t="s">
        <v>577</v>
      </c>
      <c r="C211" s="242">
        <v>0</v>
      </c>
      <c r="D211" s="242">
        <v>0</v>
      </c>
      <c r="E211" s="242">
        <v>2</v>
      </c>
      <c r="F211" s="243">
        <v>2</v>
      </c>
      <c r="G211" s="242">
        <v>0</v>
      </c>
      <c r="H211" s="242">
        <v>0</v>
      </c>
      <c r="I211" s="243">
        <v>0</v>
      </c>
      <c r="J211" s="242">
        <v>0</v>
      </c>
      <c r="K211" s="242">
        <v>0</v>
      </c>
      <c r="L211" s="242">
        <v>30</v>
      </c>
      <c r="M211" s="243">
        <v>30</v>
      </c>
      <c r="N211" s="242">
        <v>0</v>
      </c>
      <c r="O211" s="242">
        <v>0</v>
      </c>
      <c r="P211" s="243">
        <v>0</v>
      </c>
      <c r="Q211" s="242">
        <v>0</v>
      </c>
      <c r="R211" s="242">
        <v>0</v>
      </c>
      <c r="S211" s="244">
        <v>0</v>
      </c>
      <c r="T211" s="242">
        <v>0</v>
      </c>
      <c r="U211" s="242">
        <v>0</v>
      </c>
      <c r="V211" s="244">
        <v>0</v>
      </c>
      <c r="W211" s="242">
        <v>0</v>
      </c>
      <c r="X211" s="242">
        <v>0</v>
      </c>
      <c r="Y211" s="244">
        <v>0</v>
      </c>
      <c r="Z211" s="242">
        <v>0</v>
      </c>
      <c r="AA211" s="242">
        <v>0</v>
      </c>
      <c r="AB211" s="244">
        <v>0</v>
      </c>
      <c r="AC211" s="242">
        <v>0</v>
      </c>
      <c r="AD211" s="242">
        <v>0</v>
      </c>
      <c r="AE211" s="244">
        <v>0</v>
      </c>
    </row>
    <row r="212" spans="1:31" x14ac:dyDescent="0.35">
      <c r="A212">
        <v>5413</v>
      </c>
      <c r="B212" t="s">
        <v>578</v>
      </c>
      <c r="C212" s="242">
        <v>26</v>
      </c>
      <c r="D212" s="242">
        <v>19</v>
      </c>
      <c r="E212" s="242">
        <v>8</v>
      </c>
      <c r="F212" s="243">
        <v>27</v>
      </c>
      <c r="G212" s="242">
        <v>1</v>
      </c>
      <c r="H212" s="242">
        <v>1</v>
      </c>
      <c r="I212" s="243">
        <v>2</v>
      </c>
      <c r="J212" s="242">
        <v>390</v>
      </c>
      <c r="K212" s="242">
        <v>285</v>
      </c>
      <c r="L212" s="242">
        <v>120</v>
      </c>
      <c r="M212" s="243">
        <v>405</v>
      </c>
      <c r="N212" s="242">
        <v>15</v>
      </c>
      <c r="O212" s="242">
        <v>15</v>
      </c>
      <c r="P212" s="243">
        <v>30</v>
      </c>
      <c r="Q212" s="242">
        <v>10</v>
      </c>
      <c r="R212" s="242">
        <v>150</v>
      </c>
      <c r="S212" s="244">
        <v>0</v>
      </c>
      <c r="T212" s="242">
        <v>25</v>
      </c>
      <c r="U212" s="242">
        <v>375</v>
      </c>
      <c r="V212" s="244">
        <v>30</v>
      </c>
      <c r="W212" s="242">
        <v>15</v>
      </c>
      <c r="X212" s="242">
        <v>225</v>
      </c>
      <c r="Y212" s="244">
        <v>0</v>
      </c>
      <c r="Z212" s="242">
        <v>2</v>
      </c>
      <c r="AA212" s="242">
        <v>30</v>
      </c>
      <c r="AB212" s="244">
        <v>15</v>
      </c>
      <c r="AC212" s="242">
        <v>0</v>
      </c>
      <c r="AD212" s="242">
        <v>0</v>
      </c>
      <c r="AE212" s="244">
        <v>0</v>
      </c>
    </row>
    <row r="213" spans="1:31" x14ac:dyDescent="0.35">
      <c r="A213">
        <v>5425</v>
      </c>
      <c r="B213" t="s">
        <v>579</v>
      </c>
      <c r="C213" s="242">
        <v>0</v>
      </c>
      <c r="D213" s="242">
        <v>11</v>
      </c>
      <c r="E213" s="242">
        <v>11</v>
      </c>
      <c r="F213" s="243">
        <v>22</v>
      </c>
      <c r="G213" s="242">
        <v>2</v>
      </c>
      <c r="H213" s="242">
        <v>9</v>
      </c>
      <c r="I213" s="243">
        <v>11</v>
      </c>
      <c r="J213" s="242">
        <v>0</v>
      </c>
      <c r="K213" s="242">
        <v>165</v>
      </c>
      <c r="L213" s="242">
        <v>165</v>
      </c>
      <c r="M213" s="243">
        <v>330</v>
      </c>
      <c r="N213" s="242">
        <v>30</v>
      </c>
      <c r="O213" s="242">
        <v>135</v>
      </c>
      <c r="P213" s="243">
        <v>165</v>
      </c>
      <c r="Q213" s="242">
        <v>2</v>
      </c>
      <c r="R213" s="242">
        <v>30</v>
      </c>
      <c r="S213" s="244">
        <v>0</v>
      </c>
      <c r="T213" s="242">
        <v>2</v>
      </c>
      <c r="U213" s="242">
        <v>30</v>
      </c>
      <c r="V213" s="244">
        <v>15</v>
      </c>
      <c r="W213" s="242">
        <v>1</v>
      </c>
      <c r="X213" s="242">
        <v>15</v>
      </c>
      <c r="Y213" s="244">
        <v>15</v>
      </c>
      <c r="Z213" s="242">
        <v>0</v>
      </c>
      <c r="AA213" s="242">
        <v>0</v>
      </c>
      <c r="AB213" s="244">
        <v>0</v>
      </c>
      <c r="AC213" s="242">
        <v>0</v>
      </c>
      <c r="AD213" s="242">
        <v>0</v>
      </c>
      <c r="AE213" s="244">
        <v>0</v>
      </c>
    </row>
    <row r="214" spans="1:31" x14ac:dyDescent="0.35">
      <c r="A214">
        <v>5446</v>
      </c>
      <c r="B214" t="s">
        <v>580</v>
      </c>
      <c r="C214" s="242">
        <v>4</v>
      </c>
      <c r="D214" s="242">
        <v>22</v>
      </c>
      <c r="E214" s="242">
        <v>3</v>
      </c>
      <c r="F214" s="243">
        <v>25</v>
      </c>
      <c r="G214" s="242">
        <v>8</v>
      </c>
      <c r="H214" s="242">
        <v>2</v>
      </c>
      <c r="I214" s="243">
        <v>10</v>
      </c>
      <c r="J214" s="242">
        <v>60</v>
      </c>
      <c r="K214" s="242">
        <v>330</v>
      </c>
      <c r="L214" s="242">
        <v>45</v>
      </c>
      <c r="M214" s="243">
        <v>375</v>
      </c>
      <c r="N214" s="242">
        <v>120</v>
      </c>
      <c r="O214" s="242">
        <v>30</v>
      </c>
      <c r="P214" s="243">
        <v>150</v>
      </c>
      <c r="Q214" s="242">
        <v>2</v>
      </c>
      <c r="R214" s="242">
        <v>30</v>
      </c>
      <c r="S214" s="244">
        <v>0</v>
      </c>
      <c r="T214" s="242">
        <v>1</v>
      </c>
      <c r="U214" s="242">
        <v>15</v>
      </c>
      <c r="V214" s="244">
        <v>0</v>
      </c>
      <c r="W214" s="242">
        <v>2</v>
      </c>
      <c r="X214" s="242">
        <v>30</v>
      </c>
      <c r="Y214" s="244">
        <v>30</v>
      </c>
      <c r="Z214" s="242">
        <v>2</v>
      </c>
      <c r="AA214" s="242">
        <v>30</v>
      </c>
      <c r="AB214" s="244">
        <v>0</v>
      </c>
      <c r="AC214" s="242">
        <v>0</v>
      </c>
      <c r="AD214" s="242">
        <v>0</v>
      </c>
      <c r="AE214" s="244">
        <v>0</v>
      </c>
    </row>
    <row r="215" spans="1:31" x14ac:dyDescent="0.35">
      <c r="A215">
        <v>5478</v>
      </c>
      <c r="B215" t="s">
        <v>581</v>
      </c>
      <c r="C215" s="242">
        <v>0</v>
      </c>
      <c r="D215" s="242">
        <v>2</v>
      </c>
      <c r="E215" s="242">
        <v>0</v>
      </c>
      <c r="F215" s="243">
        <v>2</v>
      </c>
      <c r="G215" s="242">
        <v>1</v>
      </c>
      <c r="H215" s="242">
        <v>0</v>
      </c>
      <c r="I215" s="243">
        <v>1</v>
      </c>
      <c r="J215" s="242">
        <v>0</v>
      </c>
      <c r="K215" s="242">
        <v>30</v>
      </c>
      <c r="L215" s="242">
        <v>0</v>
      </c>
      <c r="M215" s="243">
        <v>30</v>
      </c>
      <c r="N215" s="242">
        <v>15</v>
      </c>
      <c r="O215" s="242">
        <v>0</v>
      </c>
      <c r="P215" s="243">
        <v>15</v>
      </c>
      <c r="Q215" s="242">
        <v>0</v>
      </c>
      <c r="R215" s="242">
        <v>0</v>
      </c>
      <c r="S215" s="244">
        <v>0</v>
      </c>
      <c r="T215" s="242">
        <v>1</v>
      </c>
      <c r="U215" s="242">
        <v>15</v>
      </c>
      <c r="V215" s="244">
        <v>15</v>
      </c>
      <c r="W215" s="242">
        <v>0</v>
      </c>
      <c r="X215" s="242">
        <v>0</v>
      </c>
      <c r="Y215" s="244">
        <v>0</v>
      </c>
      <c r="Z215" s="242">
        <v>0</v>
      </c>
      <c r="AA215" s="242">
        <v>0</v>
      </c>
      <c r="AB215" s="244">
        <v>0</v>
      </c>
      <c r="AC215" s="242">
        <v>0</v>
      </c>
      <c r="AD215" s="242">
        <v>0</v>
      </c>
      <c r="AE215" s="244">
        <v>0</v>
      </c>
    </row>
    <row r="216" spans="1:31" x14ac:dyDescent="0.35">
      <c r="A216">
        <v>5483</v>
      </c>
      <c r="B216" t="s">
        <v>582</v>
      </c>
      <c r="C216" s="242">
        <v>0</v>
      </c>
      <c r="D216" s="242">
        <v>1</v>
      </c>
      <c r="E216" s="242">
        <v>0</v>
      </c>
      <c r="F216" s="243">
        <v>1</v>
      </c>
      <c r="G216" s="242">
        <v>1</v>
      </c>
      <c r="H216" s="242">
        <v>0</v>
      </c>
      <c r="I216" s="243">
        <v>1</v>
      </c>
      <c r="J216" s="242">
        <v>0</v>
      </c>
      <c r="K216" s="242">
        <v>15</v>
      </c>
      <c r="L216" s="242">
        <v>0</v>
      </c>
      <c r="M216" s="243">
        <v>15</v>
      </c>
      <c r="N216" s="242">
        <v>15</v>
      </c>
      <c r="O216" s="242">
        <v>0</v>
      </c>
      <c r="P216" s="243">
        <v>15</v>
      </c>
      <c r="Q216" s="242">
        <v>0</v>
      </c>
      <c r="R216" s="242">
        <v>0</v>
      </c>
      <c r="S216" s="244">
        <v>0</v>
      </c>
      <c r="T216" s="242">
        <v>0</v>
      </c>
      <c r="U216" s="242">
        <v>0</v>
      </c>
      <c r="V216" s="244">
        <v>0</v>
      </c>
      <c r="W216" s="242">
        <v>0</v>
      </c>
      <c r="X216" s="242">
        <v>0</v>
      </c>
      <c r="Y216" s="244">
        <v>0</v>
      </c>
      <c r="Z216" s="242">
        <v>0</v>
      </c>
      <c r="AA216" s="242">
        <v>0</v>
      </c>
      <c r="AB216" s="244">
        <v>0</v>
      </c>
      <c r="AC216" s="242">
        <v>0</v>
      </c>
      <c r="AD216" s="242">
        <v>0</v>
      </c>
      <c r="AE216" s="244">
        <v>0</v>
      </c>
    </row>
    <row r="217" spans="1:31" x14ac:dyDescent="0.35">
      <c r="A217">
        <v>5487</v>
      </c>
      <c r="B217" t="s">
        <v>583</v>
      </c>
      <c r="C217" s="242">
        <v>0</v>
      </c>
      <c r="D217" s="242">
        <v>1</v>
      </c>
      <c r="E217" s="242">
        <v>1</v>
      </c>
      <c r="F217" s="243">
        <v>2</v>
      </c>
      <c r="G217" s="242">
        <v>0</v>
      </c>
      <c r="H217" s="242">
        <v>0</v>
      </c>
      <c r="I217" s="243">
        <v>0</v>
      </c>
      <c r="J217" s="242">
        <v>0</v>
      </c>
      <c r="K217" s="242">
        <v>15</v>
      </c>
      <c r="L217" s="242">
        <v>15</v>
      </c>
      <c r="M217" s="243">
        <v>30</v>
      </c>
      <c r="N217" s="242">
        <v>0</v>
      </c>
      <c r="O217" s="242">
        <v>0</v>
      </c>
      <c r="P217" s="243">
        <v>0</v>
      </c>
      <c r="Q217" s="242">
        <v>1</v>
      </c>
      <c r="R217" s="242">
        <v>15</v>
      </c>
      <c r="S217" s="244">
        <v>0</v>
      </c>
      <c r="T217" s="242">
        <v>1</v>
      </c>
      <c r="U217" s="242">
        <v>15</v>
      </c>
      <c r="V217" s="244">
        <v>0</v>
      </c>
      <c r="W217" s="242">
        <v>0</v>
      </c>
      <c r="X217" s="242">
        <v>0</v>
      </c>
      <c r="Y217" s="244">
        <v>0</v>
      </c>
      <c r="Z217" s="242">
        <v>0</v>
      </c>
      <c r="AA217" s="242">
        <v>0</v>
      </c>
      <c r="AB217" s="244">
        <v>0</v>
      </c>
      <c r="AC217" s="242">
        <v>0</v>
      </c>
      <c r="AD217" s="242">
        <v>0</v>
      </c>
      <c r="AE217" s="244">
        <v>0</v>
      </c>
    </row>
    <row r="218" spans="1:31" x14ac:dyDescent="0.35">
      <c r="A218">
        <v>5500</v>
      </c>
      <c r="B218" t="s">
        <v>584</v>
      </c>
      <c r="C218" s="242">
        <v>0</v>
      </c>
      <c r="D218" s="242">
        <v>4</v>
      </c>
      <c r="E218" s="242">
        <v>1</v>
      </c>
      <c r="F218" s="243">
        <v>5</v>
      </c>
      <c r="G218" s="242">
        <v>3</v>
      </c>
      <c r="H218" s="242">
        <v>0</v>
      </c>
      <c r="I218" s="243">
        <v>3</v>
      </c>
      <c r="J218" s="242">
        <v>0</v>
      </c>
      <c r="K218" s="242">
        <v>57</v>
      </c>
      <c r="L218" s="242">
        <v>12</v>
      </c>
      <c r="M218" s="243">
        <v>69</v>
      </c>
      <c r="N218" s="242">
        <v>45</v>
      </c>
      <c r="O218" s="242">
        <v>0</v>
      </c>
      <c r="P218" s="243">
        <v>45</v>
      </c>
      <c r="Q218" s="242">
        <v>0</v>
      </c>
      <c r="R218" s="242">
        <v>0</v>
      </c>
      <c r="S218" s="244">
        <v>0</v>
      </c>
      <c r="T218" s="242">
        <v>0</v>
      </c>
      <c r="U218" s="242">
        <v>0</v>
      </c>
      <c r="V218" s="244">
        <v>0</v>
      </c>
      <c r="W218" s="242">
        <v>0</v>
      </c>
      <c r="X218" s="242">
        <v>0</v>
      </c>
      <c r="Y218" s="244">
        <v>0</v>
      </c>
      <c r="Z218" s="242">
        <v>0</v>
      </c>
      <c r="AA218" s="242">
        <v>0</v>
      </c>
      <c r="AB218" s="244">
        <v>0</v>
      </c>
      <c r="AC218" s="242">
        <v>0</v>
      </c>
      <c r="AD218" s="242">
        <v>0</v>
      </c>
      <c r="AE218" s="244">
        <v>0</v>
      </c>
    </row>
    <row r="219" spans="1:31" x14ac:dyDescent="0.35">
      <c r="A219">
        <v>5530</v>
      </c>
      <c r="B219" t="s">
        <v>585</v>
      </c>
      <c r="C219" s="242">
        <v>11</v>
      </c>
      <c r="D219" s="242">
        <v>13</v>
      </c>
      <c r="E219" s="242">
        <v>14</v>
      </c>
      <c r="F219" s="243">
        <v>27</v>
      </c>
      <c r="G219" s="242">
        <v>3</v>
      </c>
      <c r="H219" s="242">
        <v>5</v>
      </c>
      <c r="I219" s="243">
        <v>8</v>
      </c>
      <c r="J219" s="242">
        <v>165</v>
      </c>
      <c r="K219" s="242">
        <v>195</v>
      </c>
      <c r="L219" s="242">
        <v>195</v>
      </c>
      <c r="M219" s="243">
        <v>390</v>
      </c>
      <c r="N219" s="242">
        <v>45</v>
      </c>
      <c r="O219" s="242">
        <v>75</v>
      </c>
      <c r="P219" s="243">
        <v>120</v>
      </c>
      <c r="Q219" s="242">
        <v>27</v>
      </c>
      <c r="R219" s="242">
        <v>405</v>
      </c>
      <c r="S219" s="244">
        <v>90</v>
      </c>
      <c r="T219" s="242">
        <v>5</v>
      </c>
      <c r="U219" s="242">
        <v>60</v>
      </c>
      <c r="V219" s="244">
        <v>15</v>
      </c>
      <c r="W219" s="242">
        <v>2</v>
      </c>
      <c r="X219" s="242">
        <v>30</v>
      </c>
      <c r="Y219" s="244">
        <v>0</v>
      </c>
      <c r="Z219" s="242">
        <v>16</v>
      </c>
      <c r="AA219" s="242">
        <v>240</v>
      </c>
      <c r="AB219" s="244">
        <v>0</v>
      </c>
      <c r="AC219" s="242">
        <v>16</v>
      </c>
      <c r="AD219" s="242">
        <v>240</v>
      </c>
      <c r="AE219" s="244">
        <v>0</v>
      </c>
    </row>
    <row r="220" spans="1:31" x14ac:dyDescent="0.35">
      <c r="A220">
        <v>5559</v>
      </c>
      <c r="B220" t="s">
        <v>586</v>
      </c>
      <c r="C220" s="242">
        <v>0</v>
      </c>
      <c r="D220" s="242">
        <v>8</v>
      </c>
      <c r="E220" s="242">
        <v>1</v>
      </c>
      <c r="F220" s="243">
        <v>9</v>
      </c>
      <c r="G220" s="242">
        <v>5</v>
      </c>
      <c r="H220" s="242">
        <v>1</v>
      </c>
      <c r="I220" s="243">
        <v>6</v>
      </c>
      <c r="J220" s="242">
        <v>0</v>
      </c>
      <c r="K220" s="242">
        <v>120</v>
      </c>
      <c r="L220" s="242">
        <v>15</v>
      </c>
      <c r="M220" s="243">
        <v>135</v>
      </c>
      <c r="N220" s="242">
        <v>75</v>
      </c>
      <c r="O220" s="242">
        <v>15</v>
      </c>
      <c r="P220" s="243">
        <v>90</v>
      </c>
      <c r="Q220" s="242">
        <v>0</v>
      </c>
      <c r="R220" s="242">
        <v>0</v>
      </c>
      <c r="S220" s="244">
        <v>0</v>
      </c>
      <c r="T220" s="242">
        <v>0</v>
      </c>
      <c r="U220" s="242">
        <v>0</v>
      </c>
      <c r="V220" s="244">
        <v>0</v>
      </c>
      <c r="W220" s="242">
        <v>2</v>
      </c>
      <c r="X220" s="242">
        <v>30</v>
      </c>
      <c r="Y220" s="244">
        <v>0</v>
      </c>
      <c r="Z220" s="242">
        <v>0</v>
      </c>
      <c r="AA220" s="242">
        <v>0</v>
      </c>
      <c r="AB220" s="244">
        <v>0</v>
      </c>
      <c r="AC220" s="242">
        <v>0</v>
      </c>
      <c r="AD220" s="242">
        <v>0</v>
      </c>
      <c r="AE220" s="244">
        <v>0</v>
      </c>
    </row>
    <row r="221" spans="1:31" x14ac:dyDescent="0.35">
      <c r="A221">
        <v>5574</v>
      </c>
      <c r="B221" t="s">
        <v>587</v>
      </c>
      <c r="C221" s="242">
        <v>8</v>
      </c>
      <c r="D221" s="242">
        <v>23</v>
      </c>
      <c r="E221" s="242">
        <v>8</v>
      </c>
      <c r="F221" s="243">
        <v>31</v>
      </c>
      <c r="G221" s="242">
        <v>8</v>
      </c>
      <c r="H221" s="242">
        <v>7</v>
      </c>
      <c r="I221" s="243">
        <v>15</v>
      </c>
      <c r="J221" s="242">
        <v>120</v>
      </c>
      <c r="K221" s="242">
        <v>345</v>
      </c>
      <c r="L221" s="242">
        <v>120</v>
      </c>
      <c r="M221" s="243">
        <v>465</v>
      </c>
      <c r="N221" s="242">
        <v>120</v>
      </c>
      <c r="O221" s="242">
        <v>105</v>
      </c>
      <c r="P221" s="243">
        <v>225</v>
      </c>
      <c r="Q221" s="242">
        <v>7</v>
      </c>
      <c r="R221" s="242">
        <v>105</v>
      </c>
      <c r="S221" s="244">
        <v>60</v>
      </c>
      <c r="T221" s="242">
        <v>8</v>
      </c>
      <c r="U221" s="242">
        <v>120</v>
      </c>
      <c r="V221" s="244">
        <v>45</v>
      </c>
      <c r="W221" s="242">
        <v>7</v>
      </c>
      <c r="X221" s="242">
        <v>105</v>
      </c>
      <c r="Y221" s="244">
        <v>45</v>
      </c>
      <c r="Z221" s="242">
        <v>3</v>
      </c>
      <c r="AA221" s="242">
        <v>45</v>
      </c>
      <c r="AB221" s="244">
        <v>15</v>
      </c>
      <c r="AC221" s="242">
        <v>0</v>
      </c>
      <c r="AD221" s="242">
        <v>0</v>
      </c>
      <c r="AE221" s="244">
        <v>0</v>
      </c>
    </row>
    <row r="222" spans="1:31" x14ac:dyDescent="0.35">
      <c r="A222">
        <v>5586</v>
      </c>
      <c r="B222" t="s">
        <v>588</v>
      </c>
      <c r="C222" s="242">
        <v>0</v>
      </c>
      <c r="D222" s="242">
        <v>22</v>
      </c>
      <c r="E222" s="242">
        <v>14</v>
      </c>
      <c r="F222" s="243">
        <v>36</v>
      </c>
      <c r="G222" s="242">
        <v>7</v>
      </c>
      <c r="H222" s="242">
        <v>6</v>
      </c>
      <c r="I222" s="243">
        <v>13</v>
      </c>
      <c r="J222" s="242">
        <v>0</v>
      </c>
      <c r="K222" s="242">
        <v>327</v>
      </c>
      <c r="L222" s="242">
        <v>207</v>
      </c>
      <c r="M222" s="243">
        <v>534</v>
      </c>
      <c r="N222" s="242">
        <v>105</v>
      </c>
      <c r="O222" s="242">
        <v>81</v>
      </c>
      <c r="P222" s="243">
        <v>186</v>
      </c>
      <c r="Q222" s="242">
        <v>3</v>
      </c>
      <c r="R222" s="242">
        <v>42</v>
      </c>
      <c r="S222" s="244">
        <v>0</v>
      </c>
      <c r="T222" s="242">
        <v>3</v>
      </c>
      <c r="U222" s="242">
        <v>45</v>
      </c>
      <c r="V222" s="244">
        <v>0</v>
      </c>
      <c r="W222" s="242">
        <v>9</v>
      </c>
      <c r="X222" s="242">
        <v>135</v>
      </c>
      <c r="Y222" s="244">
        <v>45</v>
      </c>
      <c r="Z222" s="242">
        <v>14</v>
      </c>
      <c r="AA222" s="242">
        <v>207</v>
      </c>
      <c r="AB222" s="244">
        <v>15</v>
      </c>
      <c r="AC222" s="242">
        <v>12</v>
      </c>
      <c r="AD222" s="242">
        <v>177</v>
      </c>
      <c r="AE222" s="244">
        <v>15</v>
      </c>
    </row>
    <row r="223" spans="1:31" x14ac:dyDescent="0.35">
      <c r="A223">
        <v>5596</v>
      </c>
      <c r="B223" t="s">
        <v>589</v>
      </c>
      <c r="C223" s="242">
        <v>2</v>
      </c>
      <c r="D223" s="242">
        <v>23</v>
      </c>
      <c r="E223" s="242">
        <v>11</v>
      </c>
      <c r="F223" s="243">
        <v>34</v>
      </c>
      <c r="G223" s="242">
        <v>21</v>
      </c>
      <c r="H223" s="242">
        <v>8</v>
      </c>
      <c r="I223" s="243">
        <v>29</v>
      </c>
      <c r="J223" s="242">
        <v>30</v>
      </c>
      <c r="K223" s="242">
        <v>345</v>
      </c>
      <c r="L223" s="242">
        <v>165</v>
      </c>
      <c r="M223" s="243">
        <v>510</v>
      </c>
      <c r="N223" s="242">
        <v>315</v>
      </c>
      <c r="O223" s="242">
        <v>120</v>
      </c>
      <c r="P223" s="243">
        <v>435</v>
      </c>
      <c r="Q223" s="242">
        <v>0</v>
      </c>
      <c r="R223" s="242">
        <v>0</v>
      </c>
      <c r="S223" s="244">
        <v>0</v>
      </c>
      <c r="T223" s="242">
        <v>0</v>
      </c>
      <c r="U223" s="242">
        <v>0</v>
      </c>
      <c r="V223" s="244">
        <v>0</v>
      </c>
      <c r="W223" s="242">
        <v>2</v>
      </c>
      <c r="X223" s="242">
        <v>30</v>
      </c>
      <c r="Y223" s="244">
        <v>15</v>
      </c>
      <c r="Z223" s="242">
        <v>0</v>
      </c>
      <c r="AA223" s="242">
        <v>0</v>
      </c>
      <c r="AB223" s="244">
        <v>0</v>
      </c>
      <c r="AC223" s="242">
        <v>0</v>
      </c>
      <c r="AD223" s="242">
        <v>0</v>
      </c>
      <c r="AE223" s="244">
        <v>0</v>
      </c>
    </row>
    <row r="224" spans="1:31" x14ac:dyDescent="0.35">
      <c r="A224">
        <v>5616</v>
      </c>
      <c r="B224" t="s">
        <v>590</v>
      </c>
      <c r="C224" s="242">
        <v>0</v>
      </c>
      <c r="D224" s="242">
        <v>2</v>
      </c>
      <c r="E224" s="242">
        <v>0</v>
      </c>
      <c r="F224" s="243">
        <v>2</v>
      </c>
      <c r="G224" s="242">
        <v>1</v>
      </c>
      <c r="H224" s="242">
        <v>0</v>
      </c>
      <c r="I224" s="243">
        <v>1</v>
      </c>
      <c r="J224" s="242">
        <v>0</v>
      </c>
      <c r="K224" s="242">
        <v>30</v>
      </c>
      <c r="L224" s="242">
        <v>0</v>
      </c>
      <c r="M224" s="243">
        <v>30</v>
      </c>
      <c r="N224" s="242">
        <v>15</v>
      </c>
      <c r="O224" s="242">
        <v>0</v>
      </c>
      <c r="P224" s="243">
        <v>15</v>
      </c>
      <c r="Q224" s="242">
        <v>1</v>
      </c>
      <c r="R224" s="242">
        <v>15</v>
      </c>
      <c r="S224" s="244">
        <v>15</v>
      </c>
      <c r="T224" s="242">
        <v>0</v>
      </c>
      <c r="U224" s="242">
        <v>0</v>
      </c>
      <c r="V224" s="244">
        <v>0</v>
      </c>
      <c r="W224" s="242">
        <v>1</v>
      </c>
      <c r="X224" s="242">
        <v>15</v>
      </c>
      <c r="Y224" s="244">
        <v>0</v>
      </c>
      <c r="Z224" s="242">
        <v>0</v>
      </c>
      <c r="AA224" s="242">
        <v>0</v>
      </c>
      <c r="AB224" s="244">
        <v>0</v>
      </c>
      <c r="AC224" s="242">
        <v>0</v>
      </c>
      <c r="AD224" s="242">
        <v>0</v>
      </c>
      <c r="AE224" s="244">
        <v>0</v>
      </c>
    </row>
    <row r="225" spans="1:31" x14ac:dyDescent="0.35">
      <c r="A225">
        <v>5624</v>
      </c>
      <c r="B225" t="s">
        <v>592</v>
      </c>
      <c r="C225" s="242">
        <v>11</v>
      </c>
      <c r="D225" s="242">
        <v>17</v>
      </c>
      <c r="E225" s="242">
        <v>5</v>
      </c>
      <c r="F225" s="243">
        <v>22</v>
      </c>
      <c r="G225" s="242">
        <v>7</v>
      </c>
      <c r="H225" s="242">
        <v>2</v>
      </c>
      <c r="I225" s="243">
        <v>9</v>
      </c>
      <c r="J225" s="242">
        <v>165</v>
      </c>
      <c r="K225" s="242">
        <v>255</v>
      </c>
      <c r="L225" s="242">
        <v>75</v>
      </c>
      <c r="M225" s="243">
        <v>330</v>
      </c>
      <c r="N225" s="242">
        <v>105</v>
      </c>
      <c r="O225" s="242">
        <v>30</v>
      </c>
      <c r="P225" s="243">
        <v>135</v>
      </c>
      <c r="Q225" s="242">
        <v>0</v>
      </c>
      <c r="R225" s="242">
        <v>0</v>
      </c>
      <c r="S225" s="244">
        <v>0</v>
      </c>
      <c r="T225" s="242">
        <v>8</v>
      </c>
      <c r="U225" s="242">
        <v>120</v>
      </c>
      <c r="V225" s="244">
        <v>30</v>
      </c>
      <c r="W225" s="242">
        <v>7</v>
      </c>
      <c r="X225" s="242">
        <v>105</v>
      </c>
      <c r="Y225" s="244">
        <v>60</v>
      </c>
      <c r="Z225" s="242">
        <v>0</v>
      </c>
      <c r="AA225" s="242">
        <v>0</v>
      </c>
      <c r="AB225" s="244">
        <v>0</v>
      </c>
      <c r="AC225" s="242">
        <v>0</v>
      </c>
      <c r="AD225" s="242">
        <v>0</v>
      </c>
      <c r="AE225" s="244">
        <v>0</v>
      </c>
    </row>
    <row r="226" spans="1:31" x14ac:dyDescent="0.35">
      <c r="A226">
        <v>5626</v>
      </c>
      <c r="B226" t="s">
        <v>593</v>
      </c>
      <c r="C226" s="242">
        <v>1</v>
      </c>
      <c r="D226" s="242">
        <v>2</v>
      </c>
      <c r="E226" s="242">
        <v>2</v>
      </c>
      <c r="F226" s="243">
        <v>4</v>
      </c>
      <c r="G226" s="242">
        <v>0</v>
      </c>
      <c r="H226" s="242">
        <v>0</v>
      </c>
      <c r="I226" s="243">
        <v>0</v>
      </c>
      <c r="J226" s="242">
        <v>15</v>
      </c>
      <c r="K226" s="242">
        <v>30</v>
      </c>
      <c r="L226" s="242">
        <v>30</v>
      </c>
      <c r="M226" s="243">
        <v>60</v>
      </c>
      <c r="N226" s="242">
        <v>0</v>
      </c>
      <c r="O226" s="242">
        <v>0</v>
      </c>
      <c r="P226" s="243">
        <v>0</v>
      </c>
      <c r="Q226" s="242">
        <v>2</v>
      </c>
      <c r="R226" s="242">
        <v>30</v>
      </c>
      <c r="S226" s="244">
        <v>0</v>
      </c>
      <c r="T226" s="242">
        <v>3</v>
      </c>
      <c r="U226" s="242">
        <v>45</v>
      </c>
      <c r="V226" s="244">
        <v>0</v>
      </c>
      <c r="W226" s="242">
        <v>0</v>
      </c>
      <c r="X226" s="242">
        <v>0</v>
      </c>
      <c r="Y226" s="244">
        <v>0</v>
      </c>
      <c r="Z226" s="242">
        <v>2</v>
      </c>
      <c r="AA226" s="242">
        <v>30</v>
      </c>
      <c r="AB226" s="244">
        <v>0</v>
      </c>
      <c r="AC226" s="242">
        <v>2</v>
      </c>
      <c r="AD226" s="242">
        <v>30</v>
      </c>
      <c r="AE226" s="244">
        <v>0</v>
      </c>
    </row>
    <row r="227" spans="1:31" x14ac:dyDescent="0.35">
      <c r="A227">
        <v>5628</v>
      </c>
      <c r="B227" t="s">
        <v>594</v>
      </c>
      <c r="C227" s="242">
        <v>12</v>
      </c>
      <c r="D227" s="242">
        <v>9</v>
      </c>
      <c r="E227" s="242">
        <v>3</v>
      </c>
      <c r="F227" s="243">
        <v>12</v>
      </c>
      <c r="G227" s="242">
        <v>1</v>
      </c>
      <c r="H227" s="242">
        <v>1</v>
      </c>
      <c r="I227" s="243">
        <v>2</v>
      </c>
      <c r="J227" s="242">
        <v>180</v>
      </c>
      <c r="K227" s="242">
        <v>135</v>
      </c>
      <c r="L227" s="242">
        <v>45</v>
      </c>
      <c r="M227" s="243">
        <v>180</v>
      </c>
      <c r="N227" s="242">
        <v>15</v>
      </c>
      <c r="O227" s="242">
        <v>15</v>
      </c>
      <c r="P227" s="243">
        <v>30</v>
      </c>
      <c r="Q227" s="242">
        <v>2</v>
      </c>
      <c r="R227" s="242">
        <v>30</v>
      </c>
      <c r="S227" s="244">
        <v>0</v>
      </c>
      <c r="T227" s="242">
        <v>6</v>
      </c>
      <c r="U227" s="242">
        <v>90</v>
      </c>
      <c r="V227" s="244">
        <v>0</v>
      </c>
      <c r="W227" s="242">
        <v>14</v>
      </c>
      <c r="X227" s="242">
        <v>210</v>
      </c>
      <c r="Y227" s="244">
        <v>30</v>
      </c>
      <c r="Z227" s="242">
        <v>7</v>
      </c>
      <c r="AA227" s="242">
        <v>105</v>
      </c>
      <c r="AB227" s="244">
        <v>0</v>
      </c>
      <c r="AC227" s="242">
        <v>7</v>
      </c>
      <c r="AD227" s="242">
        <v>105</v>
      </c>
      <c r="AE227" s="244">
        <v>0</v>
      </c>
    </row>
    <row r="228" spans="1:31" x14ac:dyDescent="0.35">
      <c r="A228">
        <v>5709</v>
      </c>
      <c r="B228" t="s">
        <v>596</v>
      </c>
      <c r="C228" s="242">
        <v>1</v>
      </c>
      <c r="D228" s="242">
        <v>1</v>
      </c>
      <c r="E228" s="242">
        <v>2</v>
      </c>
      <c r="F228" s="243">
        <v>3</v>
      </c>
      <c r="G228" s="242">
        <v>0</v>
      </c>
      <c r="H228" s="242">
        <v>1</v>
      </c>
      <c r="I228" s="243">
        <v>1</v>
      </c>
      <c r="J228" s="242">
        <v>15</v>
      </c>
      <c r="K228" s="242">
        <v>15</v>
      </c>
      <c r="L228" s="242">
        <v>15</v>
      </c>
      <c r="M228" s="243">
        <v>30</v>
      </c>
      <c r="N228" s="242">
        <v>0</v>
      </c>
      <c r="O228" s="242">
        <v>15</v>
      </c>
      <c r="P228" s="243">
        <v>15</v>
      </c>
      <c r="Q228" s="242">
        <v>0</v>
      </c>
      <c r="R228" s="242">
        <v>0</v>
      </c>
      <c r="S228" s="244">
        <v>0</v>
      </c>
      <c r="T228" s="242">
        <v>0</v>
      </c>
      <c r="U228" s="242">
        <v>0</v>
      </c>
      <c r="V228" s="244">
        <v>0</v>
      </c>
      <c r="W228" s="242">
        <v>1</v>
      </c>
      <c r="X228" s="242">
        <v>15</v>
      </c>
      <c r="Y228" s="244">
        <v>0</v>
      </c>
      <c r="Z228" s="242">
        <v>0</v>
      </c>
      <c r="AA228" s="242">
        <v>0</v>
      </c>
      <c r="AB228" s="244">
        <v>0</v>
      </c>
      <c r="AC228" s="242">
        <v>0</v>
      </c>
      <c r="AD228" s="242">
        <v>0</v>
      </c>
      <c r="AE228" s="244">
        <v>0</v>
      </c>
    </row>
    <row r="229" spans="1:31" x14ac:dyDescent="0.35">
      <c r="A229">
        <v>5730</v>
      </c>
      <c r="B229" t="s">
        <v>597</v>
      </c>
      <c r="C229" s="242">
        <v>0</v>
      </c>
      <c r="D229" s="242">
        <v>2</v>
      </c>
      <c r="E229" s="242">
        <v>0</v>
      </c>
      <c r="F229" s="243">
        <v>2</v>
      </c>
      <c r="G229" s="242">
        <v>1</v>
      </c>
      <c r="H229" s="242">
        <v>0</v>
      </c>
      <c r="I229" s="243">
        <v>1</v>
      </c>
      <c r="J229" s="242">
        <v>0</v>
      </c>
      <c r="K229" s="242">
        <v>30</v>
      </c>
      <c r="L229" s="242">
        <v>0</v>
      </c>
      <c r="M229" s="243">
        <v>30</v>
      </c>
      <c r="N229" s="242">
        <v>15</v>
      </c>
      <c r="O229" s="242">
        <v>0</v>
      </c>
      <c r="P229" s="243">
        <v>15</v>
      </c>
      <c r="Q229" s="242">
        <v>0</v>
      </c>
      <c r="R229" s="242">
        <v>0</v>
      </c>
      <c r="S229" s="244">
        <v>0</v>
      </c>
      <c r="T229" s="242">
        <v>0</v>
      </c>
      <c r="U229" s="242">
        <v>0</v>
      </c>
      <c r="V229" s="244">
        <v>0</v>
      </c>
      <c r="W229" s="242">
        <v>0</v>
      </c>
      <c r="X229" s="242">
        <v>0</v>
      </c>
      <c r="Y229" s="244">
        <v>0</v>
      </c>
      <c r="Z229" s="242">
        <v>0</v>
      </c>
      <c r="AA229" s="242">
        <v>0</v>
      </c>
      <c r="AB229" s="244">
        <v>0</v>
      </c>
      <c r="AC229" s="242">
        <v>0</v>
      </c>
      <c r="AD229" s="242">
        <v>0</v>
      </c>
      <c r="AE229" s="244">
        <v>0</v>
      </c>
    </row>
    <row r="230" spans="1:31" x14ac:dyDescent="0.35">
      <c r="A230">
        <v>5737</v>
      </c>
      <c r="B230" t="s">
        <v>598</v>
      </c>
      <c r="C230" s="242">
        <v>13</v>
      </c>
      <c r="D230" s="242">
        <v>14</v>
      </c>
      <c r="E230" s="242">
        <v>2</v>
      </c>
      <c r="F230" s="243">
        <v>16</v>
      </c>
      <c r="G230" s="242">
        <v>0</v>
      </c>
      <c r="H230" s="242">
        <v>1</v>
      </c>
      <c r="I230" s="243">
        <v>1</v>
      </c>
      <c r="J230" s="242">
        <v>195</v>
      </c>
      <c r="K230" s="242">
        <v>210</v>
      </c>
      <c r="L230" s="242">
        <v>30</v>
      </c>
      <c r="M230" s="243">
        <v>240</v>
      </c>
      <c r="N230" s="242">
        <v>0</v>
      </c>
      <c r="O230" s="242">
        <v>15</v>
      </c>
      <c r="P230" s="243">
        <v>15</v>
      </c>
      <c r="Q230" s="242">
        <v>2</v>
      </c>
      <c r="R230" s="242">
        <v>30</v>
      </c>
      <c r="S230" s="244">
        <v>0</v>
      </c>
      <c r="T230" s="242">
        <v>10</v>
      </c>
      <c r="U230" s="242">
        <v>150</v>
      </c>
      <c r="V230" s="244">
        <v>15</v>
      </c>
      <c r="W230" s="242">
        <v>14</v>
      </c>
      <c r="X230" s="242">
        <v>210</v>
      </c>
      <c r="Y230" s="244">
        <v>0</v>
      </c>
      <c r="Z230" s="242">
        <v>0</v>
      </c>
      <c r="AA230" s="242">
        <v>0</v>
      </c>
      <c r="AB230" s="244">
        <v>0</v>
      </c>
      <c r="AC230" s="242">
        <v>0</v>
      </c>
      <c r="AD230" s="242">
        <v>0</v>
      </c>
      <c r="AE230" s="244">
        <v>0</v>
      </c>
    </row>
    <row r="231" spans="1:31" x14ac:dyDescent="0.35">
      <c r="A231">
        <v>5738</v>
      </c>
      <c r="B231" t="s">
        <v>599</v>
      </c>
      <c r="C231" s="242">
        <v>2</v>
      </c>
      <c r="D231" s="242">
        <v>1</v>
      </c>
      <c r="E231" s="242">
        <v>1</v>
      </c>
      <c r="F231" s="243">
        <v>2</v>
      </c>
      <c r="G231" s="242">
        <v>1</v>
      </c>
      <c r="H231" s="242">
        <v>1</v>
      </c>
      <c r="I231" s="243">
        <v>2</v>
      </c>
      <c r="J231" s="242">
        <v>28</v>
      </c>
      <c r="K231" s="242">
        <v>0</v>
      </c>
      <c r="L231" s="242">
        <v>0</v>
      </c>
      <c r="M231" s="243">
        <v>0</v>
      </c>
      <c r="N231" s="242">
        <v>15</v>
      </c>
      <c r="O231" s="242">
        <v>15</v>
      </c>
      <c r="P231" s="243">
        <v>30</v>
      </c>
      <c r="Q231" s="242">
        <v>0</v>
      </c>
      <c r="R231" s="242">
        <v>0</v>
      </c>
      <c r="S231" s="244">
        <v>0</v>
      </c>
      <c r="T231" s="242">
        <v>0</v>
      </c>
      <c r="U231" s="242">
        <v>0</v>
      </c>
      <c r="V231" s="244">
        <v>0</v>
      </c>
      <c r="W231" s="242">
        <v>0</v>
      </c>
      <c r="X231" s="242">
        <v>0</v>
      </c>
      <c r="Y231" s="244">
        <v>0</v>
      </c>
      <c r="Z231" s="242">
        <v>0</v>
      </c>
      <c r="AA231" s="242">
        <v>0</v>
      </c>
      <c r="AB231" s="244">
        <v>0</v>
      </c>
      <c r="AC231" s="242">
        <v>0</v>
      </c>
      <c r="AD231" s="242">
        <v>0</v>
      </c>
      <c r="AE231" s="244">
        <v>0</v>
      </c>
    </row>
    <row r="232" spans="1:31" x14ac:dyDescent="0.35">
      <c r="A232">
        <v>5760</v>
      </c>
      <c r="B232" t="s">
        <v>600</v>
      </c>
      <c r="C232" s="242">
        <v>0</v>
      </c>
      <c r="D232" s="242">
        <v>20</v>
      </c>
      <c r="E232" s="242">
        <v>12</v>
      </c>
      <c r="F232" s="243">
        <v>32</v>
      </c>
      <c r="G232" s="242">
        <v>14</v>
      </c>
      <c r="H232" s="242">
        <v>8</v>
      </c>
      <c r="I232" s="243">
        <v>22</v>
      </c>
      <c r="J232" s="242">
        <v>0</v>
      </c>
      <c r="K232" s="242">
        <v>299.47000000000003</v>
      </c>
      <c r="L232" s="242">
        <v>163.94</v>
      </c>
      <c r="M232" s="243">
        <v>463.41</v>
      </c>
      <c r="N232" s="242">
        <v>205.26999999999998</v>
      </c>
      <c r="O232" s="242">
        <v>115.25</v>
      </c>
      <c r="P232" s="243">
        <v>320.52</v>
      </c>
      <c r="Q232" s="242">
        <v>0</v>
      </c>
      <c r="R232" s="242">
        <v>0</v>
      </c>
      <c r="S232" s="244">
        <v>0</v>
      </c>
      <c r="T232" s="242">
        <v>1</v>
      </c>
      <c r="U232" s="242">
        <v>15</v>
      </c>
      <c r="V232" s="244">
        <v>15</v>
      </c>
      <c r="W232" s="242">
        <v>5</v>
      </c>
      <c r="X232" s="242">
        <v>74.47</v>
      </c>
      <c r="Y232" s="244">
        <v>45</v>
      </c>
      <c r="Z232" s="242">
        <v>0</v>
      </c>
      <c r="AA232" s="242">
        <v>0</v>
      </c>
      <c r="AB232" s="244">
        <v>0</v>
      </c>
      <c r="AC232" s="242">
        <v>0</v>
      </c>
      <c r="AD232" s="242">
        <v>0</v>
      </c>
      <c r="AE232" s="244">
        <v>0</v>
      </c>
    </row>
    <row r="233" spans="1:31" x14ac:dyDescent="0.35">
      <c r="A233">
        <v>5763</v>
      </c>
      <c r="B233" t="s">
        <v>601</v>
      </c>
      <c r="C233" s="242">
        <v>5</v>
      </c>
      <c r="D233" s="242">
        <v>16</v>
      </c>
      <c r="E233" s="242">
        <v>3</v>
      </c>
      <c r="F233" s="243">
        <v>19</v>
      </c>
      <c r="G233" s="242">
        <v>15</v>
      </c>
      <c r="H233" s="242">
        <v>2</v>
      </c>
      <c r="I233" s="243">
        <v>17</v>
      </c>
      <c r="J233" s="242">
        <v>75</v>
      </c>
      <c r="K233" s="242">
        <v>240</v>
      </c>
      <c r="L233" s="242">
        <v>45</v>
      </c>
      <c r="M233" s="243">
        <v>285</v>
      </c>
      <c r="N233" s="242">
        <v>225</v>
      </c>
      <c r="O233" s="242">
        <v>30</v>
      </c>
      <c r="P233" s="243">
        <v>255</v>
      </c>
      <c r="Q233" s="242">
        <v>1</v>
      </c>
      <c r="R233" s="242">
        <v>15</v>
      </c>
      <c r="S233" s="244">
        <v>15</v>
      </c>
      <c r="T233" s="242">
        <v>2</v>
      </c>
      <c r="U233" s="242">
        <v>30</v>
      </c>
      <c r="V233" s="244">
        <v>0</v>
      </c>
      <c r="W233" s="242">
        <v>2</v>
      </c>
      <c r="X233" s="242">
        <v>30</v>
      </c>
      <c r="Y233" s="244">
        <v>15</v>
      </c>
      <c r="Z233" s="242">
        <v>0</v>
      </c>
      <c r="AA233" s="242">
        <v>0</v>
      </c>
      <c r="AB233" s="244">
        <v>0</v>
      </c>
      <c r="AC233" s="242">
        <v>0</v>
      </c>
      <c r="AD233" s="242">
        <v>0</v>
      </c>
      <c r="AE233" s="244">
        <v>0</v>
      </c>
    </row>
    <row r="234" spans="1:31" x14ac:dyDescent="0.35">
      <c r="A234">
        <v>5768</v>
      </c>
      <c r="B234" t="s">
        <v>602</v>
      </c>
      <c r="C234" s="242">
        <v>0</v>
      </c>
      <c r="D234" s="242">
        <v>1</v>
      </c>
      <c r="E234" s="242">
        <v>0</v>
      </c>
      <c r="F234" s="243">
        <v>1</v>
      </c>
      <c r="G234" s="242">
        <v>1</v>
      </c>
      <c r="H234" s="242">
        <v>0</v>
      </c>
      <c r="I234" s="243">
        <v>1</v>
      </c>
      <c r="J234" s="242">
        <v>0</v>
      </c>
      <c r="K234" s="242">
        <v>15</v>
      </c>
      <c r="L234" s="242">
        <v>0</v>
      </c>
      <c r="M234" s="243">
        <v>15</v>
      </c>
      <c r="N234" s="242">
        <v>4</v>
      </c>
      <c r="O234" s="242">
        <v>0</v>
      </c>
      <c r="P234" s="243">
        <v>4</v>
      </c>
      <c r="Q234" s="242">
        <v>0</v>
      </c>
      <c r="R234" s="242">
        <v>0</v>
      </c>
      <c r="S234" s="244">
        <v>0</v>
      </c>
      <c r="T234" s="242">
        <v>0</v>
      </c>
      <c r="U234" s="242">
        <v>0</v>
      </c>
      <c r="V234" s="244">
        <v>0</v>
      </c>
      <c r="W234" s="242">
        <v>0</v>
      </c>
      <c r="X234" s="242">
        <v>0</v>
      </c>
      <c r="Y234" s="244">
        <v>0</v>
      </c>
      <c r="Z234" s="242">
        <v>0</v>
      </c>
      <c r="AA234" s="242">
        <v>0</v>
      </c>
      <c r="AB234" s="244">
        <v>0</v>
      </c>
      <c r="AC234" s="242">
        <v>0</v>
      </c>
      <c r="AD234" s="242">
        <v>0</v>
      </c>
      <c r="AE234" s="244">
        <v>0</v>
      </c>
    </row>
    <row r="235" spans="1:31" x14ac:dyDescent="0.35">
      <c r="A235">
        <v>5770</v>
      </c>
      <c r="B235" t="s">
        <v>603</v>
      </c>
      <c r="C235" s="242">
        <v>0</v>
      </c>
      <c r="D235" s="242">
        <v>1</v>
      </c>
      <c r="E235" s="242">
        <v>0</v>
      </c>
      <c r="F235" s="243">
        <v>1</v>
      </c>
      <c r="G235" s="242">
        <v>0</v>
      </c>
      <c r="H235" s="242">
        <v>0</v>
      </c>
      <c r="I235" s="243">
        <v>0</v>
      </c>
      <c r="J235" s="242">
        <v>0</v>
      </c>
      <c r="K235" s="242">
        <v>15</v>
      </c>
      <c r="L235" s="242">
        <v>0</v>
      </c>
      <c r="M235" s="243">
        <v>15</v>
      </c>
      <c r="N235" s="242">
        <v>0</v>
      </c>
      <c r="O235" s="242">
        <v>0</v>
      </c>
      <c r="P235" s="243">
        <v>0</v>
      </c>
      <c r="Q235" s="242">
        <v>0</v>
      </c>
      <c r="R235" s="242">
        <v>0</v>
      </c>
      <c r="S235" s="244">
        <v>0</v>
      </c>
      <c r="T235" s="242">
        <v>0</v>
      </c>
      <c r="U235" s="242">
        <v>0</v>
      </c>
      <c r="V235" s="244">
        <v>0</v>
      </c>
      <c r="W235" s="242">
        <v>0</v>
      </c>
      <c r="X235" s="242">
        <v>0</v>
      </c>
      <c r="Y235" s="244">
        <v>0</v>
      </c>
      <c r="Z235" s="242">
        <v>0</v>
      </c>
      <c r="AA235" s="242">
        <v>0</v>
      </c>
      <c r="AB235" s="244">
        <v>0</v>
      </c>
      <c r="AC235" s="242">
        <v>0</v>
      </c>
      <c r="AD235" s="242">
        <v>0</v>
      </c>
      <c r="AE235" s="244">
        <v>0</v>
      </c>
    </row>
    <row r="236" spans="1:31" x14ac:dyDescent="0.35">
      <c r="A236">
        <v>5773</v>
      </c>
      <c r="B236" t="s">
        <v>604</v>
      </c>
      <c r="C236" s="242">
        <v>0</v>
      </c>
      <c r="D236" s="242">
        <v>0</v>
      </c>
      <c r="E236" s="242">
        <v>1</v>
      </c>
      <c r="F236" s="243">
        <v>1</v>
      </c>
      <c r="G236" s="242">
        <v>0</v>
      </c>
      <c r="H236" s="242">
        <v>1</v>
      </c>
      <c r="I236" s="243">
        <v>1</v>
      </c>
      <c r="J236" s="242">
        <v>0</v>
      </c>
      <c r="K236" s="242">
        <v>0</v>
      </c>
      <c r="L236" s="242">
        <v>15</v>
      </c>
      <c r="M236" s="243">
        <v>15</v>
      </c>
      <c r="N236" s="242">
        <v>0</v>
      </c>
      <c r="O236" s="242">
        <v>15</v>
      </c>
      <c r="P236" s="243">
        <v>15</v>
      </c>
      <c r="Q236" s="242">
        <v>0</v>
      </c>
      <c r="R236" s="242">
        <v>0</v>
      </c>
      <c r="S236" s="244">
        <v>0</v>
      </c>
      <c r="T236" s="242">
        <v>0</v>
      </c>
      <c r="U236" s="242">
        <v>0</v>
      </c>
      <c r="V236" s="244">
        <v>0</v>
      </c>
      <c r="W236" s="242">
        <v>0</v>
      </c>
      <c r="X236" s="242">
        <v>0</v>
      </c>
      <c r="Y236" s="244">
        <v>0</v>
      </c>
      <c r="Z236" s="242">
        <v>0</v>
      </c>
      <c r="AA236" s="242">
        <v>0</v>
      </c>
      <c r="AB236" s="244">
        <v>0</v>
      </c>
      <c r="AC236" s="242">
        <v>0</v>
      </c>
      <c r="AD236" s="242">
        <v>0</v>
      </c>
      <c r="AE236" s="244">
        <v>0</v>
      </c>
    </row>
    <row r="237" spans="1:31" x14ac:dyDescent="0.35">
      <c r="A237">
        <v>5774</v>
      </c>
      <c r="B237" t="s">
        <v>605</v>
      </c>
      <c r="C237" s="242">
        <v>0</v>
      </c>
      <c r="D237" s="242">
        <v>1</v>
      </c>
      <c r="E237" s="242">
        <v>0</v>
      </c>
      <c r="F237" s="243">
        <v>1</v>
      </c>
      <c r="G237" s="242">
        <v>0</v>
      </c>
      <c r="H237" s="242">
        <v>0</v>
      </c>
      <c r="I237" s="243">
        <v>0</v>
      </c>
      <c r="J237" s="242">
        <v>0</v>
      </c>
      <c r="K237" s="242">
        <v>15</v>
      </c>
      <c r="L237" s="242">
        <v>0</v>
      </c>
      <c r="M237" s="243">
        <v>15</v>
      </c>
      <c r="N237" s="242">
        <v>0</v>
      </c>
      <c r="O237" s="242">
        <v>0</v>
      </c>
      <c r="P237" s="243">
        <v>0</v>
      </c>
      <c r="Q237" s="242">
        <v>0</v>
      </c>
      <c r="R237" s="242">
        <v>0</v>
      </c>
      <c r="S237" s="244">
        <v>0</v>
      </c>
      <c r="T237" s="242">
        <v>0</v>
      </c>
      <c r="U237" s="242">
        <v>0</v>
      </c>
      <c r="V237" s="244">
        <v>0</v>
      </c>
      <c r="W237" s="242">
        <v>0</v>
      </c>
      <c r="X237" s="242">
        <v>0</v>
      </c>
      <c r="Y237" s="244">
        <v>0</v>
      </c>
      <c r="Z237" s="242">
        <v>0</v>
      </c>
      <c r="AA237" s="242">
        <v>0</v>
      </c>
      <c r="AB237" s="244">
        <v>0</v>
      </c>
      <c r="AC237" s="242">
        <v>0</v>
      </c>
      <c r="AD237" s="242">
        <v>0</v>
      </c>
      <c r="AE237" s="244">
        <v>0</v>
      </c>
    </row>
    <row r="238" spans="1:31" x14ac:dyDescent="0.35">
      <c r="A238">
        <v>5820</v>
      </c>
      <c r="B238" t="s">
        <v>606</v>
      </c>
      <c r="C238" s="242">
        <v>0</v>
      </c>
      <c r="D238" s="242">
        <v>0</v>
      </c>
      <c r="E238" s="242">
        <v>1</v>
      </c>
      <c r="F238" s="243">
        <v>1</v>
      </c>
      <c r="G238" s="242">
        <v>0</v>
      </c>
      <c r="H238" s="242">
        <v>1</v>
      </c>
      <c r="I238" s="243">
        <v>1</v>
      </c>
      <c r="J238" s="242">
        <v>0</v>
      </c>
      <c r="K238" s="242">
        <v>0</v>
      </c>
      <c r="L238" s="242">
        <v>0</v>
      </c>
      <c r="M238" s="243">
        <v>0</v>
      </c>
      <c r="N238" s="242">
        <v>0</v>
      </c>
      <c r="O238" s="242">
        <v>15</v>
      </c>
      <c r="P238" s="243">
        <v>15</v>
      </c>
      <c r="Q238" s="242">
        <v>1</v>
      </c>
      <c r="R238" s="242">
        <v>0</v>
      </c>
      <c r="S238" s="244">
        <v>15</v>
      </c>
      <c r="T238" s="242">
        <v>0</v>
      </c>
      <c r="U238" s="242">
        <v>0</v>
      </c>
      <c r="V238" s="244">
        <v>0</v>
      </c>
      <c r="W238" s="242">
        <v>0</v>
      </c>
      <c r="X238" s="242">
        <v>0</v>
      </c>
      <c r="Y238" s="244">
        <v>0</v>
      </c>
      <c r="Z238" s="242">
        <v>0</v>
      </c>
      <c r="AA238" s="242">
        <v>0</v>
      </c>
      <c r="AB238" s="244">
        <v>0</v>
      </c>
      <c r="AC238" s="242">
        <v>0</v>
      </c>
      <c r="AD238" s="242">
        <v>0</v>
      </c>
      <c r="AE238" s="244">
        <v>0</v>
      </c>
    </row>
    <row r="239" spans="1:31" x14ac:dyDescent="0.35">
      <c r="A239">
        <v>5835</v>
      </c>
      <c r="B239" t="s">
        <v>607</v>
      </c>
      <c r="C239" s="242">
        <v>2</v>
      </c>
      <c r="D239" s="242">
        <v>7</v>
      </c>
      <c r="E239" s="242">
        <v>3</v>
      </c>
      <c r="F239" s="243">
        <v>10</v>
      </c>
      <c r="G239" s="242">
        <v>1</v>
      </c>
      <c r="H239" s="242">
        <v>1</v>
      </c>
      <c r="I239" s="243">
        <v>2</v>
      </c>
      <c r="J239" s="242">
        <v>30</v>
      </c>
      <c r="K239" s="242">
        <v>105</v>
      </c>
      <c r="L239" s="242">
        <v>45</v>
      </c>
      <c r="M239" s="243">
        <v>150</v>
      </c>
      <c r="N239" s="242">
        <v>15</v>
      </c>
      <c r="O239" s="242">
        <v>15</v>
      </c>
      <c r="P239" s="243">
        <v>30</v>
      </c>
      <c r="Q239" s="242">
        <v>7</v>
      </c>
      <c r="R239" s="242">
        <v>105</v>
      </c>
      <c r="S239" s="244">
        <v>15</v>
      </c>
      <c r="T239" s="242">
        <v>1</v>
      </c>
      <c r="U239" s="242">
        <v>15</v>
      </c>
      <c r="V239" s="244">
        <v>15</v>
      </c>
      <c r="W239" s="242">
        <v>2</v>
      </c>
      <c r="X239" s="242">
        <v>30</v>
      </c>
      <c r="Y239" s="244">
        <v>0</v>
      </c>
      <c r="Z239" s="242">
        <v>3</v>
      </c>
      <c r="AA239" s="242">
        <v>45</v>
      </c>
      <c r="AB239" s="244">
        <v>0</v>
      </c>
      <c r="AC239" s="242">
        <v>3</v>
      </c>
      <c r="AD239" s="242">
        <v>45</v>
      </c>
      <c r="AE239" s="244">
        <v>0</v>
      </c>
    </row>
    <row r="240" spans="1:31" x14ac:dyDescent="0.35">
      <c r="A240">
        <v>5846</v>
      </c>
      <c r="B240" t="s">
        <v>608</v>
      </c>
      <c r="C240" s="242">
        <v>12</v>
      </c>
      <c r="D240" s="242">
        <v>20</v>
      </c>
      <c r="E240" s="242">
        <v>10</v>
      </c>
      <c r="F240" s="243">
        <v>30</v>
      </c>
      <c r="G240" s="242">
        <v>0</v>
      </c>
      <c r="H240" s="242">
        <v>3</v>
      </c>
      <c r="I240" s="243">
        <v>3</v>
      </c>
      <c r="J240" s="242">
        <v>132.5</v>
      </c>
      <c r="K240" s="242">
        <v>290.5</v>
      </c>
      <c r="L240" s="242">
        <v>150</v>
      </c>
      <c r="M240" s="243">
        <v>440.5</v>
      </c>
      <c r="N240" s="242">
        <v>0</v>
      </c>
      <c r="O240" s="242">
        <v>45</v>
      </c>
      <c r="P240" s="243">
        <v>45</v>
      </c>
      <c r="Q240" s="242">
        <v>0</v>
      </c>
      <c r="R240" s="242">
        <v>0</v>
      </c>
      <c r="S240" s="244">
        <v>0</v>
      </c>
      <c r="T240" s="242">
        <v>3</v>
      </c>
      <c r="U240" s="242">
        <v>35.5</v>
      </c>
      <c r="V240" s="244">
        <v>0</v>
      </c>
      <c r="W240" s="242">
        <v>15</v>
      </c>
      <c r="X240" s="242">
        <v>215.5</v>
      </c>
      <c r="Y240" s="244">
        <v>15</v>
      </c>
      <c r="Z240" s="242">
        <v>9</v>
      </c>
      <c r="AA240" s="242">
        <v>135</v>
      </c>
      <c r="AB240" s="244">
        <v>0</v>
      </c>
      <c r="AC240" s="242">
        <v>0</v>
      </c>
      <c r="AD240" s="242">
        <v>0</v>
      </c>
      <c r="AE240" s="244">
        <v>0</v>
      </c>
    </row>
    <row r="241" spans="1:31" x14ac:dyDescent="0.35">
      <c r="A241">
        <v>5850</v>
      </c>
      <c r="B241" t="s">
        <v>609</v>
      </c>
      <c r="C241" s="242">
        <v>15</v>
      </c>
      <c r="D241" s="242">
        <v>24</v>
      </c>
      <c r="E241" s="242">
        <v>15</v>
      </c>
      <c r="F241" s="243">
        <v>39</v>
      </c>
      <c r="G241" s="242">
        <v>4</v>
      </c>
      <c r="H241" s="242">
        <v>1</v>
      </c>
      <c r="I241" s="243">
        <v>5</v>
      </c>
      <c r="J241" s="242">
        <v>225</v>
      </c>
      <c r="K241" s="242">
        <v>360</v>
      </c>
      <c r="L241" s="242">
        <v>225</v>
      </c>
      <c r="M241" s="243">
        <v>585</v>
      </c>
      <c r="N241" s="242">
        <v>60</v>
      </c>
      <c r="O241" s="242">
        <v>15</v>
      </c>
      <c r="P241" s="243">
        <v>75</v>
      </c>
      <c r="Q241" s="242">
        <v>9</v>
      </c>
      <c r="R241" s="242">
        <v>135</v>
      </c>
      <c r="S241" s="244">
        <v>15</v>
      </c>
      <c r="T241" s="242">
        <v>6</v>
      </c>
      <c r="U241" s="242">
        <v>90</v>
      </c>
      <c r="V241" s="244">
        <v>0</v>
      </c>
      <c r="W241" s="242">
        <v>29</v>
      </c>
      <c r="X241" s="242">
        <v>435</v>
      </c>
      <c r="Y241" s="244">
        <v>45</v>
      </c>
      <c r="Z241" s="242">
        <v>8</v>
      </c>
      <c r="AA241" s="242">
        <v>120</v>
      </c>
      <c r="AB241" s="244">
        <v>15</v>
      </c>
      <c r="AC241" s="242">
        <v>8</v>
      </c>
      <c r="AD241" s="242">
        <v>120</v>
      </c>
      <c r="AE241" s="244">
        <v>15</v>
      </c>
    </row>
    <row r="242" spans="1:31" x14ac:dyDescent="0.35">
      <c r="A242">
        <v>5852</v>
      </c>
      <c r="B242" t="s">
        <v>610</v>
      </c>
      <c r="C242" s="242">
        <v>1</v>
      </c>
      <c r="D242" s="242">
        <v>2</v>
      </c>
      <c r="E242" s="242">
        <v>0</v>
      </c>
      <c r="F242" s="243">
        <v>2</v>
      </c>
      <c r="G242" s="242">
        <v>0</v>
      </c>
      <c r="H242" s="242">
        <v>0</v>
      </c>
      <c r="I242" s="243">
        <v>0</v>
      </c>
      <c r="J242" s="242">
        <v>15</v>
      </c>
      <c r="K242" s="242">
        <v>30</v>
      </c>
      <c r="L242" s="242">
        <v>0</v>
      </c>
      <c r="M242" s="243">
        <v>30</v>
      </c>
      <c r="N242" s="242">
        <v>0</v>
      </c>
      <c r="O242" s="242">
        <v>0</v>
      </c>
      <c r="P242" s="243">
        <v>0</v>
      </c>
      <c r="Q242" s="242">
        <v>2</v>
      </c>
      <c r="R242" s="242">
        <v>30</v>
      </c>
      <c r="S242" s="244">
        <v>0</v>
      </c>
      <c r="T242" s="242">
        <v>1</v>
      </c>
      <c r="U242" s="242">
        <v>15</v>
      </c>
      <c r="V242" s="244">
        <v>0</v>
      </c>
      <c r="W242" s="242">
        <v>0</v>
      </c>
      <c r="X242" s="242">
        <v>0</v>
      </c>
      <c r="Y242" s="244">
        <v>0</v>
      </c>
      <c r="Z242" s="242">
        <v>0</v>
      </c>
      <c r="AA242" s="242">
        <v>0</v>
      </c>
      <c r="AB242" s="244">
        <v>0</v>
      </c>
      <c r="AC242" s="242">
        <v>0</v>
      </c>
      <c r="AD242" s="242">
        <v>0</v>
      </c>
      <c r="AE242" s="244">
        <v>0</v>
      </c>
    </row>
    <row r="243" spans="1:31" x14ac:dyDescent="0.35">
      <c r="A243">
        <v>5855</v>
      </c>
      <c r="B243" t="s">
        <v>611</v>
      </c>
      <c r="C243" s="242">
        <v>1</v>
      </c>
      <c r="D243" s="242">
        <v>2</v>
      </c>
      <c r="E243" s="242">
        <v>0</v>
      </c>
      <c r="F243" s="243">
        <v>2</v>
      </c>
      <c r="G243" s="242">
        <v>2</v>
      </c>
      <c r="H243" s="242">
        <v>0</v>
      </c>
      <c r="I243" s="243">
        <v>2</v>
      </c>
      <c r="J243" s="242">
        <v>15</v>
      </c>
      <c r="K243" s="242">
        <v>15</v>
      </c>
      <c r="L243" s="242">
        <v>0</v>
      </c>
      <c r="M243" s="243">
        <v>15</v>
      </c>
      <c r="N243" s="242">
        <v>27</v>
      </c>
      <c r="O243" s="242">
        <v>0</v>
      </c>
      <c r="P243" s="243">
        <v>27</v>
      </c>
      <c r="Q243" s="242">
        <v>0</v>
      </c>
      <c r="R243" s="242">
        <v>0</v>
      </c>
      <c r="S243" s="244">
        <v>0</v>
      </c>
      <c r="T243" s="242">
        <v>2</v>
      </c>
      <c r="U243" s="242">
        <v>15</v>
      </c>
      <c r="V243" s="244">
        <v>12</v>
      </c>
      <c r="W243" s="242">
        <v>0</v>
      </c>
      <c r="X243" s="242">
        <v>0</v>
      </c>
      <c r="Y243" s="244">
        <v>0</v>
      </c>
      <c r="Z243" s="242">
        <v>0</v>
      </c>
      <c r="AA243" s="242">
        <v>0</v>
      </c>
      <c r="AB243" s="244">
        <v>0</v>
      </c>
      <c r="AC243" s="242">
        <v>0</v>
      </c>
      <c r="AD243" s="242">
        <v>0</v>
      </c>
      <c r="AE243" s="244">
        <v>0</v>
      </c>
    </row>
    <row r="244" spans="1:31" x14ac:dyDescent="0.35">
      <c r="A244">
        <v>5869</v>
      </c>
      <c r="B244" t="s">
        <v>612</v>
      </c>
      <c r="C244" s="242">
        <v>9</v>
      </c>
      <c r="D244" s="242">
        <v>23</v>
      </c>
      <c r="E244" s="242">
        <v>4</v>
      </c>
      <c r="F244" s="243">
        <v>27</v>
      </c>
      <c r="G244" s="242">
        <v>1</v>
      </c>
      <c r="H244" s="242">
        <v>0</v>
      </c>
      <c r="I244" s="243">
        <v>1</v>
      </c>
      <c r="J244" s="242">
        <v>135</v>
      </c>
      <c r="K244" s="242">
        <v>345</v>
      </c>
      <c r="L244" s="242">
        <v>60</v>
      </c>
      <c r="M244" s="243">
        <v>405</v>
      </c>
      <c r="N244" s="242">
        <v>15</v>
      </c>
      <c r="O244" s="242">
        <v>0</v>
      </c>
      <c r="P244" s="243">
        <v>15</v>
      </c>
      <c r="Q244" s="242">
        <v>10</v>
      </c>
      <c r="R244" s="242">
        <v>150</v>
      </c>
      <c r="S244" s="244">
        <v>0</v>
      </c>
      <c r="T244" s="242">
        <v>12</v>
      </c>
      <c r="U244" s="242">
        <v>180</v>
      </c>
      <c r="V244" s="244">
        <v>0</v>
      </c>
      <c r="W244" s="242">
        <v>9</v>
      </c>
      <c r="X244" s="242">
        <v>135</v>
      </c>
      <c r="Y244" s="244">
        <v>0</v>
      </c>
      <c r="Z244" s="242">
        <v>4</v>
      </c>
      <c r="AA244" s="242">
        <v>60</v>
      </c>
      <c r="AB244" s="244">
        <v>0</v>
      </c>
      <c r="AC244" s="242">
        <v>0</v>
      </c>
      <c r="AD244" s="242">
        <v>0</v>
      </c>
      <c r="AE244" s="244">
        <v>0</v>
      </c>
    </row>
    <row r="245" spans="1:31" x14ac:dyDescent="0.35">
      <c r="A245">
        <v>5886</v>
      </c>
      <c r="B245" t="s">
        <v>613</v>
      </c>
      <c r="C245" s="242">
        <v>0</v>
      </c>
      <c r="D245" s="242">
        <v>2</v>
      </c>
      <c r="E245" s="242">
        <v>0</v>
      </c>
      <c r="F245" s="243">
        <v>2</v>
      </c>
      <c r="G245" s="242">
        <v>2</v>
      </c>
      <c r="H245" s="242">
        <v>0</v>
      </c>
      <c r="I245" s="243">
        <v>2</v>
      </c>
      <c r="J245" s="242">
        <v>0</v>
      </c>
      <c r="K245" s="242">
        <v>30</v>
      </c>
      <c r="L245" s="242">
        <v>0</v>
      </c>
      <c r="M245" s="243">
        <v>30</v>
      </c>
      <c r="N245" s="242">
        <v>30</v>
      </c>
      <c r="O245" s="242">
        <v>0</v>
      </c>
      <c r="P245" s="243">
        <v>30</v>
      </c>
      <c r="Q245" s="242">
        <v>0</v>
      </c>
      <c r="R245" s="242">
        <v>0</v>
      </c>
      <c r="S245" s="244">
        <v>0</v>
      </c>
      <c r="T245" s="242">
        <v>0</v>
      </c>
      <c r="U245" s="242">
        <v>0</v>
      </c>
      <c r="V245" s="244">
        <v>0</v>
      </c>
      <c r="W245" s="242">
        <v>0</v>
      </c>
      <c r="X245" s="242">
        <v>0</v>
      </c>
      <c r="Y245" s="244">
        <v>0</v>
      </c>
      <c r="Z245" s="242">
        <v>0</v>
      </c>
      <c r="AA245" s="242">
        <v>0</v>
      </c>
      <c r="AB245" s="244">
        <v>0</v>
      </c>
      <c r="AC245" s="242">
        <v>0</v>
      </c>
      <c r="AD245" s="242">
        <v>0</v>
      </c>
      <c r="AE245" s="244">
        <v>0</v>
      </c>
    </row>
    <row r="246" spans="1:31" x14ac:dyDescent="0.35">
      <c r="A246">
        <v>5887</v>
      </c>
      <c r="B246" t="s">
        <v>614</v>
      </c>
      <c r="C246" s="242">
        <v>16</v>
      </c>
      <c r="D246" s="242">
        <v>33</v>
      </c>
      <c r="E246" s="242">
        <v>11</v>
      </c>
      <c r="F246" s="243">
        <v>44</v>
      </c>
      <c r="G246" s="242">
        <v>10</v>
      </c>
      <c r="H246" s="242">
        <v>1</v>
      </c>
      <c r="I246" s="243">
        <v>11</v>
      </c>
      <c r="J246" s="242">
        <v>240</v>
      </c>
      <c r="K246" s="242">
        <v>495</v>
      </c>
      <c r="L246" s="242">
        <v>165</v>
      </c>
      <c r="M246" s="243">
        <v>660</v>
      </c>
      <c r="N246" s="242">
        <v>150</v>
      </c>
      <c r="O246" s="242">
        <v>15</v>
      </c>
      <c r="P246" s="243">
        <v>165</v>
      </c>
      <c r="Q246" s="242">
        <v>1</v>
      </c>
      <c r="R246" s="242">
        <v>15</v>
      </c>
      <c r="S246" s="244">
        <v>0</v>
      </c>
      <c r="T246" s="242">
        <v>1</v>
      </c>
      <c r="U246" s="242">
        <v>15</v>
      </c>
      <c r="V246" s="244">
        <v>15</v>
      </c>
      <c r="W246" s="242">
        <v>15</v>
      </c>
      <c r="X246" s="242">
        <v>225</v>
      </c>
      <c r="Y246" s="244">
        <v>15</v>
      </c>
      <c r="Z246" s="242">
        <v>0</v>
      </c>
      <c r="AA246" s="242">
        <v>0</v>
      </c>
      <c r="AB246" s="244">
        <v>0</v>
      </c>
      <c r="AC246" s="242">
        <v>0</v>
      </c>
      <c r="AD246" s="242">
        <v>0</v>
      </c>
      <c r="AE246" s="244">
        <v>0</v>
      </c>
    </row>
    <row r="247" spans="1:31" x14ac:dyDescent="0.35">
      <c r="A247">
        <v>5907</v>
      </c>
      <c r="B247" t="s">
        <v>615</v>
      </c>
      <c r="C247" s="242">
        <v>0</v>
      </c>
      <c r="D247" s="242">
        <v>3</v>
      </c>
      <c r="E247" s="242">
        <v>0</v>
      </c>
      <c r="F247" s="243">
        <v>3</v>
      </c>
      <c r="G247" s="242">
        <v>0</v>
      </c>
      <c r="H247" s="242">
        <v>0</v>
      </c>
      <c r="I247" s="243">
        <v>0</v>
      </c>
      <c r="J247" s="242">
        <v>0</v>
      </c>
      <c r="K247" s="242">
        <v>45</v>
      </c>
      <c r="L247" s="242">
        <v>0</v>
      </c>
      <c r="M247" s="243">
        <v>45</v>
      </c>
      <c r="N247" s="242">
        <v>0</v>
      </c>
      <c r="O247" s="242">
        <v>0</v>
      </c>
      <c r="P247" s="243">
        <v>0</v>
      </c>
      <c r="Q247" s="242">
        <v>2</v>
      </c>
      <c r="R247" s="242">
        <v>30</v>
      </c>
      <c r="S247" s="244">
        <v>0</v>
      </c>
      <c r="T247" s="242">
        <v>0</v>
      </c>
      <c r="U247" s="242">
        <v>0</v>
      </c>
      <c r="V247" s="244">
        <v>0</v>
      </c>
      <c r="W247" s="242">
        <v>1</v>
      </c>
      <c r="X247" s="242">
        <v>15</v>
      </c>
      <c r="Y247" s="244">
        <v>0</v>
      </c>
      <c r="Z247" s="242">
        <v>0</v>
      </c>
      <c r="AA247" s="242">
        <v>0</v>
      </c>
      <c r="AB247" s="244">
        <v>0</v>
      </c>
      <c r="AC247" s="242">
        <v>0</v>
      </c>
      <c r="AD247" s="242">
        <v>0</v>
      </c>
      <c r="AE247" s="244">
        <v>0</v>
      </c>
    </row>
    <row r="248" spans="1:31" x14ac:dyDescent="0.35">
      <c r="A248">
        <v>5916</v>
      </c>
      <c r="B248" t="s">
        <v>616</v>
      </c>
      <c r="C248" s="242">
        <v>0</v>
      </c>
      <c r="D248" s="242">
        <v>1</v>
      </c>
      <c r="E248" s="242">
        <v>0</v>
      </c>
      <c r="F248" s="243">
        <v>1</v>
      </c>
      <c r="G248" s="242">
        <v>1</v>
      </c>
      <c r="H248" s="242">
        <v>0</v>
      </c>
      <c r="I248" s="243">
        <v>1</v>
      </c>
      <c r="J248" s="242">
        <v>0</v>
      </c>
      <c r="K248" s="242">
        <v>0</v>
      </c>
      <c r="L248" s="242">
        <v>0</v>
      </c>
      <c r="M248" s="243">
        <v>0</v>
      </c>
      <c r="N248" s="242">
        <v>15</v>
      </c>
      <c r="O248" s="242">
        <v>0</v>
      </c>
      <c r="P248" s="243">
        <v>15</v>
      </c>
      <c r="Q248" s="242">
        <v>0</v>
      </c>
      <c r="R248" s="242">
        <v>0</v>
      </c>
      <c r="S248" s="244">
        <v>0</v>
      </c>
      <c r="T248" s="242">
        <v>0</v>
      </c>
      <c r="U248" s="242">
        <v>0</v>
      </c>
      <c r="V248" s="244">
        <v>0</v>
      </c>
      <c r="W248" s="242">
        <v>0</v>
      </c>
      <c r="X248" s="242">
        <v>0</v>
      </c>
      <c r="Y248" s="244">
        <v>0</v>
      </c>
      <c r="Z248" s="242">
        <v>0</v>
      </c>
      <c r="AA248" s="242">
        <v>0</v>
      </c>
      <c r="AB248" s="244">
        <v>0</v>
      </c>
      <c r="AC248" s="242">
        <v>0</v>
      </c>
      <c r="AD248" s="242">
        <v>0</v>
      </c>
      <c r="AE248" s="244">
        <v>0</v>
      </c>
    </row>
    <row r="249" spans="1:31" x14ac:dyDescent="0.35">
      <c r="A249">
        <v>5917</v>
      </c>
      <c r="B249" t="s">
        <v>617</v>
      </c>
      <c r="C249" s="242">
        <v>22</v>
      </c>
      <c r="D249" s="242">
        <v>22</v>
      </c>
      <c r="E249" s="242">
        <v>11</v>
      </c>
      <c r="F249" s="243">
        <v>33</v>
      </c>
      <c r="G249" s="242">
        <v>1</v>
      </c>
      <c r="H249" s="242">
        <v>2</v>
      </c>
      <c r="I249" s="243">
        <v>3</v>
      </c>
      <c r="J249" s="242">
        <v>330</v>
      </c>
      <c r="K249" s="242">
        <v>330</v>
      </c>
      <c r="L249" s="242">
        <v>165</v>
      </c>
      <c r="M249" s="243">
        <v>495</v>
      </c>
      <c r="N249" s="242">
        <v>15</v>
      </c>
      <c r="O249" s="242">
        <v>30</v>
      </c>
      <c r="P249" s="243">
        <v>45</v>
      </c>
      <c r="Q249" s="242">
        <v>1</v>
      </c>
      <c r="R249" s="242">
        <v>15</v>
      </c>
      <c r="S249" s="244">
        <v>0</v>
      </c>
      <c r="T249" s="242">
        <v>8</v>
      </c>
      <c r="U249" s="242">
        <v>120</v>
      </c>
      <c r="V249" s="244">
        <v>30</v>
      </c>
      <c r="W249" s="242">
        <v>41</v>
      </c>
      <c r="X249" s="242">
        <v>615</v>
      </c>
      <c r="Y249" s="244">
        <v>15</v>
      </c>
      <c r="Z249" s="242">
        <v>0</v>
      </c>
      <c r="AA249" s="242">
        <v>0</v>
      </c>
      <c r="AB249" s="244">
        <v>0</v>
      </c>
      <c r="AC249" s="242">
        <v>0</v>
      </c>
      <c r="AD249" s="242">
        <v>0</v>
      </c>
      <c r="AE249" s="244">
        <v>0</v>
      </c>
    </row>
    <row r="250" spans="1:31" x14ac:dyDescent="0.35">
      <c r="A250">
        <v>5928</v>
      </c>
      <c r="B250" t="s">
        <v>892</v>
      </c>
      <c r="C250" s="242">
        <v>0</v>
      </c>
      <c r="D250" s="242">
        <v>1</v>
      </c>
      <c r="E250" s="242">
        <v>0</v>
      </c>
      <c r="F250" s="243">
        <v>1</v>
      </c>
      <c r="G250" s="242">
        <v>1</v>
      </c>
      <c r="H250" s="242">
        <v>0</v>
      </c>
      <c r="I250" s="243">
        <v>1</v>
      </c>
      <c r="J250" s="242">
        <v>0</v>
      </c>
      <c r="K250" s="242">
        <v>15</v>
      </c>
      <c r="L250" s="242">
        <v>0</v>
      </c>
      <c r="M250" s="243">
        <v>15</v>
      </c>
      <c r="N250" s="242">
        <v>15</v>
      </c>
      <c r="O250" s="242">
        <v>0</v>
      </c>
      <c r="P250" s="243">
        <v>15</v>
      </c>
      <c r="Q250" s="242">
        <v>0</v>
      </c>
      <c r="R250" s="242">
        <v>0</v>
      </c>
      <c r="S250" s="244">
        <v>0</v>
      </c>
      <c r="T250" s="242">
        <v>0</v>
      </c>
      <c r="U250" s="242">
        <v>0</v>
      </c>
      <c r="V250" s="244">
        <v>0</v>
      </c>
      <c r="W250" s="242">
        <v>0</v>
      </c>
      <c r="X250" s="242">
        <v>0</v>
      </c>
      <c r="Y250" s="244">
        <v>0</v>
      </c>
      <c r="Z250" s="242">
        <v>0</v>
      </c>
      <c r="AA250" s="242">
        <v>0</v>
      </c>
      <c r="AB250" s="244">
        <v>0</v>
      </c>
      <c r="AC250" s="242">
        <v>0</v>
      </c>
      <c r="AD250" s="242">
        <v>0</v>
      </c>
      <c r="AE250" s="244">
        <v>0</v>
      </c>
    </row>
    <row r="251" spans="1:31" x14ac:dyDescent="0.35">
      <c r="A251">
        <v>5934</v>
      </c>
      <c r="B251" t="s">
        <v>618</v>
      </c>
      <c r="C251" s="242">
        <v>18</v>
      </c>
      <c r="D251" s="242">
        <v>29</v>
      </c>
      <c r="E251" s="242">
        <v>10</v>
      </c>
      <c r="F251" s="243">
        <v>39</v>
      </c>
      <c r="G251" s="242">
        <v>11</v>
      </c>
      <c r="H251" s="242">
        <v>3</v>
      </c>
      <c r="I251" s="243">
        <v>14</v>
      </c>
      <c r="J251" s="242">
        <v>270</v>
      </c>
      <c r="K251" s="242">
        <v>435</v>
      </c>
      <c r="L251" s="242">
        <v>135</v>
      </c>
      <c r="M251" s="243">
        <v>570</v>
      </c>
      <c r="N251" s="242">
        <v>165</v>
      </c>
      <c r="O251" s="242">
        <v>45</v>
      </c>
      <c r="P251" s="243">
        <v>210</v>
      </c>
      <c r="Q251" s="242">
        <v>6</v>
      </c>
      <c r="R251" s="242">
        <v>75</v>
      </c>
      <c r="S251" s="244">
        <v>30</v>
      </c>
      <c r="T251" s="242">
        <v>2</v>
      </c>
      <c r="U251" s="242">
        <v>30</v>
      </c>
      <c r="V251" s="244">
        <v>0</v>
      </c>
      <c r="W251" s="242">
        <v>13</v>
      </c>
      <c r="X251" s="242">
        <v>195</v>
      </c>
      <c r="Y251" s="244">
        <v>45</v>
      </c>
      <c r="Z251" s="242">
        <v>0</v>
      </c>
      <c r="AA251" s="242">
        <v>0</v>
      </c>
      <c r="AB251" s="244">
        <v>0</v>
      </c>
      <c r="AC251" s="242">
        <v>0</v>
      </c>
      <c r="AD251" s="242">
        <v>0</v>
      </c>
      <c r="AE251" s="244">
        <v>0</v>
      </c>
    </row>
    <row r="252" spans="1:31" x14ac:dyDescent="0.35">
      <c r="A252">
        <v>5940</v>
      </c>
      <c r="B252" t="s">
        <v>619</v>
      </c>
      <c r="C252" s="242">
        <v>0</v>
      </c>
      <c r="D252" s="242">
        <v>0</v>
      </c>
      <c r="E252" s="242">
        <v>1</v>
      </c>
      <c r="F252" s="243">
        <v>1</v>
      </c>
      <c r="G252" s="242">
        <v>0</v>
      </c>
      <c r="H252" s="242">
        <v>1</v>
      </c>
      <c r="I252" s="243">
        <v>1</v>
      </c>
      <c r="J252" s="242">
        <v>0</v>
      </c>
      <c r="K252" s="242">
        <v>0</v>
      </c>
      <c r="L252" s="242">
        <v>15</v>
      </c>
      <c r="M252" s="243">
        <v>15</v>
      </c>
      <c r="N252" s="242">
        <v>0</v>
      </c>
      <c r="O252" s="242">
        <v>15</v>
      </c>
      <c r="P252" s="243">
        <v>15</v>
      </c>
      <c r="Q252" s="242">
        <v>0</v>
      </c>
      <c r="R252" s="242">
        <v>0</v>
      </c>
      <c r="S252" s="244">
        <v>0</v>
      </c>
      <c r="T252" s="242">
        <v>0</v>
      </c>
      <c r="U252" s="242">
        <v>0</v>
      </c>
      <c r="V252" s="244">
        <v>0</v>
      </c>
      <c r="W252" s="242">
        <v>0</v>
      </c>
      <c r="X252" s="242">
        <v>0</v>
      </c>
      <c r="Y252" s="244">
        <v>0</v>
      </c>
      <c r="Z252" s="242">
        <v>0</v>
      </c>
      <c r="AA252" s="242">
        <v>0</v>
      </c>
      <c r="AB252" s="244">
        <v>0</v>
      </c>
      <c r="AC252" s="242">
        <v>0</v>
      </c>
      <c r="AD252" s="242">
        <v>0</v>
      </c>
      <c r="AE252" s="244">
        <v>0</v>
      </c>
    </row>
    <row r="253" spans="1:31" x14ac:dyDescent="0.35">
      <c r="A253">
        <v>5943</v>
      </c>
      <c r="B253" t="s">
        <v>620</v>
      </c>
      <c r="C253" s="242">
        <v>1</v>
      </c>
      <c r="D253" s="242">
        <v>1</v>
      </c>
      <c r="E253" s="242">
        <v>0</v>
      </c>
      <c r="F253" s="243">
        <v>1</v>
      </c>
      <c r="G253" s="242">
        <v>0</v>
      </c>
      <c r="H253" s="242">
        <v>0</v>
      </c>
      <c r="I253" s="243">
        <v>0</v>
      </c>
      <c r="J253" s="242">
        <v>15</v>
      </c>
      <c r="K253" s="242">
        <v>15</v>
      </c>
      <c r="L253" s="242">
        <v>0</v>
      </c>
      <c r="M253" s="243">
        <v>15</v>
      </c>
      <c r="N253" s="242">
        <v>0</v>
      </c>
      <c r="O253" s="242">
        <v>0</v>
      </c>
      <c r="P253" s="243">
        <v>0</v>
      </c>
      <c r="Q253" s="242">
        <v>0</v>
      </c>
      <c r="R253" s="242">
        <v>0</v>
      </c>
      <c r="S253" s="244">
        <v>0</v>
      </c>
      <c r="T253" s="242">
        <v>1</v>
      </c>
      <c r="U253" s="242">
        <v>15</v>
      </c>
      <c r="V253" s="244">
        <v>0</v>
      </c>
      <c r="W253" s="242">
        <v>1</v>
      </c>
      <c r="X253" s="242">
        <v>15</v>
      </c>
      <c r="Y253" s="244">
        <v>0</v>
      </c>
      <c r="Z253" s="242">
        <v>0</v>
      </c>
      <c r="AA253" s="242">
        <v>0</v>
      </c>
      <c r="AB253" s="244">
        <v>0</v>
      </c>
      <c r="AC253" s="242">
        <v>0</v>
      </c>
      <c r="AD253" s="242">
        <v>0</v>
      </c>
      <c r="AE253" s="244">
        <v>0</v>
      </c>
    </row>
    <row r="254" spans="1:31" x14ac:dyDescent="0.35">
      <c r="A254">
        <v>5949</v>
      </c>
      <c r="B254" t="s">
        <v>621</v>
      </c>
      <c r="C254" s="242">
        <v>4</v>
      </c>
      <c r="D254" s="242">
        <v>10</v>
      </c>
      <c r="E254" s="242">
        <v>5</v>
      </c>
      <c r="F254" s="243">
        <v>15</v>
      </c>
      <c r="G254" s="242">
        <v>1</v>
      </c>
      <c r="H254" s="242">
        <v>1</v>
      </c>
      <c r="I254" s="243">
        <v>2</v>
      </c>
      <c r="J254" s="242">
        <v>60</v>
      </c>
      <c r="K254" s="242">
        <v>144</v>
      </c>
      <c r="L254" s="242">
        <v>75</v>
      </c>
      <c r="M254" s="243">
        <v>219</v>
      </c>
      <c r="N254" s="242">
        <v>15</v>
      </c>
      <c r="O254" s="242">
        <v>15</v>
      </c>
      <c r="P254" s="243">
        <v>30</v>
      </c>
      <c r="Q254" s="242">
        <v>6</v>
      </c>
      <c r="R254" s="242">
        <v>90</v>
      </c>
      <c r="S254" s="244">
        <v>15</v>
      </c>
      <c r="T254" s="242">
        <v>1</v>
      </c>
      <c r="U254" s="242">
        <v>15</v>
      </c>
      <c r="V254" s="244">
        <v>0</v>
      </c>
      <c r="W254" s="242">
        <v>1</v>
      </c>
      <c r="X254" s="242">
        <v>15</v>
      </c>
      <c r="Y254" s="244">
        <v>0</v>
      </c>
      <c r="Z254" s="242">
        <v>3</v>
      </c>
      <c r="AA254" s="242">
        <v>45</v>
      </c>
      <c r="AB254" s="244">
        <v>0</v>
      </c>
      <c r="AC254" s="242">
        <v>0</v>
      </c>
      <c r="AD254" s="242">
        <v>0</v>
      </c>
      <c r="AE254" s="244">
        <v>0</v>
      </c>
    </row>
    <row r="255" spans="1:31" x14ac:dyDescent="0.35">
      <c r="A255">
        <v>5964</v>
      </c>
      <c r="B255" t="s">
        <v>622</v>
      </c>
      <c r="C255" s="242">
        <v>0</v>
      </c>
      <c r="D255" s="242">
        <v>3</v>
      </c>
      <c r="E255" s="242">
        <v>0</v>
      </c>
      <c r="F255" s="243">
        <v>3</v>
      </c>
      <c r="G255" s="242">
        <v>1</v>
      </c>
      <c r="H255" s="242">
        <v>0</v>
      </c>
      <c r="I255" s="243">
        <v>1</v>
      </c>
      <c r="J255" s="242">
        <v>0</v>
      </c>
      <c r="K255" s="242">
        <v>30</v>
      </c>
      <c r="L255" s="242">
        <v>0</v>
      </c>
      <c r="M255" s="243">
        <v>30</v>
      </c>
      <c r="N255" s="242">
        <v>15</v>
      </c>
      <c r="O255" s="242">
        <v>0</v>
      </c>
      <c r="P255" s="243">
        <v>15</v>
      </c>
      <c r="Q255" s="242">
        <v>0</v>
      </c>
      <c r="R255" s="242">
        <v>0</v>
      </c>
      <c r="S255" s="244">
        <v>0</v>
      </c>
      <c r="T255" s="242">
        <v>0</v>
      </c>
      <c r="U255" s="242">
        <v>0</v>
      </c>
      <c r="V255" s="244">
        <v>0</v>
      </c>
      <c r="W255" s="242">
        <v>1</v>
      </c>
      <c r="X255" s="242">
        <v>15</v>
      </c>
      <c r="Y255" s="244">
        <v>0</v>
      </c>
      <c r="Z255" s="242">
        <v>1</v>
      </c>
      <c r="AA255" s="242">
        <v>15</v>
      </c>
      <c r="AB255" s="244">
        <v>0</v>
      </c>
      <c r="AC255" s="242">
        <v>0</v>
      </c>
      <c r="AD255" s="242">
        <v>0</v>
      </c>
      <c r="AE255" s="244">
        <v>0</v>
      </c>
    </row>
    <row r="256" spans="1:31" x14ac:dyDescent="0.35">
      <c r="A256">
        <v>5995</v>
      </c>
      <c r="B256" t="s">
        <v>623</v>
      </c>
      <c r="C256" s="242">
        <v>0</v>
      </c>
      <c r="D256" s="242">
        <v>7</v>
      </c>
      <c r="E256" s="242">
        <v>1</v>
      </c>
      <c r="F256" s="243">
        <v>8</v>
      </c>
      <c r="G256" s="242">
        <v>4</v>
      </c>
      <c r="H256" s="242">
        <v>1</v>
      </c>
      <c r="I256" s="243">
        <v>5</v>
      </c>
      <c r="J256" s="242">
        <v>0</v>
      </c>
      <c r="K256" s="242">
        <v>105</v>
      </c>
      <c r="L256" s="242">
        <v>15</v>
      </c>
      <c r="M256" s="243">
        <v>120</v>
      </c>
      <c r="N256" s="242">
        <v>60</v>
      </c>
      <c r="O256" s="242">
        <v>15</v>
      </c>
      <c r="P256" s="243">
        <v>75</v>
      </c>
      <c r="Q256" s="242">
        <v>3</v>
      </c>
      <c r="R256" s="242">
        <v>45</v>
      </c>
      <c r="S256" s="244">
        <v>15</v>
      </c>
      <c r="T256" s="242">
        <v>0</v>
      </c>
      <c r="U256" s="242">
        <v>0</v>
      </c>
      <c r="V256" s="244">
        <v>0</v>
      </c>
      <c r="W256" s="242">
        <v>3</v>
      </c>
      <c r="X256" s="242">
        <v>45</v>
      </c>
      <c r="Y256" s="244">
        <v>45</v>
      </c>
      <c r="Z256" s="242">
        <v>0</v>
      </c>
      <c r="AA256" s="242">
        <v>0</v>
      </c>
      <c r="AB256" s="244">
        <v>0</v>
      </c>
      <c r="AC256" s="242">
        <v>0</v>
      </c>
      <c r="AD256" s="242">
        <v>0</v>
      </c>
      <c r="AE256" s="244">
        <v>0</v>
      </c>
    </row>
    <row r="257" spans="1:31" x14ac:dyDescent="0.35">
      <c r="A257">
        <v>6015</v>
      </c>
      <c r="B257" t="s">
        <v>624</v>
      </c>
      <c r="C257" s="242">
        <v>1</v>
      </c>
      <c r="D257" s="242">
        <v>22</v>
      </c>
      <c r="E257" s="242">
        <v>10</v>
      </c>
      <c r="F257" s="243">
        <v>32</v>
      </c>
      <c r="G257" s="242">
        <v>18</v>
      </c>
      <c r="H257" s="242">
        <v>5</v>
      </c>
      <c r="I257" s="243">
        <v>23</v>
      </c>
      <c r="J257" s="242">
        <v>15</v>
      </c>
      <c r="K257" s="242">
        <v>313.41999999999996</v>
      </c>
      <c r="L257" s="242">
        <v>148.42000000000002</v>
      </c>
      <c r="M257" s="243">
        <v>461.84</v>
      </c>
      <c r="N257" s="242">
        <v>213.55</v>
      </c>
      <c r="O257" s="242">
        <v>69.959999999999994</v>
      </c>
      <c r="P257" s="243">
        <v>283.51</v>
      </c>
      <c r="Q257" s="242">
        <v>0</v>
      </c>
      <c r="R257" s="242">
        <v>0</v>
      </c>
      <c r="S257" s="244">
        <v>0</v>
      </c>
      <c r="T257" s="242">
        <v>0</v>
      </c>
      <c r="U257" s="242">
        <v>0</v>
      </c>
      <c r="V257" s="244">
        <v>0</v>
      </c>
      <c r="W257" s="242">
        <v>0</v>
      </c>
      <c r="X257" s="242">
        <v>0</v>
      </c>
      <c r="Y257" s="244">
        <v>0</v>
      </c>
      <c r="Z257" s="242">
        <v>0</v>
      </c>
      <c r="AA257" s="242">
        <v>0</v>
      </c>
      <c r="AB257" s="244">
        <v>0</v>
      </c>
      <c r="AC257" s="242">
        <v>0</v>
      </c>
      <c r="AD257" s="242">
        <v>0</v>
      </c>
      <c r="AE257" s="244">
        <v>0</v>
      </c>
    </row>
    <row r="258" spans="1:31" x14ac:dyDescent="0.35">
      <c r="A258">
        <v>6067</v>
      </c>
      <c r="B258" t="s">
        <v>625</v>
      </c>
      <c r="C258" s="242">
        <v>0</v>
      </c>
      <c r="D258" s="242">
        <v>2</v>
      </c>
      <c r="E258" s="242">
        <v>0</v>
      </c>
      <c r="F258" s="243">
        <v>2</v>
      </c>
      <c r="G258" s="242">
        <v>1</v>
      </c>
      <c r="H258" s="242">
        <v>0</v>
      </c>
      <c r="I258" s="243">
        <v>1</v>
      </c>
      <c r="J258" s="242">
        <v>0</v>
      </c>
      <c r="K258" s="242">
        <v>30</v>
      </c>
      <c r="L258" s="242">
        <v>0</v>
      </c>
      <c r="M258" s="243">
        <v>30</v>
      </c>
      <c r="N258" s="242">
        <v>9</v>
      </c>
      <c r="O258" s="242">
        <v>0</v>
      </c>
      <c r="P258" s="243">
        <v>9</v>
      </c>
      <c r="Q258" s="242">
        <v>0</v>
      </c>
      <c r="R258" s="242">
        <v>0</v>
      </c>
      <c r="S258" s="244">
        <v>0</v>
      </c>
      <c r="T258" s="242">
        <v>0</v>
      </c>
      <c r="U258" s="242">
        <v>0</v>
      </c>
      <c r="V258" s="244">
        <v>0</v>
      </c>
      <c r="W258" s="242">
        <v>0</v>
      </c>
      <c r="X258" s="242">
        <v>0</v>
      </c>
      <c r="Y258" s="244">
        <v>0</v>
      </c>
      <c r="Z258" s="242">
        <v>0</v>
      </c>
      <c r="AA258" s="242">
        <v>0</v>
      </c>
      <c r="AB258" s="244">
        <v>0</v>
      </c>
      <c r="AC258" s="242">
        <v>0</v>
      </c>
      <c r="AD258" s="242">
        <v>0</v>
      </c>
      <c r="AE258" s="244">
        <v>0</v>
      </c>
    </row>
    <row r="259" spans="1:31" x14ac:dyDescent="0.35">
      <c r="A259">
        <v>6082</v>
      </c>
      <c r="B259" t="s">
        <v>626</v>
      </c>
      <c r="C259" s="242">
        <v>0</v>
      </c>
      <c r="D259" s="242">
        <v>1</v>
      </c>
      <c r="E259" s="242">
        <v>1</v>
      </c>
      <c r="F259" s="243">
        <v>2</v>
      </c>
      <c r="G259" s="242">
        <v>1</v>
      </c>
      <c r="H259" s="242">
        <v>1</v>
      </c>
      <c r="I259" s="243">
        <v>2</v>
      </c>
      <c r="J259" s="242">
        <v>0</v>
      </c>
      <c r="K259" s="242">
        <v>0</v>
      </c>
      <c r="L259" s="242">
        <v>0</v>
      </c>
      <c r="M259" s="243">
        <v>0</v>
      </c>
      <c r="N259" s="242">
        <v>12</v>
      </c>
      <c r="O259" s="242">
        <v>15</v>
      </c>
      <c r="P259" s="243">
        <v>27</v>
      </c>
      <c r="Q259" s="242">
        <v>0</v>
      </c>
      <c r="R259" s="242">
        <v>0</v>
      </c>
      <c r="S259" s="244">
        <v>0</v>
      </c>
      <c r="T259" s="242">
        <v>0</v>
      </c>
      <c r="U259" s="242">
        <v>0</v>
      </c>
      <c r="V259" s="244">
        <v>0</v>
      </c>
      <c r="W259" s="242">
        <v>0</v>
      </c>
      <c r="X259" s="242">
        <v>0</v>
      </c>
      <c r="Y259" s="244">
        <v>0</v>
      </c>
      <c r="Z259" s="242">
        <v>0</v>
      </c>
      <c r="AA259" s="242">
        <v>0</v>
      </c>
      <c r="AB259" s="244">
        <v>0</v>
      </c>
      <c r="AC259" s="242">
        <v>0</v>
      </c>
      <c r="AD259" s="242">
        <v>0</v>
      </c>
      <c r="AE259" s="244">
        <v>0</v>
      </c>
    </row>
    <row r="260" spans="1:31" x14ac:dyDescent="0.35">
      <c r="A260">
        <v>6085</v>
      </c>
      <c r="B260" t="s">
        <v>627</v>
      </c>
      <c r="C260" s="242">
        <v>0</v>
      </c>
      <c r="D260" s="242">
        <v>1</v>
      </c>
      <c r="E260" s="242">
        <v>0</v>
      </c>
      <c r="F260" s="243">
        <v>1</v>
      </c>
      <c r="G260" s="242">
        <v>1</v>
      </c>
      <c r="H260" s="242">
        <v>0</v>
      </c>
      <c r="I260" s="243">
        <v>1</v>
      </c>
      <c r="J260" s="242">
        <v>0</v>
      </c>
      <c r="K260" s="242">
        <v>15</v>
      </c>
      <c r="L260" s="242">
        <v>0</v>
      </c>
      <c r="M260" s="243">
        <v>15</v>
      </c>
      <c r="N260" s="242">
        <v>15</v>
      </c>
      <c r="O260" s="242">
        <v>0</v>
      </c>
      <c r="P260" s="243">
        <v>15</v>
      </c>
      <c r="Q260" s="242">
        <v>0</v>
      </c>
      <c r="R260" s="242">
        <v>0</v>
      </c>
      <c r="S260" s="244">
        <v>0</v>
      </c>
      <c r="T260" s="242">
        <v>0</v>
      </c>
      <c r="U260" s="242">
        <v>0</v>
      </c>
      <c r="V260" s="244">
        <v>0</v>
      </c>
      <c r="W260" s="242">
        <v>0</v>
      </c>
      <c r="X260" s="242">
        <v>0</v>
      </c>
      <c r="Y260" s="244">
        <v>0</v>
      </c>
      <c r="Z260" s="242">
        <v>0</v>
      </c>
      <c r="AA260" s="242">
        <v>0</v>
      </c>
      <c r="AB260" s="244">
        <v>0</v>
      </c>
      <c r="AC260" s="242">
        <v>0</v>
      </c>
      <c r="AD260" s="242">
        <v>0</v>
      </c>
      <c r="AE260" s="244">
        <v>0</v>
      </c>
    </row>
    <row r="261" spans="1:31" x14ac:dyDescent="0.35">
      <c r="A261">
        <v>6088</v>
      </c>
      <c r="B261" t="s">
        <v>628</v>
      </c>
      <c r="C261" s="242">
        <v>0</v>
      </c>
      <c r="D261" s="242">
        <v>2</v>
      </c>
      <c r="E261" s="242">
        <v>0</v>
      </c>
      <c r="F261" s="243">
        <v>2</v>
      </c>
      <c r="G261" s="242">
        <v>2</v>
      </c>
      <c r="H261" s="242">
        <v>0</v>
      </c>
      <c r="I261" s="243">
        <v>2</v>
      </c>
      <c r="J261" s="242">
        <v>0</v>
      </c>
      <c r="K261" s="242">
        <v>30</v>
      </c>
      <c r="L261" s="242">
        <v>0</v>
      </c>
      <c r="M261" s="243">
        <v>30</v>
      </c>
      <c r="N261" s="242">
        <v>30</v>
      </c>
      <c r="O261" s="242">
        <v>0</v>
      </c>
      <c r="P261" s="243">
        <v>30</v>
      </c>
      <c r="Q261" s="242">
        <v>0</v>
      </c>
      <c r="R261" s="242">
        <v>0</v>
      </c>
      <c r="S261" s="244">
        <v>0</v>
      </c>
      <c r="T261" s="242">
        <v>0</v>
      </c>
      <c r="U261" s="242">
        <v>0</v>
      </c>
      <c r="V261" s="244">
        <v>0</v>
      </c>
      <c r="W261" s="242">
        <v>0</v>
      </c>
      <c r="X261" s="242">
        <v>0</v>
      </c>
      <c r="Y261" s="244">
        <v>0</v>
      </c>
      <c r="Z261" s="242">
        <v>0</v>
      </c>
      <c r="AA261" s="242">
        <v>0</v>
      </c>
      <c r="AB261" s="244">
        <v>0</v>
      </c>
      <c r="AC261" s="242">
        <v>0</v>
      </c>
      <c r="AD261" s="242">
        <v>0</v>
      </c>
      <c r="AE261" s="244">
        <v>0</v>
      </c>
    </row>
    <row r="262" spans="1:31" x14ac:dyDescent="0.35">
      <c r="A262">
        <v>6097</v>
      </c>
      <c r="B262" t="s">
        <v>629</v>
      </c>
      <c r="C262" s="242">
        <v>0</v>
      </c>
      <c r="D262" s="242">
        <v>1</v>
      </c>
      <c r="E262" s="242">
        <v>0</v>
      </c>
      <c r="F262" s="243">
        <v>1</v>
      </c>
      <c r="G262" s="242">
        <v>1</v>
      </c>
      <c r="H262" s="242">
        <v>0</v>
      </c>
      <c r="I262" s="243">
        <v>1</v>
      </c>
      <c r="J262" s="242">
        <v>0</v>
      </c>
      <c r="K262" s="242">
        <v>0</v>
      </c>
      <c r="L262" s="242">
        <v>0</v>
      </c>
      <c r="M262" s="243">
        <v>0</v>
      </c>
      <c r="N262" s="242">
        <v>10</v>
      </c>
      <c r="O262" s="242">
        <v>0</v>
      </c>
      <c r="P262" s="243">
        <v>10</v>
      </c>
      <c r="Q262" s="242">
        <v>0</v>
      </c>
      <c r="R262" s="242">
        <v>0</v>
      </c>
      <c r="S262" s="244">
        <v>0</v>
      </c>
      <c r="T262" s="242">
        <v>0</v>
      </c>
      <c r="U262" s="242">
        <v>0</v>
      </c>
      <c r="V262" s="244">
        <v>0</v>
      </c>
      <c r="W262" s="242">
        <v>0</v>
      </c>
      <c r="X262" s="242">
        <v>0</v>
      </c>
      <c r="Y262" s="244">
        <v>0</v>
      </c>
      <c r="Z262" s="242">
        <v>0</v>
      </c>
      <c r="AA262" s="242">
        <v>0</v>
      </c>
      <c r="AB262" s="244">
        <v>0</v>
      </c>
      <c r="AC262" s="242">
        <v>0</v>
      </c>
      <c r="AD262" s="242">
        <v>0</v>
      </c>
      <c r="AE262" s="244">
        <v>0</v>
      </c>
    </row>
    <row r="263" spans="1:31" x14ac:dyDescent="0.35">
      <c r="A263">
        <v>6137</v>
      </c>
      <c r="B263" t="s">
        <v>631</v>
      </c>
      <c r="C263" s="242">
        <v>13</v>
      </c>
      <c r="D263" s="242">
        <v>44</v>
      </c>
      <c r="E263" s="242">
        <v>22</v>
      </c>
      <c r="F263" s="243">
        <v>66</v>
      </c>
      <c r="G263" s="242">
        <v>23</v>
      </c>
      <c r="H263" s="242">
        <v>13</v>
      </c>
      <c r="I263" s="243">
        <v>36</v>
      </c>
      <c r="J263" s="242">
        <v>195</v>
      </c>
      <c r="K263" s="242">
        <v>645</v>
      </c>
      <c r="L263" s="242">
        <v>330</v>
      </c>
      <c r="M263" s="243">
        <v>975</v>
      </c>
      <c r="N263" s="242">
        <v>321</v>
      </c>
      <c r="O263" s="242">
        <v>195</v>
      </c>
      <c r="P263" s="243">
        <v>516</v>
      </c>
      <c r="Q263" s="242">
        <v>9</v>
      </c>
      <c r="R263" s="242">
        <v>135</v>
      </c>
      <c r="S263" s="244">
        <v>15</v>
      </c>
      <c r="T263" s="242">
        <v>5</v>
      </c>
      <c r="U263" s="242">
        <v>75</v>
      </c>
      <c r="V263" s="244">
        <v>30</v>
      </c>
      <c r="W263" s="242">
        <v>14</v>
      </c>
      <c r="X263" s="242">
        <v>210</v>
      </c>
      <c r="Y263" s="244">
        <v>80</v>
      </c>
      <c r="Z263" s="242">
        <v>26</v>
      </c>
      <c r="AA263" s="242">
        <v>390</v>
      </c>
      <c r="AB263" s="244">
        <v>35</v>
      </c>
      <c r="AC263" s="242">
        <v>13</v>
      </c>
      <c r="AD263" s="242">
        <v>195</v>
      </c>
      <c r="AE263" s="244">
        <v>20</v>
      </c>
    </row>
    <row r="264" spans="1:31" x14ac:dyDescent="0.35">
      <c r="A264">
        <v>6169</v>
      </c>
      <c r="B264" t="s">
        <v>633</v>
      </c>
      <c r="C264" s="242">
        <v>7</v>
      </c>
      <c r="D264" s="242">
        <v>30</v>
      </c>
      <c r="E264" s="242">
        <v>19</v>
      </c>
      <c r="F264" s="243">
        <v>49</v>
      </c>
      <c r="G264" s="242">
        <v>2</v>
      </c>
      <c r="H264" s="242">
        <v>2</v>
      </c>
      <c r="I264" s="243">
        <v>4</v>
      </c>
      <c r="J264" s="242">
        <v>105</v>
      </c>
      <c r="K264" s="242">
        <v>442</v>
      </c>
      <c r="L264" s="242">
        <v>285</v>
      </c>
      <c r="M264" s="243">
        <v>727</v>
      </c>
      <c r="N264" s="242">
        <v>30</v>
      </c>
      <c r="O264" s="242">
        <v>30</v>
      </c>
      <c r="P264" s="243">
        <v>60</v>
      </c>
      <c r="Q264" s="242">
        <v>0</v>
      </c>
      <c r="R264" s="242">
        <v>0</v>
      </c>
      <c r="S264" s="244">
        <v>0</v>
      </c>
      <c r="T264" s="242">
        <v>5</v>
      </c>
      <c r="U264" s="242">
        <v>75</v>
      </c>
      <c r="V264" s="244">
        <v>0</v>
      </c>
      <c r="W264" s="242">
        <v>46</v>
      </c>
      <c r="X264" s="242">
        <v>690</v>
      </c>
      <c r="Y264" s="244">
        <v>45</v>
      </c>
      <c r="Z264" s="242">
        <v>10</v>
      </c>
      <c r="AA264" s="242">
        <v>150</v>
      </c>
      <c r="AB264" s="244">
        <v>0</v>
      </c>
      <c r="AC264" s="242">
        <v>0</v>
      </c>
      <c r="AD264" s="242">
        <v>0</v>
      </c>
      <c r="AE264" s="244">
        <v>0</v>
      </c>
    </row>
    <row r="265" spans="1:31" x14ac:dyDescent="0.35">
      <c r="A265">
        <v>6173</v>
      </c>
      <c r="B265" t="s">
        <v>634</v>
      </c>
      <c r="C265" s="242">
        <v>12</v>
      </c>
      <c r="D265" s="242">
        <v>13</v>
      </c>
      <c r="E265" s="242">
        <v>7</v>
      </c>
      <c r="F265" s="243">
        <v>20</v>
      </c>
      <c r="G265" s="242">
        <v>4</v>
      </c>
      <c r="H265" s="242">
        <v>3</v>
      </c>
      <c r="I265" s="243">
        <v>7</v>
      </c>
      <c r="J265" s="242">
        <v>180</v>
      </c>
      <c r="K265" s="242">
        <v>186</v>
      </c>
      <c r="L265" s="242">
        <v>105</v>
      </c>
      <c r="M265" s="243">
        <v>291</v>
      </c>
      <c r="N265" s="242">
        <v>60</v>
      </c>
      <c r="O265" s="242">
        <v>45</v>
      </c>
      <c r="P265" s="243">
        <v>105</v>
      </c>
      <c r="Q265" s="242">
        <v>11</v>
      </c>
      <c r="R265" s="242">
        <v>156</v>
      </c>
      <c r="S265" s="244">
        <v>30</v>
      </c>
      <c r="T265" s="242">
        <v>8</v>
      </c>
      <c r="U265" s="242">
        <v>120</v>
      </c>
      <c r="V265" s="244">
        <v>30</v>
      </c>
      <c r="W265" s="242">
        <v>2</v>
      </c>
      <c r="X265" s="242">
        <v>30</v>
      </c>
      <c r="Y265" s="244">
        <v>0</v>
      </c>
      <c r="Z265" s="242">
        <v>9</v>
      </c>
      <c r="AA265" s="242">
        <v>135</v>
      </c>
      <c r="AB265" s="244">
        <v>0</v>
      </c>
      <c r="AC265" s="242">
        <v>5</v>
      </c>
      <c r="AD265" s="242">
        <v>75</v>
      </c>
      <c r="AE265" s="244">
        <v>0</v>
      </c>
    </row>
    <row r="266" spans="1:31" x14ac:dyDescent="0.35">
      <c r="A266">
        <v>6175</v>
      </c>
      <c r="B266" t="s">
        <v>635</v>
      </c>
      <c r="C266" s="242">
        <v>11</v>
      </c>
      <c r="D266" s="242">
        <v>25</v>
      </c>
      <c r="E266" s="242">
        <v>14</v>
      </c>
      <c r="F266" s="243">
        <v>39</v>
      </c>
      <c r="G266" s="242">
        <v>8</v>
      </c>
      <c r="H266" s="242">
        <v>7</v>
      </c>
      <c r="I266" s="243">
        <v>15</v>
      </c>
      <c r="J266" s="242">
        <v>159</v>
      </c>
      <c r="K266" s="242">
        <v>375</v>
      </c>
      <c r="L266" s="242">
        <v>210</v>
      </c>
      <c r="M266" s="243">
        <v>585</v>
      </c>
      <c r="N266" s="242">
        <v>120</v>
      </c>
      <c r="O266" s="242">
        <v>105</v>
      </c>
      <c r="P266" s="243">
        <v>225</v>
      </c>
      <c r="Q266" s="242">
        <v>7</v>
      </c>
      <c r="R266" s="242">
        <v>105</v>
      </c>
      <c r="S266" s="244">
        <v>30</v>
      </c>
      <c r="T266" s="242">
        <v>34</v>
      </c>
      <c r="U266" s="242">
        <v>504</v>
      </c>
      <c r="V266" s="244">
        <v>120</v>
      </c>
      <c r="W266" s="242">
        <v>0</v>
      </c>
      <c r="X266" s="242">
        <v>0</v>
      </c>
      <c r="Y266" s="244">
        <v>0</v>
      </c>
      <c r="Z266" s="242">
        <v>22</v>
      </c>
      <c r="AA266" s="242">
        <v>330</v>
      </c>
      <c r="AB266" s="244">
        <v>0</v>
      </c>
      <c r="AC266" s="242">
        <v>22</v>
      </c>
      <c r="AD266" s="242">
        <v>330</v>
      </c>
      <c r="AE266" s="244">
        <v>0</v>
      </c>
    </row>
    <row r="267" spans="1:31" x14ac:dyDescent="0.35">
      <c r="A267">
        <v>6183</v>
      </c>
      <c r="B267" t="s">
        <v>636</v>
      </c>
      <c r="C267" s="242">
        <v>1</v>
      </c>
      <c r="D267" s="242">
        <v>5</v>
      </c>
      <c r="E267" s="242">
        <v>7</v>
      </c>
      <c r="F267" s="243">
        <v>12</v>
      </c>
      <c r="G267" s="242">
        <v>2</v>
      </c>
      <c r="H267" s="242">
        <v>5</v>
      </c>
      <c r="I267" s="243">
        <v>7</v>
      </c>
      <c r="J267" s="242">
        <v>15</v>
      </c>
      <c r="K267" s="242">
        <v>75</v>
      </c>
      <c r="L267" s="242">
        <v>105</v>
      </c>
      <c r="M267" s="243">
        <v>180</v>
      </c>
      <c r="N267" s="242">
        <v>30</v>
      </c>
      <c r="O267" s="242">
        <v>75</v>
      </c>
      <c r="P267" s="243">
        <v>105</v>
      </c>
      <c r="Q267" s="242">
        <v>0</v>
      </c>
      <c r="R267" s="242">
        <v>0</v>
      </c>
      <c r="S267" s="244">
        <v>0</v>
      </c>
      <c r="T267" s="242">
        <v>0</v>
      </c>
      <c r="U267" s="242">
        <v>0</v>
      </c>
      <c r="V267" s="244">
        <v>0</v>
      </c>
      <c r="W267" s="242">
        <v>1</v>
      </c>
      <c r="X267" s="242">
        <v>15</v>
      </c>
      <c r="Y267" s="244">
        <v>0</v>
      </c>
      <c r="Z267" s="242">
        <v>0</v>
      </c>
      <c r="AA267" s="242">
        <v>0</v>
      </c>
      <c r="AB267" s="244">
        <v>0</v>
      </c>
      <c r="AC267" s="242">
        <v>0</v>
      </c>
      <c r="AD267" s="242">
        <v>0</v>
      </c>
      <c r="AE267" s="244">
        <v>0</v>
      </c>
    </row>
    <row r="268" spans="1:31" x14ac:dyDescent="0.35">
      <c r="A268">
        <v>6195</v>
      </c>
      <c r="B268" t="s">
        <v>637</v>
      </c>
      <c r="C268" s="242">
        <v>38</v>
      </c>
      <c r="D268" s="242">
        <v>66</v>
      </c>
      <c r="E268" s="242">
        <v>40</v>
      </c>
      <c r="F268" s="243">
        <v>106</v>
      </c>
      <c r="G268" s="242">
        <v>4</v>
      </c>
      <c r="H268" s="242">
        <v>3</v>
      </c>
      <c r="I268" s="243">
        <v>7</v>
      </c>
      <c r="J268" s="242">
        <v>570</v>
      </c>
      <c r="K268" s="242">
        <v>990</v>
      </c>
      <c r="L268" s="242">
        <v>600</v>
      </c>
      <c r="M268" s="243">
        <v>1590</v>
      </c>
      <c r="N268" s="242">
        <v>60</v>
      </c>
      <c r="O268" s="242">
        <v>45</v>
      </c>
      <c r="P268" s="243">
        <v>105</v>
      </c>
      <c r="Q268" s="242">
        <v>6</v>
      </c>
      <c r="R268" s="242">
        <v>90</v>
      </c>
      <c r="S268" s="244">
        <v>0</v>
      </c>
      <c r="T268" s="242">
        <v>67</v>
      </c>
      <c r="U268" s="242">
        <v>1005</v>
      </c>
      <c r="V268" s="244">
        <v>15</v>
      </c>
      <c r="W268" s="242">
        <v>55</v>
      </c>
      <c r="X268" s="242">
        <v>825</v>
      </c>
      <c r="Y268" s="244">
        <v>75</v>
      </c>
      <c r="Z268" s="242">
        <v>7</v>
      </c>
      <c r="AA268" s="242">
        <v>105</v>
      </c>
      <c r="AB268" s="244">
        <v>0</v>
      </c>
      <c r="AC268" s="242">
        <v>7</v>
      </c>
      <c r="AD268" s="242">
        <v>105</v>
      </c>
      <c r="AE268" s="244">
        <v>0</v>
      </c>
    </row>
    <row r="269" spans="1:31" x14ac:dyDescent="0.35">
      <c r="A269">
        <v>6217</v>
      </c>
      <c r="B269" t="s">
        <v>638</v>
      </c>
      <c r="C269" s="242">
        <v>0</v>
      </c>
      <c r="D269" s="242">
        <v>6</v>
      </c>
      <c r="E269" s="242">
        <v>9</v>
      </c>
      <c r="F269" s="243">
        <v>15</v>
      </c>
      <c r="G269" s="242">
        <v>0</v>
      </c>
      <c r="H269" s="242">
        <v>0</v>
      </c>
      <c r="I269" s="243">
        <v>0</v>
      </c>
      <c r="J269" s="242">
        <v>0</v>
      </c>
      <c r="K269" s="242">
        <v>90</v>
      </c>
      <c r="L269" s="242">
        <v>135</v>
      </c>
      <c r="M269" s="243">
        <v>225</v>
      </c>
      <c r="N269" s="242">
        <v>0</v>
      </c>
      <c r="O269" s="242">
        <v>0</v>
      </c>
      <c r="P269" s="243">
        <v>0</v>
      </c>
      <c r="Q269" s="242">
        <v>0</v>
      </c>
      <c r="R269" s="242">
        <v>0</v>
      </c>
      <c r="S269" s="244">
        <v>0</v>
      </c>
      <c r="T269" s="242">
        <v>4</v>
      </c>
      <c r="U269" s="242">
        <v>60</v>
      </c>
      <c r="V269" s="244">
        <v>0</v>
      </c>
      <c r="W269" s="242">
        <v>10</v>
      </c>
      <c r="X269" s="242">
        <v>150</v>
      </c>
      <c r="Y269" s="244">
        <v>0</v>
      </c>
      <c r="Z269" s="242">
        <v>4</v>
      </c>
      <c r="AA269" s="242">
        <v>60</v>
      </c>
      <c r="AB269" s="244">
        <v>0</v>
      </c>
      <c r="AC269" s="242">
        <v>0</v>
      </c>
      <c r="AD269" s="242">
        <v>0</v>
      </c>
      <c r="AE269" s="244">
        <v>0</v>
      </c>
    </row>
    <row r="270" spans="1:31" x14ac:dyDescent="0.35">
      <c r="A270">
        <v>6229</v>
      </c>
      <c r="B270" t="s">
        <v>639</v>
      </c>
      <c r="C270" s="242">
        <v>11</v>
      </c>
      <c r="D270" s="242">
        <v>24</v>
      </c>
      <c r="E270" s="242">
        <v>16</v>
      </c>
      <c r="F270" s="243">
        <v>40</v>
      </c>
      <c r="G270" s="242">
        <v>10</v>
      </c>
      <c r="H270" s="242">
        <v>8</v>
      </c>
      <c r="I270" s="243">
        <v>18</v>
      </c>
      <c r="J270" s="242">
        <v>165</v>
      </c>
      <c r="K270" s="242">
        <v>360</v>
      </c>
      <c r="L270" s="242">
        <v>240</v>
      </c>
      <c r="M270" s="243">
        <v>600</v>
      </c>
      <c r="N270" s="242">
        <v>150</v>
      </c>
      <c r="O270" s="242">
        <v>120</v>
      </c>
      <c r="P270" s="243">
        <v>270</v>
      </c>
      <c r="Q270" s="242">
        <v>14</v>
      </c>
      <c r="R270" s="242">
        <v>210</v>
      </c>
      <c r="S270" s="244">
        <v>45</v>
      </c>
      <c r="T270" s="242">
        <v>13</v>
      </c>
      <c r="U270" s="242">
        <v>195</v>
      </c>
      <c r="V270" s="244">
        <v>45</v>
      </c>
      <c r="W270" s="242">
        <v>10</v>
      </c>
      <c r="X270" s="242">
        <v>150</v>
      </c>
      <c r="Y270" s="244">
        <v>60</v>
      </c>
      <c r="Z270" s="242">
        <v>0</v>
      </c>
      <c r="AA270" s="242">
        <v>0</v>
      </c>
      <c r="AB270" s="244">
        <v>0</v>
      </c>
      <c r="AC270" s="242">
        <v>0</v>
      </c>
      <c r="AD270" s="242">
        <v>0</v>
      </c>
      <c r="AE270" s="244">
        <v>0</v>
      </c>
    </row>
    <row r="271" spans="1:31" x14ac:dyDescent="0.35">
      <c r="A271">
        <v>6243</v>
      </c>
      <c r="B271" t="s">
        <v>640</v>
      </c>
      <c r="C271" s="242">
        <v>23</v>
      </c>
      <c r="D271" s="242">
        <v>28</v>
      </c>
      <c r="E271" s="242">
        <v>18</v>
      </c>
      <c r="F271" s="243">
        <v>46</v>
      </c>
      <c r="G271" s="242">
        <v>20</v>
      </c>
      <c r="H271" s="242">
        <v>11</v>
      </c>
      <c r="I271" s="243">
        <v>31</v>
      </c>
      <c r="J271" s="242">
        <v>345</v>
      </c>
      <c r="K271" s="242">
        <v>420</v>
      </c>
      <c r="L271" s="242">
        <v>270</v>
      </c>
      <c r="M271" s="243">
        <v>690</v>
      </c>
      <c r="N271" s="242">
        <v>300</v>
      </c>
      <c r="O271" s="242">
        <v>165</v>
      </c>
      <c r="P271" s="243">
        <v>465</v>
      </c>
      <c r="Q271" s="242">
        <v>14</v>
      </c>
      <c r="R271" s="242">
        <v>210</v>
      </c>
      <c r="S271" s="244">
        <v>90</v>
      </c>
      <c r="T271" s="242">
        <v>7</v>
      </c>
      <c r="U271" s="242">
        <v>105</v>
      </c>
      <c r="V271" s="244">
        <v>60</v>
      </c>
      <c r="W271" s="242">
        <v>23</v>
      </c>
      <c r="X271" s="242">
        <v>345</v>
      </c>
      <c r="Y271" s="244">
        <v>150</v>
      </c>
      <c r="Z271" s="242">
        <v>12</v>
      </c>
      <c r="AA271" s="242">
        <v>180</v>
      </c>
      <c r="AB271" s="244">
        <v>15</v>
      </c>
      <c r="AC271" s="242">
        <v>12</v>
      </c>
      <c r="AD271" s="242">
        <v>180</v>
      </c>
      <c r="AE271" s="244">
        <v>15</v>
      </c>
    </row>
    <row r="272" spans="1:31" x14ac:dyDescent="0.35">
      <c r="A272">
        <v>6293</v>
      </c>
      <c r="B272" t="s">
        <v>642</v>
      </c>
      <c r="C272" s="242">
        <v>23</v>
      </c>
      <c r="D272" s="242">
        <v>27</v>
      </c>
      <c r="E272" s="242">
        <v>11</v>
      </c>
      <c r="F272" s="243">
        <v>38</v>
      </c>
      <c r="G272" s="242">
        <v>12</v>
      </c>
      <c r="H272" s="242">
        <v>6</v>
      </c>
      <c r="I272" s="243">
        <v>18</v>
      </c>
      <c r="J272" s="242">
        <v>345</v>
      </c>
      <c r="K272" s="242">
        <v>397</v>
      </c>
      <c r="L272" s="242">
        <v>165</v>
      </c>
      <c r="M272" s="243">
        <v>562</v>
      </c>
      <c r="N272" s="242">
        <v>174</v>
      </c>
      <c r="O272" s="242">
        <v>84</v>
      </c>
      <c r="P272" s="243">
        <v>258</v>
      </c>
      <c r="Q272" s="242">
        <v>32</v>
      </c>
      <c r="R272" s="242">
        <v>472</v>
      </c>
      <c r="S272" s="244">
        <v>105</v>
      </c>
      <c r="T272" s="242">
        <v>5</v>
      </c>
      <c r="U272" s="242">
        <v>75</v>
      </c>
      <c r="V272" s="244">
        <v>15</v>
      </c>
      <c r="W272" s="242">
        <v>7</v>
      </c>
      <c r="X272" s="242">
        <v>105</v>
      </c>
      <c r="Y272" s="244">
        <v>30</v>
      </c>
      <c r="Z272" s="242">
        <v>17</v>
      </c>
      <c r="AA272" s="242">
        <v>255</v>
      </c>
      <c r="AB272" s="244">
        <v>60</v>
      </c>
      <c r="AC272" s="242">
        <v>17</v>
      </c>
      <c r="AD272" s="242">
        <v>255</v>
      </c>
      <c r="AE272" s="244">
        <v>60</v>
      </c>
    </row>
    <row r="273" spans="1:31" x14ac:dyDescent="0.35">
      <c r="A273">
        <v>6323</v>
      </c>
      <c r="B273" t="s">
        <v>643</v>
      </c>
      <c r="C273" s="242">
        <v>0</v>
      </c>
      <c r="D273" s="242">
        <v>3</v>
      </c>
      <c r="E273" s="242">
        <v>0</v>
      </c>
      <c r="F273" s="243">
        <v>3</v>
      </c>
      <c r="G273" s="242">
        <v>3</v>
      </c>
      <c r="H273" s="242">
        <v>0</v>
      </c>
      <c r="I273" s="243">
        <v>3</v>
      </c>
      <c r="J273" s="242">
        <v>0</v>
      </c>
      <c r="K273" s="242">
        <v>15</v>
      </c>
      <c r="L273" s="242">
        <v>0</v>
      </c>
      <c r="M273" s="243">
        <v>15</v>
      </c>
      <c r="N273" s="242">
        <v>45</v>
      </c>
      <c r="O273" s="242">
        <v>0</v>
      </c>
      <c r="P273" s="243">
        <v>45</v>
      </c>
      <c r="Q273" s="242">
        <v>0</v>
      </c>
      <c r="R273" s="242">
        <v>0</v>
      </c>
      <c r="S273" s="244">
        <v>0</v>
      </c>
      <c r="T273" s="242">
        <v>0</v>
      </c>
      <c r="U273" s="242">
        <v>0</v>
      </c>
      <c r="V273" s="244">
        <v>0</v>
      </c>
      <c r="W273" s="242">
        <v>0</v>
      </c>
      <c r="X273" s="242">
        <v>0</v>
      </c>
      <c r="Y273" s="244">
        <v>0</v>
      </c>
      <c r="Z273" s="242">
        <v>0</v>
      </c>
      <c r="AA273" s="242">
        <v>0</v>
      </c>
      <c r="AB273" s="244">
        <v>0</v>
      </c>
      <c r="AC273" s="242">
        <v>0</v>
      </c>
      <c r="AD273" s="242">
        <v>0</v>
      </c>
      <c r="AE273" s="244">
        <v>0</v>
      </c>
    </row>
    <row r="274" spans="1:31" x14ac:dyDescent="0.35">
      <c r="A274">
        <v>6340</v>
      </c>
      <c r="B274" t="s">
        <v>644</v>
      </c>
      <c r="C274" s="242">
        <v>32</v>
      </c>
      <c r="D274" s="242">
        <v>86</v>
      </c>
      <c r="E274" s="242">
        <v>34</v>
      </c>
      <c r="F274" s="243">
        <v>120</v>
      </c>
      <c r="G274" s="242">
        <v>13</v>
      </c>
      <c r="H274" s="242">
        <v>3</v>
      </c>
      <c r="I274" s="243">
        <v>16</v>
      </c>
      <c r="J274" s="242">
        <v>471</v>
      </c>
      <c r="K274" s="242">
        <v>1290</v>
      </c>
      <c r="L274" s="242">
        <v>510</v>
      </c>
      <c r="M274" s="243">
        <v>1800</v>
      </c>
      <c r="N274" s="242">
        <v>195</v>
      </c>
      <c r="O274" s="242">
        <v>45</v>
      </c>
      <c r="P274" s="243">
        <v>240</v>
      </c>
      <c r="Q274" s="242">
        <v>18</v>
      </c>
      <c r="R274" s="242">
        <v>270</v>
      </c>
      <c r="S274" s="244">
        <v>30</v>
      </c>
      <c r="T274" s="242">
        <v>21</v>
      </c>
      <c r="U274" s="242">
        <v>315</v>
      </c>
      <c r="V274" s="244">
        <v>30</v>
      </c>
      <c r="W274" s="242">
        <v>96</v>
      </c>
      <c r="X274" s="242">
        <v>1431</v>
      </c>
      <c r="Y274" s="244">
        <v>75</v>
      </c>
      <c r="Z274" s="242">
        <v>27</v>
      </c>
      <c r="AA274" s="242">
        <v>405</v>
      </c>
      <c r="AB274" s="244">
        <v>0</v>
      </c>
      <c r="AC274" s="242">
        <v>0</v>
      </c>
      <c r="AD274" s="242">
        <v>0</v>
      </c>
      <c r="AE274" s="244">
        <v>0</v>
      </c>
    </row>
    <row r="275" spans="1:31" x14ac:dyDescent="0.35">
      <c r="A275">
        <v>6341</v>
      </c>
      <c r="B275" t="s">
        <v>645</v>
      </c>
      <c r="C275" s="242">
        <v>38</v>
      </c>
      <c r="D275" s="242">
        <v>92</v>
      </c>
      <c r="E275" s="242">
        <v>75</v>
      </c>
      <c r="F275" s="243">
        <v>167</v>
      </c>
      <c r="G275" s="242">
        <v>14</v>
      </c>
      <c r="H275" s="242">
        <v>22</v>
      </c>
      <c r="I275" s="243">
        <v>36</v>
      </c>
      <c r="J275" s="242">
        <v>570</v>
      </c>
      <c r="K275" s="242">
        <v>1380</v>
      </c>
      <c r="L275" s="242">
        <v>1125</v>
      </c>
      <c r="M275" s="243">
        <v>2505</v>
      </c>
      <c r="N275" s="242">
        <v>210</v>
      </c>
      <c r="O275" s="242">
        <v>330</v>
      </c>
      <c r="P275" s="243">
        <v>540</v>
      </c>
      <c r="Q275" s="242">
        <v>15</v>
      </c>
      <c r="R275" s="242">
        <v>225</v>
      </c>
      <c r="S275" s="244">
        <v>45</v>
      </c>
      <c r="T275" s="242">
        <v>41</v>
      </c>
      <c r="U275" s="242">
        <v>615</v>
      </c>
      <c r="V275" s="244">
        <v>90</v>
      </c>
      <c r="W275" s="242">
        <v>91</v>
      </c>
      <c r="X275" s="242">
        <v>1365</v>
      </c>
      <c r="Y275" s="244">
        <v>150</v>
      </c>
      <c r="Z275" s="242">
        <v>43</v>
      </c>
      <c r="AA275" s="242">
        <v>645</v>
      </c>
      <c r="AB275" s="244">
        <v>60</v>
      </c>
      <c r="AC275" s="242">
        <v>0</v>
      </c>
      <c r="AD275" s="242">
        <v>0</v>
      </c>
      <c r="AE275" s="244">
        <v>0</v>
      </c>
    </row>
    <row r="276" spans="1:31" x14ac:dyDescent="0.35">
      <c r="A276">
        <v>6342</v>
      </c>
      <c r="B276" t="s">
        <v>646</v>
      </c>
      <c r="C276" s="242">
        <v>21</v>
      </c>
      <c r="D276" s="242">
        <v>54</v>
      </c>
      <c r="E276" s="242">
        <v>40</v>
      </c>
      <c r="F276" s="243">
        <v>94</v>
      </c>
      <c r="G276" s="242">
        <v>13</v>
      </c>
      <c r="H276" s="242">
        <v>6</v>
      </c>
      <c r="I276" s="243">
        <v>19</v>
      </c>
      <c r="J276" s="242">
        <v>315</v>
      </c>
      <c r="K276" s="242">
        <v>810</v>
      </c>
      <c r="L276" s="242">
        <v>600</v>
      </c>
      <c r="M276" s="243">
        <v>1410</v>
      </c>
      <c r="N276" s="242">
        <v>195</v>
      </c>
      <c r="O276" s="242">
        <v>90</v>
      </c>
      <c r="P276" s="243">
        <v>285</v>
      </c>
      <c r="Q276" s="242">
        <v>8</v>
      </c>
      <c r="R276" s="242">
        <v>120</v>
      </c>
      <c r="S276" s="244">
        <v>45</v>
      </c>
      <c r="T276" s="242">
        <v>6</v>
      </c>
      <c r="U276" s="242">
        <v>90</v>
      </c>
      <c r="V276" s="244">
        <v>45</v>
      </c>
      <c r="W276" s="242">
        <v>61</v>
      </c>
      <c r="X276" s="242">
        <v>915</v>
      </c>
      <c r="Y276" s="244">
        <v>120</v>
      </c>
      <c r="Z276" s="242">
        <v>19</v>
      </c>
      <c r="AA276" s="242">
        <v>285</v>
      </c>
      <c r="AB276" s="244">
        <v>15</v>
      </c>
      <c r="AC276" s="242">
        <v>1</v>
      </c>
      <c r="AD276" s="242">
        <v>15</v>
      </c>
      <c r="AE276" s="244">
        <v>0</v>
      </c>
    </row>
    <row r="277" spans="1:31" x14ac:dyDescent="0.35">
      <c r="A277">
        <v>6344</v>
      </c>
      <c r="B277" t="s">
        <v>647</v>
      </c>
      <c r="C277" s="242">
        <v>36</v>
      </c>
      <c r="D277" s="242">
        <v>60</v>
      </c>
      <c r="E277" s="242">
        <v>39</v>
      </c>
      <c r="F277" s="243">
        <v>99</v>
      </c>
      <c r="G277" s="242">
        <v>15</v>
      </c>
      <c r="H277" s="242">
        <v>11</v>
      </c>
      <c r="I277" s="243">
        <v>26</v>
      </c>
      <c r="J277" s="242">
        <v>540</v>
      </c>
      <c r="K277" s="242">
        <v>900</v>
      </c>
      <c r="L277" s="242">
        <v>585</v>
      </c>
      <c r="M277" s="243">
        <v>1485</v>
      </c>
      <c r="N277" s="242">
        <v>225</v>
      </c>
      <c r="O277" s="242">
        <v>165</v>
      </c>
      <c r="P277" s="243">
        <v>390</v>
      </c>
      <c r="Q277" s="242">
        <v>2</v>
      </c>
      <c r="R277" s="242">
        <v>30</v>
      </c>
      <c r="S277" s="244">
        <v>15</v>
      </c>
      <c r="T277" s="242">
        <v>8</v>
      </c>
      <c r="U277" s="242">
        <v>120</v>
      </c>
      <c r="V277" s="244">
        <v>15</v>
      </c>
      <c r="W277" s="242">
        <v>65</v>
      </c>
      <c r="X277" s="242">
        <v>975</v>
      </c>
      <c r="Y277" s="244">
        <v>150</v>
      </c>
      <c r="Z277" s="242">
        <v>11</v>
      </c>
      <c r="AA277" s="242">
        <v>165</v>
      </c>
      <c r="AB277" s="244">
        <v>60</v>
      </c>
      <c r="AC277" s="242">
        <v>0</v>
      </c>
      <c r="AD277" s="242">
        <v>0</v>
      </c>
      <c r="AE277" s="244">
        <v>0</v>
      </c>
    </row>
    <row r="278" spans="1:31" x14ac:dyDescent="0.35">
      <c r="A278">
        <v>6351</v>
      </c>
      <c r="B278" t="s">
        <v>648</v>
      </c>
      <c r="C278" s="242">
        <v>18</v>
      </c>
      <c r="D278" s="242">
        <v>45</v>
      </c>
      <c r="E278" s="242">
        <v>12</v>
      </c>
      <c r="F278" s="243">
        <v>57</v>
      </c>
      <c r="G278" s="242">
        <v>19</v>
      </c>
      <c r="H278" s="242">
        <v>8</v>
      </c>
      <c r="I278" s="243">
        <v>27</v>
      </c>
      <c r="J278" s="242">
        <v>270</v>
      </c>
      <c r="K278" s="242">
        <v>675</v>
      </c>
      <c r="L278" s="242">
        <v>180</v>
      </c>
      <c r="M278" s="243">
        <v>855</v>
      </c>
      <c r="N278" s="242">
        <v>270</v>
      </c>
      <c r="O278" s="242">
        <v>120</v>
      </c>
      <c r="P278" s="243">
        <v>390</v>
      </c>
      <c r="Q278" s="242">
        <v>13</v>
      </c>
      <c r="R278" s="242">
        <v>195</v>
      </c>
      <c r="S278" s="244">
        <v>45</v>
      </c>
      <c r="T278" s="242">
        <v>6</v>
      </c>
      <c r="U278" s="242">
        <v>90</v>
      </c>
      <c r="V278" s="244">
        <v>30</v>
      </c>
      <c r="W278" s="242">
        <v>10</v>
      </c>
      <c r="X278" s="242">
        <v>150</v>
      </c>
      <c r="Y278" s="244">
        <v>45</v>
      </c>
      <c r="Z278" s="242">
        <v>13</v>
      </c>
      <c r="AA278" s="242">
        <v>195</v>
      </c>
      <c r="AB278" s="244">
        <v>45</v>
      </c>
      <c r="AC278" s="242">
        <v>1</v>
      </c>
      <c r="AD278" s="242">
        <v>15</v>
      </c>
      <c r="AE278" s="244">
        <v>0</v>
      </c>
    </row>
    <row r="279" spans="1:31" x14ac:dyDescent="0.35">
      <c r="A279">
        <v>6353</v>
      </c>
      <c r="B279" t="s">
        <v>649</v>
      </c>
      <c r="C279" s="242">
        <v>23</v>
      </c>
      <c r="D279" s="242">
        <v>43</v>
      </c>
      <c r="E279" s="242">
        <v>28</v>
      </c>
      <c r="F279" s="243">
        <v>71</v>
      </c>
      <c r="G279" s="242">
        <v>16</v>
      </c>
      <c r="H279" s="242">
        <v>6</v>
      </c>
      <c r="I279" s="243">
        <v>22</v>
      </c>
      <c r="J279" s="242">
        <v>345</v>
      </c>
      <c r="K279" s="242">
        <v>645</v>
      </c>
      <c r="L279" s="242">
        <v>420</v>
      </c>
      <c r="M279" s="243">
        <v>1065</v>
      </c>
      <c r="N279" s="242">
        <v>240</v>
      </c>
      <c r="O279" s="242">
        <v>90</v>
      </c>
      <c r="P279" s="243">
        <v>330</v>
      </c>
      <c r="Q279" s="242">
        <v>6</v>
      </c>
      <c r="R279" s="242">
        <v>90</v>
      </c>
      <c r="S279" s="244">
        <v>30</v>
      </c>
      <c r="T279" s="242">
        <v>10</v>
      </c>
      <c r="U279" s="242">
        <v>150</v>
      </c>
      <c r="V279" s="244">
        <v>45</v>
      </c>
      <c r="W279" s="242">
        <v>51</v>
      </c>
      <c r="X279" s="242">
        <v>765</v>
      </c>
      <c r="Y279" s="244">
        <v>195</v>
      </c>
      <c r="Z279" s="242">
        <v>23</v>
      </c>
      <c r="AA279" s="242">
        <v>345</v>
      </c>
      <c r="AB279" s="244">
        <v>60</v>
      </c>
      <c r="AC279" s="242">
        <v>23</v>
      </c>
      <c r="AD279" s="242">
        <v>345</v>
      </c>
      <c r="AE279" s="244">
        <v>60</v>
      </c>
    </row>
    <row r="280" spans="1:31" x14ac:dyDescent="0.35">
      <c r="A280">
        <v>6355</v>
      </c>
      <c r="B280" t="s">
        <v>650</v>
      </c>
      <c r="C280" s="242">
        <v>4</v>
      </c>
      <c r="D280" s="242">
        <v>20</v>
      </c>
      <c r="E280" s="242">
        <v>11</v>
      </c>
      <c r="F280" s="243">
        <v>31</v>
      </c>
      <c r="G280" s="242">
        <v>16</v>
      </c>
      <c r="H280" s="242">
        <v>8</v>
      </c>
      <c r="I280" s="243">
        <v>24</v>
      </c>
      <c r="J280" s="242">
        <v>60</v>
      </c>
      <c r="K280" s="242">
        <v>300</v>
      </c>
      <c r="L280" s="242">
        <v>165</v>
      </c>
      <c r="M280" s="243">
        <v>465</v>
      </c>
      <c r="N280" s="242">
        <v>228</v>
      </c>
      <c r="O280" s="242">
        <v>114</v>
      </c>
      <c r="P280" s="243">
        <v>342</v>
      </c>
      <c r="Q280" s="242">
        <v>1</v>
      </c>
      <c r="R280" s="242">
        <v>15</v>
      </c>
      <c r="S280" s="244">
        <v>0</v>
      </c>
      <c r="T280" s="242">
        <v>0</v>
      </c>
      <c r="U280" s="242">
        <v>0</v>
      </c>
      <c r="V280" s="244">
        <v>0</v>
      </c>
      <c r="W280" s="242">
        <v>1</v>
      </c>
      <c r="X280" s="242">
        <v>15</v>
      </c>
      <c r="Y280" s="244">
        <v>15</v>
      </c>
      <c r="Z280" s="242">
        <v>0</v>
      </c>
      <c r="AA280" s="242">
        <v>0</v>
      </c>
      <c r="AB280" s="244">
        <v>0</v>
      </c>
      <c r="AC280" s="242">
        <v>0</v>
      </c>
      <c r="AD280" s="242">
        <v>0</v>
      </c>
      <c r="AE280" s="244">
        <v>0</v>
      </c>
    </row>
    <row r="281" spans="1:31" x14ac:dyDescent="0.35">
      <c r="A281">
        <v>6363</v>
      </c>
      <c r="B281" t="s">
        <v>651</v>
      </c>
      <c r="C281" s="242">
        <v>13</v>
      </c>
      <c r="D281" s="242">
        <v>18</v>
      </c>
      <c r="E281" s="242">
        <v>10</v>
      </c>
      <c r="F281" s="243">
        <v>28</v>
      </c>
      <c r="G281" s="242">
        <v>3</v>
      </c>
      <c r="H281" s="242">
        <v>3</v>
      </c>
      <c r="I281" s="243">
        <v>6</v>
      </c>
      <c r="J281" s="242">
        <v>195</v>
      </c>
      <c r="K281" s="242">
        <v>270</v>
      </c>
      <c r="L281" s="242">
        <v>150</v>
      </c>
      <c r="M281" s="243">
        <v>420</v>
      </c>
      <c r="N281" s="242">
        <v>45</v>
      </c>
      <c r="O281" s="242">
        <v>45</v>
      </c>
      <c r="P281" s="243">
        <v>90</v>
      </c>
      <c r="Q281" s="242">
        <v>1</v>
      </c>
      <c r="R281" s="242">
        <v>15</v>
      </c>
      <c r="S281" s="244">
        <v>0</v>
      </c>
      <c r="T281" s="242">
        <v>17</v>
      </c>
      <c r="U281" s="242">
        <v>255</v>
      </c>
      <c r="V281" s="244">
        <v>30</v>
      </c>
      <c r="W281" s="242">
        <v>21</v>
      </c>
      <c r="X281" s="242">
        <v>315</v>
      </c>
      <c r="Y281" s="244">
        <v>45</v>
      </c>
      <c r="Z281" s="242">
        <v>1</v>
      </c>
      <c r="AA281" s="242">
        <v>15</v>
      </c>
      <c r="AB281" s="244">
        <v>0</v>
      </c>
      <c r="AC281" s="242">
        <v>0</v>
      </c>
      <c r="AD281" s="242">
        <v>0</v>
      </c>
      <c r="AE281" s="244">
        <v>0</v>
      </c>
    </row>
    <row r="282" spans="1:31" x14ac:dyDescent="0.35">
      <c r="A282">
        <v>6380</v>
      </c>
      <c r="B282" t="s">
        <v>652</v>
      </c>
      <c r="C282" s="242">
        <v>0</v>
      </c>
      <c r="D282" s="242">
        <v>2</v>
      </c>
      <c r="E282" s="242">
        <v>0</v>
      </c>
      <c r="F282" s="243">
        <v>2</v>
      </c>
      <c r="G282" s="242">
        <v>2</v>
      </c>
      <c r="H282" s="242">
        <v>0</v>
      </c>
      <c r="I282" s="243">
        <v>2</v>
      </c>
      <c r="J282" s="242">
        <v>0</v>
      </c>
      <c r="K282" s="242">
        <v>30</v>
      </c>
      <c r="L282" s="242">
        <v>0</v>
      </c>
      <c r="M282" s="243">
        <v>30</v>
      </c>
      <c r="N282" s="242">
        <v>30</v>
      </c>
      <c r="O282" s="242">
        <v>0</v>
      </c>
      <c r="P282" s="243">
        <v>30</v>
      </c>
      <c r="Q282" s="242">
        <v>1</v>
      </c>
      <c r="R282" s="242">
        <v>15</v>
      </c>
      <c r="S282" s="244">
        <v>15</v>
      </c>
      <c r="T282" s="242">
        <v>0</v>
      </c>
      <c r="U282" s="242">
        <v>0</v>
      </c>
      <c r="V282" s="244">
        <v>0</v>
      </c>
      <c r="W282" s="242">
        <v>0</v>
      </c>
      <c r="X282" s="242">
        <v>0</v>
      </c>
      <c r="Y282" s="244">
        <v>0</v>
      </c>
      <c r="Z282" s="242">
        <v>0</v>
      </c>
      <c r="AA282" s="242">
        <v>0</v>
      </c>
      <c r="AB282" s="244">
        <v>0</v>
      </c>
      <c r="AC282" s="242">
        <v>0</v>
      </c>
      <c r="AD282" s="242">
        <v>0</v>
      </c>
      <c r="AE282" s="244">
        <v>0</v>
      </c>
    </row>
    <row r="283" spans="1:31" x14ac:dyDescent="0.35">
      <c r="A283">
        <v>6389</v>
      </c>
      <c r="B283" t="s">
        <v>653</v>
      </c>
      <c r="C283" s="242">
        <v>0</v>
      </c>
      <c r="D283" s="242">
        <v>1</v>
      </c>
      <c r="E283" s="242">
        <v>1</v>
      </c>
      <c r="F283" s="243">
        <v>2</v>
      </c>
      <c r="G283" s="242">
        <v>1</v>
      </c>
      <c r="H283" s="242">
        <v>0</v>
      </c>
      <c r="I283" s="243">
        <v>1</v>
      </c>
      <c r="J283" s="242">
        <v>0</v>
      </c>
      <c r="K283" s="242">
        <v>15</v>
      </c>
      <c r="L283" s="242">
        <v>15</v>
      </c>
      <c r="M283" s="243">
        <v>30</v>
      </c>
      <c r="N283" s="242">
        <v>15</v>
      </c>
      <c r="O283" s="242">
        <v>0</v>
      </c>
      <c r="P283" s="243">
        <v>15</v>
      </c>
      <c r="Q283" s="242">
        <v>0</v>
      </c>
      <c r="R283" s="242">
        <v>0</v>
      </c>
      <c r="S283" s="244">
        <v>0</v>
      </c>
      <c r="T283" s="242">
        <v>0</v>
      </c>
      <c r="U283" s="242">
        <v>0</v>
      </c>
      <c r="V283" s="244">
        <v>0</v>
      </c>
      <c r="W283" s="242">
        <v>0</v>
      </c>
      <c r="X283" s="242">
        <v>0</v>
      </c>
      <c r="Y283" s="244">
        <v>0</v>
      </c>
      <c r="Z283" s="242">
        <v>0</v>
      </c>
      <c r="AA283" s="242">
        <v>0</v>
      </c>
      <c r="AB283" s="244">
        <v>0</v>
      </c>
      <c r="AC283" s="242">
        <v>0</v>
      </c>
      <c r="AD283" s="242">
        <v>0</v>
      </c>
      <c r="AE283" s="244">
        <v>0</v>
      </c>
    </row>
    <row r="284" spans="1:31" x14ac:dyDescent="0.35">
      <c r="A284">
        <v>6397</v>
      </c>
      <c r="B284" t="s">
        <v>654</v>
      </c>
      <c r="C284" s="242">
        <v>0</v>
      </c>
      <c r="D284" s="242">
        <v>20</v>
      </c>
      <c r="E284" s="242">
        <v>10</v>
      </c>
      <c r="F284" s="243">
        <v>30</v>
      </c>
      <c r="G284" s="242">
        <v>5</v>
      </c>
      <c r="H284" s="242">
        <v>1</v>
      </c>
      <c r="I284" s="243">
        <v>6</v>
      </c>
      <c r="J284" s="242">
        <v>0</v>
      </c>
      <c r="K284" s="242">
        <v>300</v>
      </c>
      <c r="L284" s="242">
        <v>150</v>
      </c>
      <c r="M284" s="243">
        <v>450</v>
      </c>
      <c r="N284" s="242">
        <v>75</v>
      </c>
      <c r="O284" s="242">
        <v>15</v>
      </c>
      <c r="P284" s="243">
        <v>90</v>
      </c>
      <c r="Q284" s="242">
        <v>2</v>
      </c>
      <c r="R284" s="242">
        <v>30</v>
      </c>
      <c r="S284" s="244">
        <v>15</v>
      </c>
      <c r="T284" s="242">
        <v>8</v>
      </c>
      <c r="U284" s="242">
        <v>120</v>
      </c>
      <c r="V284" s="244">
        <v>45</v>
      </c>
      <c r="W284" s="242">
        <v>10</v>
      </c>
      <c r="X284" s="242">
        <v>150</v>
      </c>
      <c r="Y284" s="244">
        <v>0</v>
      </c>
      <c r="Z284" s="242">
        <v>14</v>
      </c>
      <c r="AA284" s="242">
        <v>210</v>
      </c>
      <c r="AB284" s="244">
        <v>60</v>
      </c>
      <c r="AC284" s="242">
        <v>14</v>
      </c>
      <c r="AD284" s="242">
        <v>210</v>
      </c>
      <c r="AE284" s="244">
        <v>60</v>
      </c>
    </row>
    <row r="285" spans="1:31" x14ac:dyDescent="0.35">
      <c r="A285">
        <v>6424</v>
      </c>
      <c r="B285" t="s">
        <v>656</v>
      </c>
      <c r="C285" s="242">
        <v>1</v>
      </c>
      <c r="D285" s="242">
        <v>1</v>
      </c>
      <c r="E285" s="242">
        <v>0</v>
      </c>
      <c r="F285" s="243">
        <v>1</v>
      </c>
      <c r="G285" s="242">
        <v>0</v>
      </c>
      <c r="H285" s="242">
        <v>0</v>
      </c>
      <c r="I285" s="243">
        <v>0</v>
      </c>
      <c r="J285" s="242">
        <v>15</v>
      </c>
      <c r="K285" s="242">
        <v>15</v>
      </c>
      <c r="L285" s="242">
        <v>0</v>
      </c>
      <c r="M285" s="243">
        <v>15</v>
      </c>
      <c r="N285" s="242">
        <v>0</v>
      </c>
      <c r="O285" s="242">
        <v>0</v>
      </c>
      <c r="P285" s="243">
        <v>0</v>
      </c>
      <c r="Q285" s="242">
        <v>1</v>
      </c>
      <c r="R285" s="242">
        <v>15</v>
      </c>
      <c r="S285" s="244">
        <v>0</v>
      </c>
      <c r="T285" s="242">
        <v>0</v>
      </c>
      <c r="U285" s="242">
        <v>0</v>
      </c>
      <c r="V285" s="244">
        <v>0</v>
      </c>
      <c r="W285" s="242">
        <v>1</v>
      </c>
      <c r="X285" s="242">
        <v>15</v>
      </c>
      <c r="Y285" s="244">
        <v>0</v>
      </c>
      <c r="Z285" s="242">
        <v>0</v>
      </c>
      <c r="AA285" s="242">
        <v>0</v>
      </c>
      <c r="AB285" s="244">
        <v>0</v>
      </c>
      <c r="AC285" s="242">
        <v>0</v>
      </c>
      <c r="AD285" s="242">
        <v>0</v>
      </c>
      <c r="AE285" s="244">
        <v>0</v>
      </c>
    </row>
    <row r="286" spans="1:31" x14ac:dyDescent="0.35">
      <c r="A286">
        <v>6436</v>
      </c>
      <c r="B286" t="s">
        <v>658</v>
      </c>
      <c r="C286" s="242">
        <v>15</v>
      </c>
      <c r="D286" s="242">
        <v>18</v>
      </c>
      <c r="E286" s="242">
        <v>7</v>
      </c>
      <c r="F286" s="243">
        <v>25</v>
      </c>
      <c r="G286" s="242">
        <v>4</v>
      </c>
      <c r="H286" s="242">
        <v>1</v>
      </c>
      <c r="I286" s="243">
        <v>5</v>
      </c>
      <c r="J286" s="242">
        <v>225</v>
      </c>
      <c r="K286" s="242">
        <v>270</v>
      </c>
      <c r="L286" s="242">
        <v>105</v>
      </c>
      <c r="M286" s="243">
        <v>375</v>
      </c>
      <c r="N286" s="242">
        <v>60</v>
      </c>
      <c r="O286" s="242">
        <v>15</v>
      </c>
      <c r="P286" s="243">
        <v>75</v>
      </c>
      <c r="Q286" s="242">
        <v>2</v>
      </c>
      <c r="R286" s="242">
        <v>30</v>
      </c>
      <c r="S286" s="244">
        <v>0</v>
      </c>
      <c r="T286" s="242">
        <v>27</v>
      </c>
      <c r="U286" s="242">
        <v>405</v>
      </c>
      <c r="V286" s="244">
        <v>45</v>
      </c>
      <c r="W286" s="242">
        <v>3</v>
      </c>
      <c r="X286" s="242">
        <v>45</v>
      </c>
      <c r="Y286" s="244">
        <v>0</v>
      </c>
      <c r="Z286" s="242">
        <v>5</v>
      </c>
      <c r="AA286" s="242">
        <v>75</v>
      </c>
      <c r="AB286" s="244">
        <v>0</v>
      </c>
      <c r="AC286" s="242">
        <v>5</v>
      </c>
      <c r="AD286" s="242">
        <v>75</v>
      </c>
      <c r="AE286" s="244">
        <v>0</v>
      </c>
    </row>
    <row r="287" spans="1:31" x14ac:dyDescent="0.35">
      <c r="A287">
        <v>6455</v>
      </c>
      <c r="B287" t="s">
        <v>659</v>
      </c>
      <c r="C287" s="242">
        <v>1</v>
      </c>
      <c r="D287" s="242">
        <v>1</v>
      </c>
      <c r="E287" s="242">
        <v>0</v>
      </c>
      <c r="F287" s="243">
        <v>1</v>
      </c>
      <c r="G287" s="242">
        <v>0</v>
      </c>
      <c r="H287" s="242">
        <v>0</v>
      </c>
      <c r="I287" s="243">
        <v>0</v>
      </c>
      <c r="J287" s="242">
        <v>15</v>
      </c>
      <c r="K287" s="242">
        <v>15</v>
      </c>
      <c r="L287" s="242">
        <v>0</v>
      </c>
      <c r="M287" s="243">
        <v>15</v>
      </c>
      <c r="N287" s="242">
        <v>0</v>
      </c>
      <c r="O287" s="242">
        <v>0</v>
      </c>
      <c r="P287" s="243">
        <v>0</v>
      </c>
      <c r="Q287" s="242">
        <v>0</v>
      </c>
      <c r="R287" s="242">
        <v>0</v>
      </c>
      <c r="S287" s="244">
        <v>0</v>
      </c>
      <c r="T287" s="242">
        <v>1</v>
      </c>
      <c r="U287" s="242">
        <v>15</v>
      </c>
      <c r="V287" s="244">
        <v>0</v>
      </c>
      <c r="W287" s="242">
        <v>0</v>
      </c>
      <c r="X287" s="242">
        <v>0</v>
      </c>
      <c r="Y287" s="244">
        <v>0</v>
      </c>
      <c r="Z287" s="242">
        <v>0</v>
      </c>
      <c r="AA287" s="242">
        <v>0</v>
      </c>
      <c r="AB287" s="244">
        <v>0</v>
      </c>
      <c r="AC287" s="242">
        <v>0</v>
      </c>
      <c r="AD287" s="242">
        <v>0</v>
      </c>
      <c r="AE287" s="244">
        <v>0</v>
      </c>
    </row>
    <row r="288" spans="1:31" x14ac:dyDescent="0.35">
      <c r="A288">
        <v>6461</v>
      </c>
      <c r="B288" t="s">
        <v>660</v>
      </c>
      <c r="C288" s="242">
        <v>0</v>
      </c>
      <c r="D288" s="242">
        <v>1</v>
      </c>
      <c r="E288" s="242">
        <v>0</v>
      </c>
      <c r="F288" s="243">
        <v>1</v>
      </c>
      <c r="G288" s="242">
        <v>1</v>
      </c>
      <c r="H288" s="242">
        <v>0</v>
      </c>
      <c r="I288" s="243">
        <v>1</v>
      </c>
      <c r="J288" s="242">
        <v>0</v>
      </c>
      <c r="K288" s="242">
        <v>15</v>
      </c>
      <c r="L288" s="242">
        <v>0</v>
      </c>
      <c r="M288" s="243">
        <v>15</v>
      </c>
      <c r="N288" s="242">
        <v>15</v>
      </c>
      <c r="O288" s="242">
        <v>0</v>
      </c>
      <c r="P288" s="243">
        <v>15</v>
      </c>
      <c r="Q288" s="242">
        <v>0</v>
      </c>
      <c r="R288" s="242">
        <v>0</v>
      </c>
      <c r="S288" s="244">
        <v>0</v>
      </c>
      <c r="T288" s="242">
        <v>0</v>
      </c>
      <c r="U288" s="242">
        <v>0</v>
      </c>
      <c r="V288" s="244">
        <v>0</v>
      </c>
      <c r="W288" s="242">
        <v>0</v>
      </c>
      <c r="X288" s="242">
        <v>0</v>
      </c>
      <c r="Y288" s="244">
        <v>0</v>
      </c>
      <c r="Z288" s="242">
        <v>0</v>
      </c>
      <c r="AA288" s="242">
        <v>0</v>
      </c>
      <c r="AB288" s="244">
        <v>0</v>
      </c>
      <c r="AC288" s="242">
        <v>0</v>
      </c>
      <c r="AD288" s="242">
        <v>0</v>
      </c>
      <c r="AE288" s="244">
        <v>0</v>
      </c>
    </row>
    <row r="289" spans="1:31" x14ac:dyDescent="0.35">
      <c r="A289">
        <v>6493</v>
      </c>
      <c r="B289" t="s">
        <v>661</v>
      </c>
      <c r="C289" s="242">
        <v>11</v>
      </c>
      <c r="D289" s="242">
        <v>27</v>
      </c>
      <c r="E289" s="242">
        <v>6</v>
      </c>
      <c r="F289" s="243">
        <v>33</v>
      </c>
      <c r="G289" s="242">
        <v>0</v>
      </c>
      <c r="H289" s="242">
        <v>0</v>
      </c>
      <c r="I289" s="243">
        <v>0</v>
      </c>
      <c r="J289" s="242">
        <v>165</v>
      </c>
      <c r="K289" s="242">
        <v>397.5</v>
      </c>
      <c r="L289" s="242">
        <v>90</v>
      </c>
      <c r="M289" s="243">
        <v>487.5</v>
      </c>
      <c r="N289" s="242">
        <v>0</v>
      </c>
      <c r="O289" s="242">
        <v>0</v>
      </c>
      <c r="P289" s="243">
        <v>0</v>
      </c>
      <c r="Q289" s="242">
        <v>3</v>
      </c>
      <c r="R289" s="242">
        <v>45</v>
      </c>
      <c r="S289" s="244">
        <v>0</v>
      </c>
      <c r="T289" s="242">
        <v>3</v>
      </c>
      <c r="U289" s="242">
        <v>45</v>
      </c>
      <c r="V289" s="244">
        <v>0</v>
      </c>
      <c r="W289" s="242">
        <v>36</v>
      </c>
      <c r="X289" s="242">
        <v>532.5</v>
      </c>
      <c r="Y289" s="244">
        <v>0</v>
      </c>
      <c r="Z289" s="242">
        <v>8</v>
      </c>
      <c r="AA289" s="242">
        <v>112.5</v>
      </c>
      <c r="AB289" s="244">
        <v>0</v>
      </c>
      <c r="AC289" s="242">
        <v>1</v>
      </c>
      <c r="AD289" s="242">
        <v>7.5</v>
      </c>
      <c r="AE289" s="244">
        <v>0</v>
      </c>
    </row>
    <row r="290" spans="1:31" x14ac:dyDescent="0.35">
      <c r="A290">
        <v>6514</v>
      </c>
      <c r="B290" t="s">
        <v>662</v>
      </c>
      <c r="C290" s="242">
        <v>0</v>
      </c>
      <c r="D290" s="242">
        <v>3</v>
      </c>
      <c r="E290" s="242">
        <v>2</v>
      </c>
      <c r="F290" s="243">
        <v>5</v>
      </c>
      <c r="G290" s="242">
        <v>3</v>
      </c>
      <c r="H290" s="242">
        <v>2</v>
      </c>
      <c r="I290" s="243">
        <v>5</v>
      </c>
      <c r="J290" s="242">
        <v>0</v>
      </c>
      <c r="K290" s="242">
        <v>45</v>
      </c>
      <c r="L290" s="242">
        <v>15</v>
      </c>
      <c r="M290" s="243">
        <v>60</v>
      </c>
      <c r="N290" s="242">
        <v>35</v>
      </c>
      <c r="O290" s="242">
        <v>29</v>
      </c>
      <c r="P290" s="243">
        <v>64</v>
      </c>
      <c r="Q290" s="242">
        <v>1</v>
      </c>
      <c r="R290" s="242">
        <v>15</v>
      </c>
      <c r="S290" s="244">
        <v>15</v>
      </c>
      <c r="T290" s="242">
        <v>0</v>
      </c>
      <c r="U290" s="242">
        <v>0</v>
      </c>
      <c r="V290" s="244">
        <v>0</v>
      </c>
      <c r="W290" s="242">
        <v>0</v>
      </c>
      <c r="X290" s="242">
        <v>0</v>
      </c>
      <c r="Y290" s="244">
        <v>0</v>
      </c>
      <c r="Z290" s="242">
        <v>0</v>
      </c>
      <c r="AA290" s="242">
        <v>0</v>
      </c>
      <c r="AB290" s="244">
        <v>0</v>
      </c>
      <c r="AC290" s="242">
        <v>0</v>
      </c>
      <c r="AD290" s="242">
        <v>0</v>
      </c>
      <c r="AE290" s="244">
        <v>0</v>
      </c>
    </row>
    <row r="291" spans="1:31" x14ac:dyDescent="0.35">
      <c r="A291">
        <v>6519</v>
      </c>
      <c r="B291" t="s">
        <v>663</v>
      </c>
      <c r="C291" s="242">
        <v>8</v>
      </c>
      <c r="D291" s="242">
        <v>6</v>
      </c>
      <c r="E291" s="242">
        <v>4</v>
      </c>
      <c r="F291" s="243">
        <v>10</v>
      </c>
      <c r="G291" s="242">
        <v>0</v>
      </c>
      <c r="H291" s="242">
        <v>0</v>
      </c>
      <c r="I291" s="243">
        <v>0</v>
      </c>
      <c r="J291" s="242">
        <v>120</v>
      </c>
      <c r="K291" s="242">
        <v>90</v>
      </c>
      <c r="L291" s="242">
        <v>60</v>
      </c>
      <c r="M291" s="243">
        <v>150</v>
      </c>
      <c r="N291" s="242">
        <v>0</v>
      </c>
      <c r="O291" s="242">
        <v>0</v>
      </c>
      <c r="P291" s="243">
        <v>0</v>
      </c>
      <c r="Q291" s="242">
        <v>17</v>
      </c>
      <c r="R291" s="242">
        <v>255</v>
      </c>
      <c r="S291" s="244">
        <v>0</v>
      </c>
      <c r="T291" s="242">
        <v>0</v>
      </c>
      <c r="U291" s="242">
        <v>0</v>
      </c>
      <c r="V291" s="244">
        <v>0</v>
      </c>
      <c r="W291" s="242">
        <v>1</v>
      </c>
      <c r="X291" s="242">
        <v>15</v>
      </c>
      <c r="Y291" s="244">
        <v>0</v>
      </c>
      <c r="Z291" s="242">
        <v>7</v>
      </c>
      <c r="AA291" s="242">
        <v>105</v>
      </c>
      <c r="AB291" s="244">
        <v>0</v>
      </c>
      <c r="AC291" s="242">
        <v>7</v>
      </c>
      <c r="AD291" s="242">
        <v>105</v>
      </c>
      <c r="AE291" s="244">
        <v>0</v>
      </c>
    </row>
    <row r="292" spans="1:31" x14ac:dyDescent="0.35">
      <c r="A292">
        <v>6520</v>
      </c>
      <c r="B292" t="s">
        <v>664</v>
      </c>
      <c r="C292" s="242">
        <v>16</v>
      </c>
      <c r="D292" s="242">
        <v>14</v>
      </c>
      <c r="E292" s="242">
        <v>6</v>
      </c>
      <c r="F292" s="243">
        <v>20</v>
      </c>
      <c r="G292" s="242">
        <v>6</v>
      </c>
      <c r="H292" s="242">
        <v>2</v>
      </c>
      <c r="I292" s="243">
        <v>8</v>
      </c>
      <c r="J292" s="242">
        <v>240</v>
      </c>
      <c r="K292" s="242">
        <v>210</v>
      </c>
      <c r="L292" s="242">
        <v>90</v>
      </c>
      <c r="M292" s="243">
        <v>300</v>
      </c>
      <c r="N292" s="242">
        <v>90</v>
      </c>
      <c r="O292" s="242">
        <v>30</v>
      </c>
      <c r="P292" s="243">
        <v>120</v>
      </c>
      <c r="Q292" s="242">
        <v>12</v>
      </c>
      <c r="R292" s="242">
        <v>180</v>
      </c>
      <c r="S292" s="244">
        <v>60</v>
      </c>
      <c r="T292" s="242">
        <v>14</v>
      </c>
      <c r="U292" s="242">
        <v>210</v>
      </c>
      <c r="V292" s="244">
        <v>15</v>
      </c>
      <c r="W292" s="242">
        <v>3</v>
      </c>
      <c r="X292" s="242">
        <v>45</v>
      </c>
      <c r="Y292" s="244">
        <v>0</v>
      </c>
      <c r="Z292" s="242">
        <v>7</v>
      </c>
      <c r="AA292" s="242">
        <v>105</v>
      </c>
      <c r="AB292" s="244">
        <v>0</v>
      </c>
      <c r="AC292" s="242">
        <v>7</v>
      </c>
      <c r="AD292" s="242">
        <v>105</v>
      </c>
      <c r="AE292" s="244">
        <v>0</v>
      </c>
    </row>
    <row r="293" spans="1:31" x14ac:dyDescent="0.35">
      <c r="A293">
        <v>6538</v>
      </c>
      <c r="B293" t="s">
        <v>665</v>
      </c>
      <c r="C293" s="242">
        <v>6</v>
      </c>
      <c r="D293" s="242">
        <v>6</v>
      </c>
      <c r="E293" s="242">
        <v>6</v>
      </c>
      <c r="F293" s="243">
        <v>12</v>
      </c>
      <c r="G293" s="242">
        <v>0</v>
      </c>
      <c r="H293" s="242">
        <v>3</v>
      </c>
      <c r="I293" s="243">
        <v>3</v>
      </c>
      <c r="J293" s="242">
        <v>90</v>
      </c>
      <c r="K293" s="242">
        <v>90</v>
      </c>
      <c r="L293" s="242">
        <v>90</v>
      </c>
      <c r="M293" s="243">
        <v>180</v>
      </c>
      <c r="N293" s="242">
        <v>0</v>
      </c>
      <c r="O293" s="242">
        <v>45</v>
      </c>
      <c r="P293" s="243">
        <v>45</v>
      </c>
      <c r="Q293" s="242">
        <v>4</v>
      </c>
      <c r="R293" s="242">
        <v>60</v>
      </c>
      <c r="S293" s="244">
        <v>0</v>
      </c>
      <c r="T293" s="242">
        <v>10</v>
      </c>
      <c r="U293" s="242">
        <v>150</v>
      </c>
      <c r="V293" s="244">
        <v>30</v>
      </c>
      <c r="W293" s="242">
        <v>3</v>
      </c>
      <c r="X293" s="242">
        <v>45</v>
      </c>
      <c r="Y293" s="244">
        <v>15</v>
      </c>
      <c r="Z293" s="242">
        <v>4</v>
      </c>
      <c r="AA293" s="242">
        <v>60</v>
      </c>
      <c r="AB293" s="244">
        <v>0</v>
      </c>
      <c r="AC293" s="242">
        <v>4</v>
      </c>
      <c r="AD293" s="242">
        <v>60</v>
      </c>
      <c r="AE293" s="244">
        <v>0</v>
      </c>
    </row>
    <row r="294" spans="1:31" x14ac:dyDescent="0.35">
      <c r="A294">
        <v>6554</v>
      </c>
      <c r="B294" t="s">
        <v>666</v>
      </c>
      <c r="C294" s="242">
        <v>6</v>
      </c>
      <c r="D294" s="242">
        <v>39</v>
      </c>
      <c r="E294" s="242">
        <v>20</v>
      </c>
      <c r="F294" s="243">
        <v>59</v>
      </c>
      <c r="G294" s="242">
        <v>23</v>
      </c>
      <c r="H294" s="242">
        <v>8</v>
      </c>
      <c r="I294" s="243">
        <v>31</v>
      </c>
      <c r="J294" s="242">
        <v>87</v>
      </c>
      <c r="K294" s="242">
        <v>555</v>
      </c>
      <c r="L294" s="242">
        <v>300</v>
      </c>
      <c r="M294" s="243">
        <v>855</v>
      </c>
      <c r="N294" s="242">
        <v>322</v>
      </c>
      <c r="O294" s="242">
        <v>117</v>
      </c>
      <c r="P294" s="243">
        <v>439</v>
      </c>
      <c r="Q294" s="242">
        <v>1</v>
      </c>
      <c r="R294" s="242">
        <v>15</v>
      </c>
      <c r="S294" s="244">
        <v>0</v>
      </c>
      <c r="T294" s="242">
        <v>3</v>
      </c>
      <c r="U294" s="242">
        <v>45</v>
      </c>
      <c r="V294" s="244">
        <v>27</v>
      </c>
      <c r="W294" s="242">
        <v>9</v>
      </c>
      <c r="X294" s="242">
        <v>132</v>
      </c>
      <c r="Y294" s="244">
        <v>72</v>
      </c>
      <c r="Z294" s="242">
        <v>0</v>
      </c>
      <c r="AA294" s="242">
        <v>0</v>
      </c>
      <c r="AB294" s="244">
        <v>0</v>
      </c>
      <c r="AC294" s="242">
        <v>0</v>
      </c>
      <c r="AD294" s="242">
        <v>0</v>
      </c>
      <c r="AE294" s="244">
        <v>0</v>
      </c>
    </row>
    <row r="295" spans="1:31" x14ac:dyDescent="0.35">
      <c r="A295">
        <v>6569</v>
      </c>
      <c r="B295" t="s">
        <v>667</v>
      </c>
      <c r="C295" s="242">
        <v>3</v>
      </c>
      <c r="D295" s="242">
        <v>26</v>
      </c>
      <c r="E295" s="242">
        <v>11</v>
      </c>
      <c r="F295" s="243">
        <v>37</v>
      </c>
      <c r="G295" s="242">
        <v>12</v>
      </c>
      <c r="H295" s="242">
        <v>8</v>
      </c>
      <c r="I295" s="243">
        <v>20</v>
      </c>
      <c r="J295" s="242">
        <v>45</v>
      </c>
      <c r="K295" s="242">
        <v>375</v>
      </c>
      <c r="L295" s="242">
        <v>165</v>
      </c>
      <c r="M295" s="243">
        <v>540</v>
      </c>
      <c r="N295" s="242">
        <v>175</v>
      </c>
      <c r="O295" s="242">
        <v>120</v>
      </c>
      <c r="P295" s="243">
        <v>295</v>
      </c>
      <c r="Q295" s="242">
        <v>0</v>
      </c>
      <c r="R295" s="242">
        <v>0</v>
      </c>
      <c r="S295" s="244">
        <v>0</v>
      </c>
      <c r="T295" s="242">
        <v>0</v>
      </c>
      <c r="U295" s="242">
        <v>0</v>
      </c>
      <c r="V295" s="244">
        <v>0</v>
      </c>
      <c r="W295" s="242">
        <v>7</v>
      </c>
      <c r="X295" s="242">
        <v>90</v>
      </c>
      <c r="Y295" s="244">
        <v>55</v>
      </c>
      <c r="Z295" s="242">
        <v>7</v>
      </c>
      <c r="AA295" s="242">
        <v>105</v>
      </c>
      <c r="AB295" s="244">
        <v>15</v>
      </c>
      <c r="AC295" s="242">
        <v>7</v>
      </c>
      <c r="AD295" s="242">
        <v>105</v>
      </c>
      <c r="AE295" s="244">
        <v>15</v>
      </c>
    </row>
    <row r="296" spans="1:31" x14ac:dyDescent="0.35">
      <c r="A296">
        <v>6580</v>
      </c>
      <c r="B296" t="s">
        <v>668</v>
      </c>
      <c r="C296" s="242">
        <v>3</v>
      </c>
      <c r="D296" s="242">
        <v>21</v>
      </c>
      <c r="E296" s="242">
        <v>16</v>
      </c>
      <c r="F296" s="243">
        <v>37</v>
      </c>
      <c r="G296" s="242">
        <v>15</v>
      </c>
      <c r="H296" s="242">
        <v>12</v>
      </c>
      <c r="I296" s="243">
        <v>27</v>
      </c>
      <c r="J296" s="242">
        <v>45</v>
      </c>
      <c r="K296" s="242">
        <v>315</v>
      </c>
      <c r="L296" s="242">
        <v>240</v>
      </c>
      <c r="M296" s="243">
        <v>555</v>
      </c>
      <c r="N296" s="242">
        <v>225</v>
      </c>
      <c r="O296" s="242">
        <v>180</v>
      </c>
      <c r="P296" s="243">
        <v>405</v>
      </c>
      <c r="Q296" s="242">
        <v>3</v>
      </c>
      <c r="R296" s="242">
        <v>45</v>
      </c>
      <c r="S296" s="244">
        <v>30</v>
      </c>
      <c r="T296" s="242">
        <v>1</v>
      </c>
      <c r="U296" s="242">
        <v>15</v>
      </c>
      <c r="V296" s="244">
        <v>0</v>
      </c>
      <c r="W296" s="242">
        <v>2</v>
      </c>
      <c r="X296" s="242">
        <v>30</v>
      </c>
      <c r="Y296" s="244">
        <v>15</v>
      </c>
      <c r="Z296" s="242">
        <v>1</v>
      </c>
      <c r="AA296" s="242">
        <v>15</v>
      </c>
      <c r="AB296" s="244">
        <v>0</v>
      </c>
      <c r="AC296" s="242">
        <v>1</v>
      </c>
      <c r="AD296" s="242">
        <v>15</v>
      </c>
      <c r="AE296" s="244">
        <v>0</v>
      </c>
    </row>
    <row r="297" spans="1:31" x14ac:dyDescent="0.35">
      <c r="A297">
        <v>6589</v>
      </c>
      <c r="B297" t="s">
        <v>669</v>
      </c>
      <c r="C297" s="242">
        <v>0</v>
      </c>
      <c r="D297" s="242">
        <v>0</v>
      </c>
      <c r="E297" s="242">
        <v>1</v>
      </c>
      <c r="F297" s="243">
        <v>1</v>
      </c>
      <c r="G297" s="242">
        <v>0</v>
      </c>
      <c r="H297" s="242">
        <v>1</v>
      </c>
      <c r="I297" s="243">
        <v>1</v>
      </c>
      <c r="J297" s="242">
        <v>0</v>
      </c>
      <c r="K297" s="242">
        <v>0</v>
      </c>
      <c r="L297" s="242">
        <v>15</v>
      </c>
      <c r="M297" s="243">
        <v>15</v>
      </c>
      <c r="N297" s="242">
        <v>0</v>
      </c>
      <c r="O297" s="242">
        <v>15</v>
      </c>
      <c r="P297" s="243">
        <v>15</v>
      </c>
      <c r="Q297" s="242">
        <v>0</v>
      </c>
      <c r="R297" s="242">
        <v>0</v>
      </c>
      <c r="S297" s="244">
        <v>0</v>
      </c>
      <c r="T297" s="242">
        <v>0</v>
      </c>
      <c r="U297" s="242">
        <v>0</v>
      </c>
      <c r="V297" s="244">
        <v>0</v>
      </c>
      <c r="W297" s="242">
        <v>0</v>
      </c>
      <c r="X297" s="242">
        <v>0</v>
      </c>
      <c r="Y297" s="244">
        <v>0</v>
      </c>
      <c r="Z297" s="242">
        <v>0</v>
      </c>
      <c r="AA297" s="242">
        <v>0</v>
      </c>
      <c r="AB297" s="244">
        <v>0</v>
      </c>
      <c r="AC297" s="242">
        <v>0</v>
      </c>
      <c r="AD297" s="242">
        <v>0</v>
      </c>
      <c r="AE297" s="244">
        <v>0</v>
      </c>
    </row>
    <row r="298" spans="1:31" x14ac:dyDescent="0.35">
      <c r="A298">
        <v>6605</v>
      </c>
      <c r="B298" t="s">
        <v>670</v>
      </c>
      <c r="C298" s="242">
        <v>4</v>
      </c>
      <c r="D298" s="242">
        <v>26</v>
      </c>
      <c r="E298" s="242">
        <v>10</v>
      </c>
      <c r="F298" s="243">
        <v>36</v>
      </c>
      <c r="G298" s="242">
        <v>11</v>
      </c>
      <c r="H298" s="242">
        <v>2</v>
      </c>
      <c r="I298" s="243">
        <v>13</v>
      </c>
      <c r="J298" s="242">
        <v>60</v>
      </c>
      <c r="K298" s="242">
        <v>375</v>
      </c>
      <c r="L298" s="242">
        <v>150</v>
      </c>
      <c r="M298" s="243">
        <v>525</v>
      </c>
      <c r="N298" s="242">
        <v>160</v>
      </c>
      <c r="O298" s="242">
        <v>30</v>
      </c>
      <c r="P298" s="243">
        <v>190</v>
      </c>
      <c r="Q298" s="242">
        <v>12</v>
      </c>
      <c r="R298" s="242">
        <v>180</v>
      </c>
      <c r="S298" s="244">
        <v>45</v>
      </c>
      <c r="T298" s="242">
        <v>3</v>
      </c>
      <c r="U298" s="242">
        <v>45</v>
      </c>
      <c r="V298" s="244">
        <v>0</v>
      </c>
      <c r="W298" s="242">
        <v>7</v>
      </c>
      <c r="X298" s="242">
        <v>105</v>
      </c>
      <c r="Y298" s="244">
        <v>15</v>
      </c>
      <c r="Z298" s="242">
        <v>0</v>
      </c>
      <c r="AA298" s="242">
        <v>0</v>
      </c>
      <c r="AB298" s="244">
        <v>0</v>
      </c>
      <c r="AC298" s="242">
        <v>0</v>
      </c>
      <c r="AD298" s="242">
        <v>0</v>
      </c>
      <c r="AE298" s="244">
        <v>0</v>
      </c>
    </row>
    <row r="299" spans="1:31" x14ac:dyDescent="0.35">
      <c r="A299">
        <v>6606</v>
      </c>
      <c r="B299" t="s">
        <v>671</v>
      </c>
      <c r="C299" s="242">
        <v>2</v>
      </c>
      <c r="D299" s="242">
        <v>16</v>
      </c>
      <c r="E299" s="242">
        <v>4</v>
      </c>
      <c r="F299" s="243">
        <v>20</v>
      </c>
      <c r="G299" s="242">
        <v>8</v>
      </c>
      <c r="H299" s="242">
        <v>3</v>
      </c>
      <c r="I299" s="243">
        <v>11</v>
      </c>
      <c r="J299" s="242">
        <v>30</v>
      </c>
      <c r="K299" s="242">
        <v>240</v>
      </c>
      <c r="L299" s="242">
        <v>60</v>
      </c>
      <c r="M299" s="243">
        <v>300</v>
      </c>
      <c r="N299" s="242">
        <v>120</v>
      </c>
      <c r="O299" s="242">
        <v>45</v>
      </c>
      <c r="P299" s="243">
        <v>165</v>
      </c>
      <c r="Q299" s="242">
        <v>0</v>
      </c>
      <c r="R299" s="242">
        <v>0</v>
      </c>
      <c r="S299" s="244">
        <v>0</v>
      </c>
      <c r="T299" s="242">
        <v>0</v>
      </c>
      <c r="U299" s="242">
        <v>0</v>
      </c>
      <c r="V299" s="244">
        <v>0</v>
      </c>
      <c r="W299" s="242">
        <v>4</v>
      </c>
      <c r="X299" s="242">
        <v>60</v>
      </c>
      <c r="Y299" s="244">
        <v>15</v>
      </c>
      <c r="Z299" s="242">
        <v>9</v>
      </c>
      <c r="AA299" s="242">
        <v>135</v>
      </c>
      <c r="AB299" s="244">
        <v>45</v>
      </c>
      <c r="AC299" s="242">
        <v>0</v>
      </c>
      <c r="AD299" s="242">
        <v>0</v>
      </c>
      <c r="AE299" s="244">
        <v>0</v>
      </c>
    </row>
    <row r="300" spans="1:31" x14ac:dyDescent="0.35">
      <c r="A300">
        <v>6611</v>
      </c>
      <c r="B300" t="s">
        <v>672</v>
      </c>
      <c r="C300" s="242">
        <v>4</v>
      </c>
      <c r="D300" s="242">
        <v>4</v>
      </c>
      <c r="E300" s="242">
        <v>2</v>
      </c>
      <c r="F300" s="243">
        <v>6</v>
      </c>
      <c r="G300" s="242">
        <v>0</v>
      </c>
      <c r="H300" s="242">
        <v>1</v>
      </c>
      <c r="I300" s="243">
        <v>1</v>
      </c>
      <c r="J300" s="242">
        <v>60</v>
      </c>
      <c r="K300" s="242">
        <v>60</v>
      </c>
      <c r="L300" s="242">
        <v>30</v>
      </c>
      <c r="M300" s="243">
        <v>90</v>
      </c>
      <c r="N300" s="242">
        <v>0</v>
      </c>
      <c r="O300" s="242">
        <v>15</v>
      </c>
      <c r="P300" s="243">
        <v>15</v>
      </c>
      <c r="Q300" s="242">
        <v>1</v>
      </c>
      <c r="R300" s="242">
        <v>15</v>
      </c>
      <c r="S300" s="244">
        <v>0</v>
      </c>
      <c r="T300" s="242">
        <v>1</v>
      </c>
      <c r="U300" s="242">
        <v>15</v>
      </c>
      <c r="V300" s="244">
        <v>0</v>
      </c>
      <c r="W300" s="242">
        <v>6</v>
      </c>
      <c r="X300" s="242">
        <v>90</v>
      </c>
      <c r="Y300" s="244">
        <v>15</v>
      </c>
      <c r="Z300" s="242">
        <v>0</v>
      </c>
      <c r="AA300" s="242">
        <v>0</v>
      </c>
      <c r="AB300" s="244">
        <v>0</v>
      </c>
      <c r="AC300" s="242">
        <v>0</v>
      </c>
      <c r="AD300" s="242">
        <v>0</v>
      </c>
      <c r="AE300" s="244">
        <v>0</v>
      </c>
    </row>
    <row r="301" spans="1:31" x14ac:dyDescent="0.35">
      <c r="A301">
        <v>6631</v>
      </c>
      <c r="B301" t="s">
        <v>673</v>
      </c>
      <c r="C301" s="242">
        <v>1</v>
      </c>
      <c r="D301" s="242">
        <v>7</v>
      </c>
      <c r="E301" s="242">
        <v>0</v>
      </c>
      <c r="F301" s="243">
        <v>7</v>
      </c>
      <c r="G301" s="242">
        <v>5</v>
      </c>
      <c r="H301" s="242">
        <v>0</v>
      </c>
      <c r="I301" s="243">
        <v>5</v>
      </c>
      <c r="J301" s="242">
        <v>15</v>
      </c>
      <c r="K301" s="242">
        <v>105</v>
      </c>
      <c r="L301" s="242">
        <v>0</v>
      </c>
      <c r="M301" s="243">
        <v>105</v>
      </c>
      <c r="N301" s="242">
        <v>75</v>
      </c>
      <c r="O301" s="242">
        <v>0</v>
      </c>
      <c r="P301" s="243">
        <v>75</v>
      </c>
      <c r="Q301" s="242">
        <v>2</v>
      </c>
      <c r="R301" s="242">
        <v>30</v>
      </c>
      <c r="S301" s="244">
        <v>30</v>
      </c>
      <c r="T301" s="242">
        <v>0</v>
      </c>
      <c r="U301" s="242">
        <v>0</v>
      </c>
      <c r="V301" s="244">
        <v>0</v>
      </c>
      <c r="W301" s="242">
        <v>0</v>
      </c>
      <c r="X301" s="242">
        <v>0</v>
      </c>
      <c r="Y301" s="244">
        <v>0</v>
      </c>
      <c r="Z301" s="242">
        <v>0</v>
      </c>
      <c r="AA301" s="242">
        <v>0</v>
      </c>
      <c r="AB301" s="244">
        <v>0</v>
      </c>
      <c r="AC301" s="242">
        <v>0</v>
      </c>
      <c r="AD301" s="242">
        <v>0</v>
      </c>
      <c r="AE301" s="244">
        <v>0</v>
      </c>
    </row>
    <row r="302" spans="1:31" x14ac:dyDescent="0.35">
      <c r="A302">
        <v>6647</v>
      </c>
      <c r="B302" t="s">
        <v>674</v>
      </c>
      <c r="C302" s="242">
        <v>22</v>
      </c>
      <c r="D302" s="242">
        <v>27</v>
      </c>
      <c r="E302" s="242">
        <v>13</v>
      </c>
      <c r="F302" s="243">
        <v>40</v>
      </c>
      <c r="G302" s="242">
        <v>14</v>
      </c>
      <c r="H302" s="242">
        <v>6</v>
      </c>
      <c r="I302" s="243">
        <v>20</v>
      </c>
      <c r="J302" s="242">
        <v>330</v>
      </c>
      <c r="K302" s="242">
        <v>405</v>
      </c>
      <c r="L302" s="242">
        <v>195</v>
      </c>
      <c r="M302" s="243">
        <v>600</v>
      </c>
      <c r="N302" s="242">
        <v>210</v>
      </c>
      <c r="O302" s="242">
        <v>90</v>
      </c>
      <c r="P302" s="243">
        <v>300</v>
      </c>
      <c r="Q302" s="242">
        <v>17</v>
      </c>
      <c r="R302" s="242">
        <v>255</v>
      </c>
      <c r="S302" s="244">
        <v>90</v>
      </c>
      <c r="T302" s="242">
        <v>5</v>
      </c>
      <c r="U302" s="242">
        <v>75</v>
      </c>
      <c r="V302" s="244">
        <v>15</v>
      </c>
      <c r="W302" s="242">
        <v>7</v>
      </c>
      <c r="X302" s="242">
        <v>105</v>
      </c>
      <c r="Y302" s="244">
        <v>30</v>
      </c>
      <c r="Z302" s="242">
        <v>8</v>
      </c>
      <c r="AA302" s="242">
        <v>120</v>
      </c>
      <c r="AB302" s="244">
        <v>15</v>
      </c>
      <c r="AC302" s="242">
        <v>8</v>
      </c>
      <c r="AD302" s="242">
        <v>120</v>
      </c>
      <c r="AE302" s="244">
        <v>15</v>
      </c>
    </row>
    <row r="303" spans="1:31" x14ac:dyDescent="0.35">
      <c r="A303">
        <v>6648</v>
      </c>
      <c r="B303" t="s">
        <v>675</v>
      </c>
      <c r="C303" s="242">
        <v>37</v>
      </c>
      <c r="D303" s="242">
        <v>24</v>
      </c>
      <c r="E303" s="242">
        <v>15</v>
      </c>
      <c r="F303" s="243">
        <v>39</v>
      </c>
      <c r="G303" s="242">
        <v>2</v>
      </c>
      <c r="H303" s="242">
        <v>3</v>
      </c>
      <c r="I303" s="243">
        <v>5</v>
      </c>
      <c r="J303" s="242">
        <v>555</v>
      </c>
      <c r="K303" s="242">
        <v>360</v>
      </c>
      <c r="L303" s="242">
        <v>225</v>
      </c>
      <c r="M303" s="243">
        <v>585</v>
      </c>
      <c r="N303" s="242">
        <v>30</v>
      </c>
      <c r="O303" s="242">
        <v>45</v>
      </c>
      <c r="P303" s="243">
        <v>75</v>
      </c>
      <c r="Q303" s="242">
        <v>12</v>
      </c>
      <c r="R303" s="242">
        <v>180</v>
      </c>
      <c r="S303" s="244">
        <v>30</v>
      </c>
      <c r="T303" s="242">
        <v>52</v>
      </c>
      <c r="U303" s="242">
        <v>780</v>
      </c>
      <c r="V303" s="244">
        <v>45</v>
      </c>
      <c r="W303" s="242">
        <v>5</v>
      </c>
      <c r="X303" s="242">
        <v>75</v>
      </c>
      <c r="Y303" s="244">
        <v>0</v>
      </c>
      <c r="Z303" s="242">
        <v>12</v>
      </c>
      <c r="AA303" s="242">
        <v>180</v>
      </c>
      <c r="AB303" s="244">
        <v>15</v>
      </c>
      <c r="AC303" s="242">
        <v>11</v>
      </c>
      <c r="AD303" s="242">
        <v>165</v>
      </c>
      <c r="AE303" s="244">
        <v>15</v>
      </c>
    </row>
    <row r="304" spans="1:31" x14ac:dyDescent="0.35">
      <c r="A304">
        <v>6651</v>
      </c>
      <c r="B304" t="s">
        <v>676</v>
      </c>
      <c r="C304" s="242">
        <v>0</v>
      </c>
      <c r="D304" s="242">
        <v>7</v>
      </c>
      <c r="E304" s="242">
        <v>2</v>
      </c>
      <c r="F304" s="243">
        <v>9</v>
      </c>
      <c r="G304" s="242">
        <v>5</v>
      </c>
      <c r="H304" s="242">
        <v>1</v>
      </c>
      <c r="I304" s="243">
        <v>6</v>
      </c>
      <c r="J304" s="242">
        <v>0</v>
      </c>
      <c r="K304" s="242">
        <v>105</v>
      </c>
      <c r="L304" s="242">
        <v>30</v>
      </c>
      <c r="M304" s="243">
        <v>135</v>
      </c>
      <c r="N304" s="242">
        <v>73</v>
      </c>
      <c r="O304" s="242">
        <v>15</v>
      </c>
      <c r="P304" s="243">
        <v>88</v>
      </c>
      <c r="Q304" s="242">
        <v>2</v>
      </c>
      <c r="R304" s="242">
        <v>30</v>
      </c>
      <c r="S304" s="244">
        <v>15</v>
      </c>
      <c r="T304" s="242">
        <v>0</v>
      </c>
      <c r="U304" s="242">
        <v>0</v>
      </c>
      <c r="V304" s="244">
        <v>0</v>
      </c>
      <c r="W304" s="242">
        <v>3</v>
      </c>
      <c r="X304" s="242">
        <v>45</v>
      </c>
      <c r="Y304" s="244">
        <v>15</v>
      </c>
      <c r="Z304" s="242">
        <v>0</v>
      </c>
      <c r="AA304" s="242">
        <v>0</v>
      </c>
      <c r="AB304" s="244">
        <v>0</v>
      </c>
      <c r="AC304" s="242">
        <v>0</v>
      </c>
      <c r="AD304" s="242">
        <v>0</v>
      </c>
      <c r="AE304" s="244">
        <v>0</v>
      </c>
    </row>
    <row r="305" spans="1:31" x14ac:dyDescent="0.35">
      <c r="A305">
        <v>6659</v>
      </c>
      <c r="B305" t="s">
        <v>677</v>
      </c>
      <c r="C305" s="242">
        <v>16</v>
      </c>
      <c r="D305" s="242">
        <v>21</v>
      </c>
      <c r="E305" s="242">
        <v>9</v>
      </c>
      <c r="F305" s="243">
        <v>30</v>
      </c>
      <c r="G305" s="242">
        <v>2</v>
      </c>
      <c r="H305" s="242">
        <v>1</v>
      </c>
      <c r="I305" s="243">
        <v>3</v>
      </c>
      <c r="J305" s="242">
        <v>240</v>
      </c>
      <c r="K305" s="242">
        <v>315</v>
      </c>
      <c r="L305" s="242">
        <v>135</v>
      </c>
      <c r="M305" s="243">
        <v>450</v>
      </c>
      <c r="N305" s="242">
        <v>30</v>
      </c>
      <c r="O305" s="242">
        <v>15</v>
      </c>
      <c r="P305" s="243">
        <v>45</v>
      </c>
      <c r="Q305" s="242">
        <v>2</v>
      </c>
      <c r="R305" s="242">
        <v>30</v>
      </c>
      <c r="S305" s="244">
        <v>0</v>
      </c>
      <c r="T305" s="242">
        <v>22</v>
      </c>
      <c r="U305" s="242">
        <v>330</v>
      </c>
      <c r="V305" s="244">
        <v>0</v>
      </c>
      <c r="W305" s="242">
        <v>21</v>
      </c>
      <c r="X305" s="242">
        <v>315</v>
      </c>
      <c r="Y305" s="244">
        <v>45</v>
      </c>
      <c r="Z305" s="242">
        <v>7</v>
      </c>
      <c r="AA305" s="242">
        <v>105</v>
      </c>
      <c r="AB305" s="244">
        <v>0</v>
      </c>
      <c r="AC305" s="242">
        <v>0</v>
      </c>
      <c r="AD305" s="242">
        <v>0</v>
      </c>
      <c r="AE305" s="244">
        <v>0</v>
      </c>
    </row>
    <row r="306" spans="1:31" x14ac:dyDescent="0.35">
      <c r="A306">
        <v>6664</v>
      </c>
      <c r="B306" t="s">
        <v>678</v>
      </c>
      <c r="C306" s="242">
        <v>10</v>
      </c>
      <c r="D306" s="242">
        <v>11</v>
      </c>
      <c r="E306" s="242">
        <v>9</v>
      </c>
      <c r="F306" s="243">
        <v>20</v>
      </c>
      <c r="G306" s="242">
        <v>7</v>
      </c>
      <c r="H306" s="242">
        <v>8</v>
      </c>
      <c r="I306" s="243">
        <v>15</v>
      </c>
      <c r="J306" s="242">
        <v>150</v>
      </c>
      <c r="K306" s="242">
        <v>165</v>
      </c>
      <c r="L306" s="242">
        <v>135</v>
      </c>
      <c r="M306" s="243">
        <v>300</v>
      </c>
      <c r="N306" s="242">
        <v>105</v>
      </c>
      <c r="O306" s="242">
        <v>120</v>
      </c>
      <c r="P306" s="243">
        <v>225</v>
      </c>
      <c r="Q306" s="242">
        <v>11</v>
      </c>
      <c r="R306" s="242">
        <v>165</v>
      </c>
      <c r="S306" s="244">
        <v>75</v>
      </c>
      <c r="T306" s="242">
        <v>1</v>
      </c>
      <c r="U306" s="242">
        <v>15</v>
      </c>
      <c r="V306" s="244">
        <v>0</v>
      </c>
      <c r="W306" s="242">
        <v>6</v>
      </c>
      <c r="X306" s="242">
        <v>90</v>
      </c>
      <c r="Y306" s="244">
        <v>45</v>
      </c>
      <c r="Z306" s="242">
        <v>0</v>
      </c>
      <c r="AA306" s="242">
        <v>0</v>
      </c>
      <c r="AB306" s="244">
        <v>0</v>
      </c>
      <c r="AC306" s="242">
        <v>0</v>
      </c>
      <c r="AD306" s="242">
        <v>0</v>
      </c>
      <c r="AE306" s="244">
        <v>0</v>
      </c>
    </row>
    <row r="307" spans="1:31" x14ac:dyDescent="0.35">
      <c r="A307">
        <v>6678</v>
      </c>
      <c r="B307" t="s">
        <v>679</v>
      </c>
      <c r="C307" s="242">
        <v>3</v>
      </c>
      <c r="D307" s="242">
        <v>36</v>
      </c>
      <c r="E307" s="242">
        <v>12</v>
      </c>
      <c r="F307" s="243">
        <v>48</v>
      </c>
      <c r="G307" s="242">
        <v>16</v>
      </c>
      <c r="H307" s="242">
        <v>9</v>
      </c>
      <c r="I307" s="243">
        <v>25</v>
      </c>
      <c r="J307" s="242">
        <v>45</v>
      </c>
      <c r="K307" s="242">
        <v>540</v>
      </c>
      <c r="L307" s="242">
        <v>180</v>
      </c>
      <c r="M307" s="243">
        <v>720</v>
      </c>
      <c r="N307" s="242">
        <v>240</v>
      </c>
      <c r="O307" s="242">
        <v>135</v>
      </c>
      <c r="P307" s="243">
        <v>375</v>
      </c>
      <c r="Q307" s="242">
        <v>0</v>
      </c>
      <c r="R307" s="242">
        <v>0</v>
      </c>
      <c r="S307" s="244">
        <v>0</v>
      </c>
      <c r="T307" s="242">
        <v>2</v>
      </c>
      <c r="U307" s="242">
        <v>30</v>
      </c>
      <c r="V307" s="244">
        <v>15</v>
      </c>
      <c r="W307" s="242">
        <v>5</v>
      </c>
      <c r="X307" s="242">
        <v>75</v>
      </c>
      <c r="Y307" s="244">
        <v>15</v>
      </c>
      <c r="Z307" s="242">
        <v>1</v>
      </c>
      <c r="AA307" s="242">
        <v>15</v>
      </c>
      <c r="AB307" s="244">
        <v>15</v>
      </c>
      <c r="AC307" s="242">
        <v>0</v>
      </c>
      <c r="AD307" s="242">
        <v>0</v>
      </c>
      <c r="AE307" s="244">
        <v>0</v>
      </c>
    </row>
    <row r="308" spans="1:31" x14ac:dyDescent="0.35">
      <c r="A308">
        <v>6707</v>
      </c>
      <c r="B308" t="s">
        <v>680</v>
      </c>
      <c r="C308" s="242">
        <v>12</v>
      </c>
      <c r="D308" s="242">
        <v>16</v>
      </c>
      <c r="E308" s="242">
        <v>4</v>
      </c>
      <c r="F308" s="243">
        <v>20</v>
      </c>
      <c r="G308" s="242">
        <v>0</v>
      </c>
      <c r="H308" s="242">
        <v>0</v>
      </c>
      <c r="I308" s="243">
        <v>0</v>
      </c>
      <c r="J308" s="242">
        <v>180</v>
      </c>
      <c r="K308" s="242">
        <v>240</v>
      </c>
      <c r="L308" s="242">
        <v>60</v>
      </c>
      <c r="M308" s="243">
        <v>300</v>
      </c>
      <c r="N308" s="242">
        <v>0</v>
      </c>
      <c r="O308" s="242">
        <v>0</v>
      </c>
      <c r="P308" s="243">
        <v>0</v>
      </c>
      <c r="Q308" s="242">
        <v>2</v>
      </c>
      <c r="R308" s="242">
        <v>30</v>
      </c>
      <c r="S308" s="244">
        <v>0</v>
      </c>
      <c r="T308" s="242">
        <v>20</v>
      </c>
      <c r="U308" s="242">
        <v>300</v>
      </c>
      <c r="V308" s="244">
        <v>0</v>
      </c>
      <c r="W308" s="242">
        <v>10</v>
      </c>
      <c r="X308" s="242">
        <v>150</v>
      </c>
      <c r="Y308" s="244">
        <v>0</v>
      </c>
      <c r="Z308" s="242">
        <v>7</v>
      </c>
      <c r="AA308" s="242">
        <v>105</v>
      </c>
      <c r="AB308" s="244">
        <v>0</v>
      </c>
      <c r="AC308" s="242">
        <v>0</v>
      </c>
      <c r="AD308" s="242">
        <v>0</v>
      </c>
      <c r="AE308" s="244">
        <v>0</v>
      </c>
    </row>
    <row r="309" spans="1:31" x14ac:dyDescent="0.35">
      <c r="A309">
        <v>6711</v>
      </c>
      <c r="B309" t="s">
        <v>681</v>
      </c>
      <c r="C309" s="242">
        <v>0</v>
      </c>
      <c r="D309" s="242">
        <v>13</v>
      </c>
      <c r="E309" s="242">
        <v>7</v>
      </c>
      <c r="F309" s="243">
        <v>20</v>
      </c>
      <c r="G309" s="242">
        <v>11</v>
      </c>
      <c r="H309" s="242">
        <v>3</v>
      </c>
      <c r="I309" s="243">
        <v>14</v>
      </c>
      <c r="J309" s="242">
        <v>0</v>
      </c>
      <c r="K309" s="242">
        <v>195</v>
      </c>
      <c r="L309" s="242">
        <v>105</v>
      </c>
      <c r="M309" s="243">
        <v>300</v>
      </c>
      <c r="N309" s="242">
        <v>153</v>
      </c>
      <c r="O309" s="242">
        <v>45</v>
      </c>
      <c r="P309" s="243">
        <v>198</v>
      </c>
      <c r="Q309" s="242">
        <v>3</v>
      </c>
      <c r="R309" s="242">
        <v>45</v>
      </c>
      <c r="S309" s="244">
        <v>30</v>
      </c>
      <c r="T309" s="242">
        <v>1</v>
      </c>
      <c r="U309" s="242">
        <v>15</v>
      </c>
      <c r="V309" s="244">
        <v>0</v>
      </c>
      <c r="W309" s="242">
        <v>4</v>
      </c>
      <c r="X309" s="242">
        <v>60</v>
      </c>
      <c r="Y309" s="244">
        <v>45</v>
      </c>
      <c r="Z309" s="242">
        <v>0</v>
      </c>
      <c r="AA309" s="242">
        <v>0</v>
      </c>
      <c r="AB309" s="244">
        <v>0</v>
      </c>
      <c r="AC309" s="242">
        <v>0</v>
      </c>
      <c r="AD309" s="242">
        <v>0</v>
      </c>
      <c r="AE309" s="244">
        <v>0</v>
      </c>
    </row>
    <row r="310" spans="1:31" x14ac:dyDescent="0.35">
      <c r="A310">
        <v>6718</v>
      </c>
      <c r="B310" t="s">
        <v>682</v>
      </c>
      <c r="C310" s="242">
        <v>8</v>
      </c>
      <c r="D310" s="242">
        <v>4</v>
      </c>
      <c r="E310" s="242">
        <v>0</v>
      </c>
      <c r="F310" s="243">
        <v>4</v>
      </c>
      <c r="G310" s="242">
        <v>1</v>
      </c>
      <c r="H310" s="242">
        <v>0</v>
      </c>
      <c r="I310" s="243">
        <v>1</v>
      </c>
      <c r="J310" s="242">
        <v>120</v>
      </c>
      <c r="K310" s="242">
        <v>60</v>
      </c>
      <c r="L310" s="242">
        <v>0</v>
      </c>
      <c r="M310" s="243">
        <v>60</v>
      </c>
      <c r="N310" s="242">
        <v>15</v>
      </c>
      <c r="O310" s="242">
        <v>0</v>
      </c>
      <c r="P310" s="243">
        <v>15</v>
      </c>
      <c r="Q310" s="242">
        <v>1</v>
      </c>
      <c r="R310" s="242">
        <v>15</v>
      </c>
      <c r="S310" s="244">
        <v>0</v>
      </c>
      <c r="T310" s="242">
        <v>1</v>
      </c>
      <c r="U310" s="242">
        <v>15</v>
      </c>
      <c r="V310" s="244">
        <v>0</v>
      </c>
      <c r="W310" s="242">
        <v>1</v>
      </c>
      <c r="X310" s="242">
        <v>15</v>
      </c>
      <c r="Y310" s="244">
        <v>0</v>
      </c>
      <c r="Z310" s="242">
        <v>1</v>
      </c>
      <c r="AA310" s="242">
        <v>15</v>
      </c>
      <c r="AB310" s="244">
        <v>15</v>
      </c>
      <c r="AC310" s="242">
        <v>1</v>
      </c>
      <c r="AD310" s="242">
        <v>15</v>
      </c>
      <c r="AE310" s="244">
        <v>15</v>
      </c>
    </row>
    <row r="311" spans="1:31" x14ac:dyDescent="0.35">
      <c r="A311">
        <v>6719</v>
      </c>
      <c r="B311" t="s">
        <v>683</v>
      </c>
      <c r="C311" s="242">
        <v>17</v>
      </c>
      <c r="D311" s="242">
        <v>28</v>
      </c>
      <c r="E311" s="242">
        <v>17</v>
      </c>
      <c r="F311" s="243">
        <v>45</v>
      </c>
      <c r="G311" s="242">
        <v>6</v>
      </c>
      <c r="H311" s="242">
        <v>4</v>
      </c>
      <c r="I311" s="243">
        <v>10</v>
      </c>
      <c r="J311" s="242">
        <v>255</v>
      </c>
      <c r="K311" s="242">
        <v>420</v>
      </c>
      <c r="L311" s="242">
        <v>255</v>
      </c>
      <c r="M311" s="243">
        <v>675</v>
      </c>
      <c r="N311" s="242">
        <v>90</v>
      </c>
      <c r="O311" s="242">
        <v>60</v>
      </c>
      <c r="P311" s="243">
        <v>150</v>
      </c>
      <c r="Q311" s="242">
        <v>16</v>
      </c>
      <c r="R311" s="242">
        <v>240</v>
      </c>
      <c r="S311" s="244">
        <v>30</v>
      </c>
      <c r="T311" s="242">
        <v>6</v>
      </c>
      <c r="U311" s="242">
        <v>90</v>
      </c>
      <c r="V311" s="244">
        <v>0</v>
      </c>
      <c r="W311" s="242">
        <v>28</v>
      </c>
      <c r="X311" s="242">
        <v>420</v>
      </c>
      <c r="Y311" s="244">
        <v>30</v>
      </c>
      <c r="Z311" s="242">
        <v>18</v>
      </c>
      <c r="AA311" s="242">
        <v>270</v>
      </c>
      <c r="AB311" s="244">
        <v>15</v>
      </c>
      <c r="AC311" s="242">
        <v>19</v>
      </c>
      <c r="AD311" s="242">
        <v>285</v>
      </c>
      <c r="AE311" s="244">
        <v>15</v>
      </c>
    </row>
    <row r="312" spans="1:31" x14ac:dyDescent="0.35">
      <c r="A312">
        <v>6726</v>
      </c>
      <c r="B312" t="s">
        <v>893</v>
      </c>
      <c r="C312" s="242">
        <v>1</v>
      </c>
      <c r="D312" s="242">
        <v>0</v>
      </c>
      <c r="E312" s="242">
        <v>0</v>
      </c>
      <c r="F312" s="243">
        <v>0</v>
      </c>
      <c r="G312" s="242">
        <v>0</v>
      </c>
      <c r="H312" s="242">
        <v>0</v>
      </c>
      <c r="I312" s="243">
        <v>0</v>
      </c>
      <c r="J312" s="242">
        <v>15</v>
      </c>
      <c r="K312" s="242">
        <v>0</v>
      </c>
      <c r="L312" s="242">
        <v>0</v>
      </c>
      <c r="M312" s="243">
        <v>0</v>
      </c>
      <c r="N312" s="242">
        <v>0</v>
      </c>
      <c r="O312" s="242">
        <v>0</v>
      </c>
      <c r="P312" s="243">
        <v>0</v>
      </c>
      <c r="Q312" s="242">
        <v>1</v>
      </c>
      <c r="R312" s="242">
        <v>15</v>
      </c>
      <c r="S312" s="244">
        <v>0</v>
      </c>
      <c r="T312" s="242">
        <v>0</v>
      </c>
      <c r="U312" s="242">
        <v>0</v>
      </c>
      <c r="V312" s="244">
        <v>0</v>
      </c>
      <c r="W312" s="242">
        <v>0</v>
      </c>
      <c r="X312" s="242">
        <v>0</v>
      </c>
      <c r="Y312" s="244">
        <v>0</v>
      </c>
      <c r="Z312" s="242">
        <v>0</v>
      </c>
      <c r="AA312" s="242">
        <v>0</v>
      </c>
      <c r="AB312" s="244">
        <v>0</v>
      </c>
      <c r="AC312" s="242">
        <v>0</v>
      </c>
      <c r="AD312" s="242">
        <v>0</v>
      </c>
      <c r="AE312" s="244">
        <v>0</v>
      </c>
    </row>
    <row r="313" spans="1:31" x14ac:dyDescent="0.35">
      <c r="A313">
        <v>6744</v>
      </c>
      <c r="B313" t="s">
        <v>684</v>
      </c>
      <c r="C313" s="242">
        <v>3</v>
      </c>
      <c r="D313" s="242">
        <v>11</v>
      </c>
      <c r="E313" s="242">
        <v>8</v>
      </c>
      <c r="F313" s="243">
        <v>19</v>
      </c>
      <c r="G313" s="242">
        <v>6</v>
      </c>
      <c r="H313" s="242">
        <v>2</v>
      </c>
      <c r="I313" s="243">
        <v>8</v>
      </c>
      <c r="J313" s="242">
        <v>45</v>
      </c>
      <c r="K313" s="242">
        <v>165</v>
      </c>
      <c r="L313" s="242">
        <v>120</v>
      </c>
      <c r="M313" s="243">
        <v>285</v>
      </c>
      <c r="N313" s="242">
        <v>80</v>
      </c>
      <c r="O313" s="242">
        <v>30</v>
      </c>
      <c r="P313" s="243">
        <v>110</v>
      </c>
      <c r="Q313" s="242">
        <v>6</v>
      </c>
      <c r="R313" s="242">
        <v>90</v>
      </c>
      <c r="S313" s="244">
        <v>15</v>
      </c>
      <c r="T313" s="242">
        <v>2</v>
      </c>
      <c r="U313" s="242">
        <v>30</v>
      </c>
      <c r="V313" s="244">
        <v>0</v>
      </c>
      <c r="W313" s="242">
        <v>3</v>
      </c>
      <c r="X313" s="242">
        <v>45</v>
      </c>
      <c r="Y313" s="244">
        <v>15</v>
      </c>
      <c r="Z313" s="242">
        <v>4</v>
      </c>
      <c r="AA313" s="242">
        <v>60</v>
      </c>
      <c r="AB313" s="244">
        <v>15</v>
      </c>
      <c r="AC313" s="242">
        <v>2</v>
      </c>
      <c r="AD313" s="242">
        <v>30</v>
      </c>
      <c r="AE313" s="244">
        <v>0</v>
      </c>
    </row>
    <row r="314" spans="1:31" x14ac:dyDescent="0.35">
      <c r="A314">
        <v>6779</v>
      </c>
      <c r="B314" t="s">
        <v>685</v>
      </c>
      <c r="C314" s="242">
        <v>1</v>
      </c>
      <c r="D314" s="242">
        <v>47</v>
      </c>
      <c r="E314" s="242">
        <v>30</v>
      </c>
      <c r="F314" s="243">
        <v>77</v>
      </c>
      <c r="G314" s="242">
        <v>39</v>
      </c>
      <c r="H314" s="242">
        <v>28</v>
      </c>
      <c r="I314" s="243">
        <v>67</v>
      </c>
      <c r="J314" s="242">
        <v>15</v>
      </c>
      <c r="K314" s="242">
        <v>705</v>
      </c>
      <c r="L314" s="242">
        <v>450</v>
      </c>
      <c r="M314" s="243">
        <v>1155</v>
      </c>
      <c r="N314" s="242">
        <v>574</v>
      </c>
      <c r="O314" s="242">
        <v>411</v>
      </c>
      <c r="P314" s="243">
        <v>985</v>
      </c>
      <c r="Q314" s="242">
        <v>0</v>
      </c>
      <c r="R314" s="242">
        <v>0</v>
      </c>
      <c r="S314" s="244">
        <v>0</v>
      </c>
      <c r="T314" s="242">
        <v>0</v>
      </c>
      <c r="U314" s="242">
        <v>0</v>
      </c>
      <c r="V314" s="244">
        <v>0</v>
      </c>
      <c r="W314" s="242">
        <v>7</v>
      </c>
      <c r="X314" s="242">
        <v>105</v>
      </c>
      <c r="Y314" s="244">
        <v>90</v>
      </c>
      <c r="Z314" s="242">
        <v>0</v>
      </c>
      <c r="AA314" s="242">
        <v>0</v>
      </c>
      <c r="AB314" s="244">
        <v>0</v>
      </c>
      <c r="AC314" s="242">
        <v>0</v>
      </c>
      <c r="AD314" s="242">
        <v>0</v>
      </c>
      <c r="AE314" s="244">
        <v>0</v>
      </c>
    </row>
    <row r="315" spans="1:31" x14ac:dyDescent="0.35">
      <c r="A315">
        <v>6785</v>
      </c>
      <c r="B315" t="s">
        <v>686</v>
      </c>
      <c r="C315" s="242">
        <v>4</v>
      </c>
      <c r="D315" s="242">
        <v>7</v>
      </c>
      <c r="E315" s="242">
        <v>6</v>
      </c>
      <c r="F315" s="243">
        <v>13</v>
      </c>
      <c r="G315" s="242">
        <v>2</v>
      </c>
      <c r="H315" s="242">
        <v>3</v>
      </c>
      <c r="I315" s="243">
        <v>5</v>
      </c>
      <c r="J315" s="242">
        <v>60</v>
      </c>
      <c r="K315" s="242">
        <v>105</v>
      </c>
      <c r="L315" s="242">
        <v>90</v>
      </c>
      <c r="M315" s="243">
        <v>195</v>
      </c>
      <c r="N315" s="242">
        <v>30</v>
      </c>
      <c r="O315" s="242">
        <v>45</v>
      </c>
      <c r="P315" s="243">
        <v>75</v>
      </c>
      <c r="Q315" s="242">
        <v>1</v>
      </c>
      <c r="R315" s="242">
        <v>15</v>
      </c>
      <c r="S315" s="244">
        <v>0</v>
      </c>
      <c r="T315" s="242">
        <v>7</v>
      </c>
      <c r="U315" s="242">
        <v>105</v>
      </c>
      <c r="V315" s="244">
        <v>45</v>
      </c>
      <c r="W315" s="242">
        <v>1</v>
      </c>
      <c r="X315" s="242">
        <v>15</v>
      </c>
      <c r="Y315" s="244">
        <v>0</v>
      </c>
      <c r="Z315" s="242">
        <v>2</v>
      </c>
      <c r="AA315" s="242">
        <v>30</v>
      </c>
      <c r="AB315" s="244">
        <v>0</v>
      </c>
      <c r="AC315" s="242">
        <v>2</v>
      </c>
      <c r="AD315" s="242">
        <v>30</v>
      </c>
      <c r="AE315" s="244">
        <v>0</v>
      </c>
    </row>
    <row r="316" spans="1:31" x14ac:dyDescent="0.35">
      <c r="A316">
        <v>6796</v>
      </c>
      <c r="B316" t="s">
        <v>687</v>
      </c>
      <c r="C316" s="242">
        <v>18</v>
      </c>
      <c r="D316" s="242">
        <v>16</v>
      </c>
      <c r="E316" s="242">
        <v>9</v>
      </c>
      <c r="F316" s="243">
        <v>25</v>
      </c>
      <c r="G316" s="242">
        <v>2</v>
      </c>
      <c r="H316" s="242">
        <v>0</v>
      </c>
      <c r="I316" s="243">
        <v>2</v>
      </c>
      <c r="J316" s="242">
        <v>270</v>
      </c>
      <c r="K316" s="242">
        <v>240</v>
      </c>
      <c r="L316" s="242">
        <v>135</v>
      </c>
      <c r="M316" s="243">
        <v>375</v>
      </c>
      <c r="N316" s="242">
        <v>30</v>
      </c>
      <c r="O316" s="242">
        <v>0</v>
      </c>
      <c r="P316" s="243">
        <v>30</v>
      </c>
      <c r="Q316" s="242">
        <v>0</v>
      </c>
      <c r="R316" s="242">
        <v>0</v>
      </c>
      <c r="S316" s="244">
        <v>0</v>
      </c>
      <c r="T316" s="242">
        <v>13</v>
      </c>
      <c r="U316" s="242">
        <v>195</v>
      </c>
      <c r="V316" s="244">
        <v>0</v>
      </c>
      <c r="W316" s="242">
        <v>26</v>
      </c>
      <c r="X316" s="242">
        <v>390</v>
      </c>
      <c r="Y316" s="244">
        <v>30</v>
      </c>
      <c r="Z316" s="242">
        <v>11</v>
      </c>
      <c r="AA316" s="242">
        <v>165</v>
      </c>
      <c r="AB316" s="244">
        <v>0</v>
      </c>
      <c r="AC316" s="242">
        <v>11</v>
      </c>
      <c r="AD316" s="242">
        <v>165</v>
      </c>
      <c r="AE316" s="244">
        <v>0</v>
      </c>
    </row>
    <row r="317" spans="1:31" x14ac:dyDescent="0.35">
      <c r="A317">
        <v>6807</v>
      </c>
      <c r="B317" t="s">
        <v>688</v>
      </c>
      <c r="C317" s="242">
        <v>2</v>
      </c>
      <c r="D317" s="242">
        <v>5</v>
      </c>
      <c r="E317" s="242">
        <v>2</v>
      </c>
      <c r="F317" s="243">
        <v>7</v>
      </c>
      <c r="G317" s="242">
        <v>1</v>
      </c>
      <c r="H317" s="242">
        <v>0</v>
      </c>
      <c r="I317" s="243">
        <v>1</v>
      </c>
      <c r="J317" s="242">
        <v>30</v>
      </c>
      <c r="K317" s="242">
        <v>75</v>
      </c>
      <c r="L317" s="242">
        <v>30</v>
      </c>
      <c r="M317" s="243">
        <v>105</v>
      </c>
      <c r="N317" s="242">
        <v>15</v>
      </c>
      <c r="O317" s="242">
        <v>0</v>
      </c>
      <c r="P317" s="243">
        <v>15</v>
      </c>
      <c r="Q317" s="242">
        <v>4</v>
      </c>
      <c r="R317" s="242">
        <v>60</v>
      </c>
      <c r="S317" s="244">
        <v>0</v>
      </c>
      <c r="T317" s="242">
        <v>4</v>
      </c>
      <c r="U317" s="242">
        <v>60</v>
      </c>
      <c r="V317" s="244">
        <v>15</v>
      </c>
      <c r="W317" s="242">
        <v>0</v>
      </c>
      <c r="X317" s="242">
        <v>0</v>
      </c>
      <c r="Y317" s="244">
        <v>0</v>
      </c>
      <c r="Z317" s="242">
        <v>0</v>
      </c>
      <c r="AA317" s="242">
        <v>0</v>
      </c>
      <c r="AB317" s="244">
        <v>0</v>
      </c>
      <c r="AC317" s="242">
        <v>0</v>
      </c>
      <c r="AD317" s="242">
        <v>0</v>
      </c>
      <c r="AE317" s="244">
        <v>0</v>
      </c>
    </row>
    <row r="318" spans="1:31" x14ac:dyDescent="0.35">
      <c r="A318">
        <v>6808</v>
      </c>
      <c r="B318" t="s">
        <v>689</v>
      </c>
      <c r="C318" s="242">
        <v>5</v>
      </c>
      <c r="D318" s="242">
        <v>10</v>
      </c>
      <c r="E318" s="242">
        <v>5</v>
      </c>
      <c r="F318" s="243">
        <v>15</v>
      </c>
      <c r="G318" s="242">
        <v>1</v>
      </c>
      <c r="H318" s="242">
        <v>1</v>
      </c>
      <c r="I318" s="243">
        <v>2</v>
      </c>
      <c r="J318" s="242">
        <v>75</v>
      </c>
      <c r="K318" s="242">
        <v>150</v>
      </c>
      <c r="L318" s="242">
        <v>75</v>
      </c>
      <c r="M318" s="243">
        <v>225</v>
      </c>
      <c r="N318" s="242">
        <v>15</v>
      </c>
      <c r="O318" s="242">
        <v>15</v>
      </c>
      <c r="P318" s="243">
        <v>30</v>
      </c>
      <c r="Q318" s="242">
        <v>10</v>
      </c>
      <c r="R318" s="242">
        <v>150</v>
      </c>
      <c r="S318" s="244">
        <v>0</v>
      </c>
      <c r="T318" s="242">
        <v>5</v>
      </c>
      <c r="U318" s="242">
        <v>75</v>
      </c>
      <c r="V318" s="244">
        <v>15</v>
      </c>
      <c r="W318" s="242">
        <v>2</v>
      </c>
      <c r="X318" s="242">
        <v>30</v>
      </c>
      <c r="Y318" s="244">
        <v>0</v>
      </c>
      <c r="Z318" s="242">
        <v>0</v>
      </c>
      <c r="AA318" s="242">
        <v>0</v>
      </c>
      <c r="AB318" s="244">
        <v>0</v>
      </c>
      <c r="AC318" s="242">
        <v>0</v>
      </c>
      <c r="AD318" s="242">
        <v>0</v>
      </c>
      <c r="AE318" s="244">
        <v>0</v>
      </c>
    </row>
    <row r="319" spans="1:31" x14ac:dyDescent="0.35">
      <c r="A319">
        <v>6817</v>
      </c>
      <c r="B319" t="s">
        <v>690</v>
      </c>
      <c r="C319" s="242">
        <v>16</v>
      </c>
      <c r="D319" s="242">
        <v>22</v>
      </c>
      <c r="E319" s="242">
        <v>10</v>
      </c>
      <c r="F319" s="243">
        <v>32</v>
      </c>
      <c r="G319" s="242">
        <v>7</v>
      </c>
      <c r="H319" s="242">
        <v>2</v>
      </c>
      <c r="I319" s="243">
        <v>9</v>
      </c>
      <c r="J319" s="242">
        <v>234</v>
      </c>
      <c r="K319" s="242">
        <v>330</v>
      </c>
      <c r="L319" s="242">
        <v>150</v>
      </c>
      <c r="M319" s="243">
        <v>480</v>
      </c>
      <c r="N319" s="242">
        <v>105</v>
      </c>
      <c r="O319" s="242">
        <v>30</v>
      </c>
      <c r="P319" s="243">
        <v>135</v>
      </c>
      <c r="Q319" s="242">
        <v>13</v>
      </c>
      <c r="R319" s="242">
        <v>195</v>
      </c>
      <c r="S319" s="244">
        <v>30</v>
      </c>
      <c r="T319" s="242">
        <v>25</v>
      </c>
      <c r="U319" s="242">
        <v>369</v>
      </c>
      <c r="V319" s="244">
        <v>60</v>
      </c>
      <c r="W319" s="242">
        <v>4</v>
      </c>
      <c r="X319" s="242">
        <v>60</v>
      </c>
      <c r="Y319" s="244">
        <v>0</v>
      </c>
      <c r="Z319" s="242">
        <v>17</v>
      </c>
      <c r="AA319" s="242">
        <v>255</v>
      </c>
      <c r="AB319" s="244">
        <v>0</v>
      </c>
      <c r="AC319" s="242">
        <v>17</v>
      </c>
      <c r="AD319" s="242">
        <v>255</v>
      </c>
      <c r="AE319" s="244">
        <v>0</v>
      </c>
    </row>
    <row r="320" spans="1:31" x14ac:dyDescent="0.35">
      <c r="A320">
        <v>6818</v>
      </c>
      <c r="B320" t="s">
        <v>691</v>
      </c>
      <c r="C320" s="242">
        <v>0</v>
      </c>
      <c r="D320" s="242">
        <v>14</v>
      </c>
      <c r="E320" s="242">
        <v>7</v>
      </c>
      <c r="F320" s="243">
        <v>21</v>
      </c>
      <c r="G320" s="242">
        <v>3</v>
      </c>
      <c r="H320" s="242">
        <v>1</v>
      </c>
      <c r="I320" s="243">
        <v>4</v>
      </c>
      <c r="J320" s="242">
        <v>0</v>
      </c>
      <c r="K320" s="242">
        <v>186</v>
      </c>
      <c r="L320" s="242">
        <v>69</v>
      </c>
      <c r="M320" s="243">
        <v>255</v>
      </c>
      <c r="N320" s="242">
        <v>15</v>
      </c>
      <c r="O320" s="242">
        <v>15</v>
      </c>
      <c r="P320" s="243">
        <v>30</v>
      </c>
      <c r="Q320" s="242">
        <v>0</v>
      </c>
      <c r="R320" s="242">
        <v>0</v>
      </c>
      <c r="S320" s="244">
        <v>0</v>
      </c>
      <c r="T320" s="242">
        <v>1</v>
      </c>
      <c r="U320" s="242">
        <v>15</v>
      </c>
      <c r="V320" s="244">
        <v>0</v>
      </c>
      <c r="W320" s="242">
        <v>1</v>
      </c>
      <c r="X320" s="242">
        <v>9</v>
      </c>
      <c r="Y320" s="244">
        <v>0</v>
      </c>
      <c r="Z320" s="242">
        <v>3</v>
      </c>
      <c r="AA320" s="242">
        <v>33</v>
      </c>
      <c r="AB320" s="244">
        <v>0</v>
      </c>
      <c r="AC320" s="242">
        <v>0</v>
      </c>
      <c r="AD320" s="242">
        <v>0</v>
      </c>
      <c r="AE320" s="244">
        <v>0</v>
      </c>
    </row>
    <row r="321" spans="1:31" x14ac:dyDescent="0.35">
      <c r="A321">
        <v>6830</v>
      </c>
      <c r="B321" t="s">
        <v>692</v>
      </c>
      <c r="C321" s="242">
        <v>9</v>
      </c>
      <c r="D321" s="242">
        <v>21</v>
      </c>
      <c r="E321" s="242">
        <v>12</v>
      </c>
      <c r="F321" s="243">
        <v>33</v>
      </c>
      <c r="G321" s="242">
        <v>3</v>
      </c>
      <c r="H321" s="242">
        <v>0</v>
      </c>
      <c r="I321" s="243">
        <v>3</v>
      </c>
      <c r="J321" s="242">
        <v>135</v>
      </c>
      <c r="K321" s="242">
        <v>315</v>
      </c>
      <c r="L321" s="242">
        <v>180</v>
      </c>
      <c r="M321" s="243">
        <v>495</v>
      </c>
      <c r="N321" s="242">
        <v>45</v>
      </c>
      <c r="O321" s="242">
        <v>0</v>
      </c>
      <c r="P321" s="243">
        <v>45</v>
      </c>
      <c r="Q321" s="242">
        <v>2</v>
      </c>
      <c r="R321" s="242">
        <v>30</v>
      </c>
      <c r="S321" s="244">
        <v>15</v>
      </c>
      <c r="T321" s="242">
        <v>2</v>
      </c>
      <c r="U321" s="242">
        <v>30</v>
      </c>
      <c r="V321" s="244">
        <v>0</v>
      </c>
      <c r="W321" s="242">
        <v>32</v>
      </c>
      <c r="X321" s="242">
        <v>480</v>
      </c>
      <c r="Y321" s="244">
        <v>30</v>
      </c>
      <c r="Z321" s="242">
        <v>5</v>
      </c>
      <c r="AA321" s="242">
        <v>75</v>
      </c>
      <c r="AB321" s="244">
        <v>0</v>
      </c>
      <c r="AC321" s="242">
        <v>0</v>
      </c>
      <c r="AD321" s="242">
        <v>0</v>
      </c>
      <c r="AE321" s="244">
        <v>0</v>
      </c>
    </row>
    <row r="322" spans="1:31" x14ac:dyDescent="0.35">
      <c r="A322">
        <v>6833</v>
      </c>
      <c r="B322" t="s">
        <v>693</v>
      </c>
      <c r="C322" s="242">
        <v>19</v>
      </c>
      <c r="D322" s="242">
        <v>22</v>
      </c>
      <c r="E322" s="242">
        <v>4</v>
      </c>
      <c r="F322" s="243">
        <v>26</v>
      </c>
      <c r="G322" s="242">
        <v>2</v>
      </c>
      <c r="H322" s="242">
        <v>0</v>
      </c>
      <c r="I322" s="243">
        <v>2</v>
      </c>
      <c r="J322" s="242">
        <v>285</v>
      </c>
      <c r="K322" s="242">
        <v>330</v>
      </c>
      <c r="L322" s="242">
        <v>60</v>
      </c>
      <c r="M322" s="243">
        <v>390</v>
      </c>
      <c r="N322" s="242">
        <v>30</v>
      </c>
      <c r="O322" s="242">
        <v>0</v>
      </c>
      <c r="P322" s="243">
        <v>30</v>
      </c>
      <c r="Q322" s="242">
        <v>4</v>
      </c>
      <c r="R322" s="242">
        <v>60</v>
      </c>
      <c r="S322" s="244">
        <v>15</v>
      </c>
      <c r="T322" s="242">
        <v>20</v>
      </c>
      <c r="U322" s="242">
        <v>300</v>
      </c>
      <c r="V322" s="244">
        <v>0</v>
      </c>
      <c r="W322" s="242">
        <v>18</v>
      </c>
      <c r="X322" s="242">
        <v>270</v>
      </c>
      <c r="Y322" s="244">
        <v>15</v>
      </c>
      <c r="Z322" s="242">
        <v>0</v>
      </c>
      <c r="AA322" s="242">
        <v>0</v>
      </c>
      <c r="AB322" s="244">
        <v>0</v>
      </c>
      <c r="AC322" s="242">
        <v>0</v>
      </c>
      <c r="AD322" s="242">
        <v>0</v>
      </c>
      <c r="AE322" s="244">
        <v>0</v>
      </c>
    </row>
    <row r="323" spans="1:31" x14ac:dyDescent="0.35">
      <c r="A323">
        <v>6850</v>
      </c>
      <c r="B323" t="s">
        <v>694</v>
      </c>
      <c r="C323" s="242">
        <v>11</v>
      </c>
      <c r="D323" s="242">
        <v>42</v>
      </c>
      <c r="E323" s="242">
        <v>23</v>
      </c>
      <c r="F323" s="243">
        <v>65</v>
      </c>
      <c r="G323" s="242">
        <v>26</v>
      </c>
      <c r="H323" s="242">
        <v>14</v>
      </c>
      <c r="I323" s="243">
        <v>40</v>
      </c>
      <c r="J323" s="242">
        <v>165</v>
      </c>
      <c r="K323" s="242">
        <v>630</v>
      </c>
      <c r="L323" s="242">
        <v>345</v>
      </c>
      <c r="M323" s="243">
        <v>975</v>
      </c>
      <c r="N323" s="242">
        <v>390</v>
      </c>
      <c r="O323" s="242">
        <v>210</v>
      </c>
      <c r="P323" s="243">
        <v>600</v>
      </c>
      <c r="Q323" s="242">
        <v>5</v>
      </c>
      <c r="R323" s="242">
        <v>75</v>
      </c>
      <c r="S323" s="244">
        <v>30</v>
      </c>
      <c r="T323" s="242">
        <v>18</v>
      </c>
      <c r="U323" s="242">
        <v>270</v>
      </c>
      <c r="V323" s="244">
        <v>90</v>
      </c>
      <c r="W323" s="242">
        <v>10</v>
      </c>
      <c r="X323" s="242">
        <v>150</v>
      </c>
      <c r="Y323" s="244">
        <v>105</v>
      </c>
      <c r="Z323" s="242">
        <v>5</v>
      </c>
      <c r="AA323" s="242">
        <v>75</v>
      </c>
      <c r="AB323" s="244">
        <v>45</v>
      </c>
      <c r="AC323" s="242">
        <v>1</v>
      </c>
      <c r="AD323" s="242">
        <v>15</v>
      </c>
      <c r="AE323" s="244">
        <v>0</v>
      </c>
    </row>
    <row r="324" spans="1:31" x14ac:dyDescent="0.35">
      <c r="A324">
        <v>6861</v>
      </c>
      <c r="B324" t="s">
        <v>695</v>
      </c>
      <c r="C324" s="242">
        <v>1</v>
      </c>
      <c r="D324" s="242">
        <v>3</v>
      </c>
      <c r="E324" s="242">
        <v>0</v>
      </c>
      <c r="F324" s="243">
        <v>3</v>
      </c>
      <c r="G324" s="242">
        <v>2</v>
      </c>
      <c r="H324" s="242">
        <v>0</v>
      </c>
      <c r="I324" s="243">
        <v>2</v>
      </c>
      <c r="J324" s="242">
        <v>15</v>
      </c>
      <c r="K324" s="242">
        <v>45</v>
      </c>
      <c r="L324" s="242">
        <v>0</v>
      </c>
      <c r="M324" s="243">
        <v>45</v>
      </c>
      <c r="N324" s="242">
        <v>30</v>
      </c>
      <c r="O324" s="242">
        <v>0</v>
      </c>
      <c r="P324" s="243">
        <v>30</v>
      </c>
      <c r="Q324" s="242">
        <v>4</v>
      </c>
      <c r="R324" s="242">
        <v>60</v>
      </c>
      <c r="S324" s="244">
        <v>30</v>
      </c>
      <c r="T324" s="242">
        <v>0</v>
      </c>
      <c r="U324" s="242">
        <v>0</v>
      </c>
      <c r="V324" s="244">
        <v>0</v>
      </c>
      <c r="W324" s="242">
        <v>0</v>
      </c>
      <c r="X324" s="242">
        <v>0</v>
      </c>
      <c r="Y324" s="244">
        <v>0</v>
      </c>
      <c r="Z324" s="242">
        <v>1</v>
      </c>
      <c r="AA324" s="242">
        <v>15</v>
      </c>
      <c r="AB324" s="244">
        <v>0</v>
      </c>
      <c r="AC324" s="242">
        <v>0</v>
      </c>
      <c r="AD324" s="242">
        <v>0</v>
      </c>
      <c r="AE324" s="244">
        <v>0</v>
      </c>
    </row>
    <row r="325" spans="1:31" x14ac:dyDescent="0.35">
      <c r="A325">
        <v>6887</v>
      </c>
      <c r="B325" t="s">
        <v>697</v>
      </c>
      <c r="C325" s="242">
        <v>1</v>
      </c>
      <c r="D325" s="242">
        <v>13</v>
      </c>
      <c r="E325" s="242">
        <v>12</v>
      </c>
      <c r="F325" s="243">
        <v>25</v>
      </c>
      <c r="G325" s="242">
        <v>7</v>
      </c>
      <c r="H325" s="242">
        <v>4</v>
      </c>
      <c r="I325" s="243">
        <v>11</v>
      </c>
      <c r="J325" s="242">
        <v>15</v>
      </c>
      <c r="K325" s="242">
        <v>195</v>
      </c>
      <c r="L325" s="242">
        <v>180</v>
      </c>
      <c r="M325" s="243">
        <v>375</v>
      </c>
      <c r="N325" s="242">
        <v>105</v>
      </c>
      <c r="O325" s="242">
        <v>60</v>
      </c>
      <c r="P325" s="243">
        <v>165</v>
      </c>
      <c r="Q325" s="242">
        <v>0</v>
      </c>
      <c r="R325" s="242">
        <v>0</v>
      </c>
      <c r="S325" s="244">
        <v>0</v>
      </c>
      <c r="T325" s="242">
        <v>0</v>
      </c>
      <c r="U325" s="242">
        <v>0</v>
      </c>
      <c r="V325" s="244">
        <v>0</v>
      </c>
      <c r="W325" s="242">
        <v>3</v>
      </c>
      <c r="X325" s="242">
        <v>45</v>
      </c>
      <c r="Y325" s="244">
        <v>30</v>
      </c>
      <c r="Z325" s="242">
        <v>0</v>
      </c>
      <c r="AA325" s="242">
        <v>0</v>
      </c>
      <c r="AB325" s="244">
        <v>0</v>
      </c>
      <c r="AC325" s="242">
        <v>0</v>
      </c>
      <c r="AD325" s="242">
        <v>0</v>
      </c>
      <c r="AE325" s="244">
        <v>0</v>
      </c>
    </row>
    <row r="326" spans="1:31" x14ac:dyDescent="0.35">
      <c r="A326">
        <v>6905</v>
      </c>
      <c r="B326" t="s">
        <v>698</v>
      </c>
      <c r="C326" s="242">
        <v>12</v>
      </c>
      <c r="D326" s="242">
        <v>3</v>
      </c>
      <c r="E326" s="242">
        <v>4</v>
      </c>
      <c r="F326" s="243">
        <v>7</v>
      </c>
      <c r="G326" s="242">
        <v>0</v>
      </c>
      <c r="H326" s="242">
        <v>0</v>
      </c>
      <c r="I326" s="243">
        <v>0</v>
      </c>
      <c r="J326" s="242">
        <v>180</v>
      </c>
      <c r="K326" s="242">
        <v>45</v>
      </c>
      <c r="L326" s="242">
        <v>60</v>
      </c>
      <c r="M326" s="243">
        <v>105</v>
      </c>
      <c r="N326" s="242">
        <v>0</v>
      </c>
      <c r="O326" s="242">
        <v>0</v>
      </c>
      <c r="P326" s="243">
        <v>0</v>
      </c>
      <c r="Q326" s="242">
        <v>0</v>
      </c>
      <c r="R326" s="242">
        <v>0</v>
      </c>
      <c r="S326" s="244">
        <v>0</v>
      </c>
      <c r="T326" s="242">
        <v>5</v>
      </c>
      <c r="U326" s="242">
        <v>75</v>
      </c>
      <c r="V326" s="244">
        <v>0</v>
      </c>
      <c r="W326" s="242">
        <v>14</v>
      </c>
      <c r="X326" s="242">
        <v>210</v>
      </c>
      <c r="Y326" s="244">
        <v>0</v>
      </c>
      <c r="Z326" s="242">
        <v>1</v>
      </c>
      <c r="AA326" s="242">
        <v>15</v>
      </c>
      <c r="AB326" s="244">
        <v>0</v>
      </c>
      <c r="AC326" s="242">
        <v>1</v>
      </c>
      <c r="AD326" s="242">
        <v>15</v>
      </c>
      <c r="AE326" s="244">
        <v>0</v>
      </c>
    </row>
    <row r="327" spans="1:31" x14ac:dyDescent="0.35">
      <c r="A327">
        <v>6909</v>
      </c>
      <c r="B327" t="s">
        <v>699</v>
      </c>
      <c r="C327" s="242">
        <v>18</v>
      </c>
      <c r="D327" s="242">
        <v>22</v>
      </c>
      <c r="E327" s="242">
        <v>13</v>
      </c>
      <c r="F327" s="243">
        <v>35</v>
      </c>
      <c r="G327" s="242">
        <v>4</v>
      </c>
      <c r="H327" s="242">
        <v>2</v>
      </c>
      <c r="I327" s="243">
        <v>6</v>
      </c>
      <c r="J327" s="242">
        <v>270</v>
      </c>
      <c r="K327" s="242">
        <v>315</v>
      </c>
      <c r="L327" s="242">
        <v>195</v>
      </c>
      <c r="M327" s="243">
        <v>510</v>
      </c>
      <c r="N327" s="242">
        <v>45</v>
      </c>
      <c r="O327" s="242">
        <v>30</v>
      </c>
      <c r="P327" s="243">
        <v>75</v>
      </c>
      <c r="Q327" s="242">
        <v>31</v>
      </c>
      <c r="R327" s="242">
        <v>450</v>
      </c>
      <c r="S327" s="244">
        <v>30</v>
      </c>
      <c r="T327" s="242">
        <v>11</v>
      </c>
      <c r="U327" s="242">
        <v>165</v>
      </c>
      <c r="V327" s="244">
        <v>30</v>
      </c>
      <c r="W327" s="242">
        <v>11</v>
      </c>
      <c r="X327" s="242">
        <v>165</v>
      </c>
      <c r="Y327" s="244">
        <v>15</v>
      </c>
      <c r="Z327" s="242">
        <v>10</v>
      </c>
      <c r="AA327" s="242">
        <v>150</v>
      </c>
      <c r="AB327" s="244">
        <v>15</v>
      </c>
      <c r="AC327" s="242">
        <v>10</v>
      </c>
      <c r="AD327" s="242">
        <v>150</v>
      </c>
      <c r="AE327" s="244">
        <v>15</v>
      </c>
    </row>
    <row r="328" spans="1:31" x14ac:dyDescent="0.35">
      <c r="A328">
        <v>6918</v>
      </c>
      <c r="B328" t="s">
        <v>700</v>
      </c>
      <c r="C328" s="242">
        <v>3</v>
      </c>
      <c r="D328" s="242">
        <v>3</v>
      </c>
      <c r="E328" s="242">
        <v>0</v>
      </c>
      <c r="F328" s="243">
        <v>3</v>
      </c>
      <c r="G328" s="242">
        <v>0</v>
      </c>
      <c r="H328" s="242">
        <v>0</v>
      </c>
      <c r="I328" s="243">
        <v>0</v>
      </c>
      <c r="J328" s="242">
        <v>45</v>
      </c>
      <c r="K328" s="242">
        <v>45</v>
      </c>
      <c r="L328" s="242">
        <v>0</v>
      </c>
      <c r="M328" s="243">
        <v>45</v>
      </c>
      <c r="N328" s="242">
        <v>0</v>
      </c>
      <c r="O328" s="242">
        <v>0</v>
      </c>
      <c r="P328" s="243">
        <v>0</v>
      </c>
      <c r="Q328" s="242">
        <v>0</v>
      </c>
      <c r="R328" s="242">
        <v>0</v>
      </c>
      <c r="S328" s="244">
        <v>0</v>
      </c>
      <c r="T328" s="242">
        <v>4</v>
      </c>
      <c r="U328" s="242">
        <v>60</v>
      </c>
      <c r="V328" s="244">
        <v>0</v>
      </c>
      <c r="W328" s="242">
        <v>2</v>
      </c>
      <c r="X328" s="242">
        <v>30</v>
      </c>
      <c r="Y328" s="244">
        <v>0</v>
      </c>
      <c r="Z328" s="242">
        <v>0</v>
      </c>
      <c r="AA328" s="242">
        <v>0</v>
      </c>
      <c r="AB328" s="244">
        <v>0</v>
      </c>
      <c r="AC328" s="242">
        <v>0</v>
      </c>
      <c r="AD328" s="242">
        <v>0</v>
      </c>
      <c r="AE328" s="244">
        <v>0</v>
      </c>
    </row>
    <row r="329" spans="1:31" x14ac:dyDescent="0.35">
      <c r="A329">
        <v>6925</v>
      </c>
      <c r="B329" t="s">
        <v>701</v>
      </c>
      <c r="C329" s="242">
        <v>1</v>
      </c>
      <c r="D329" s="242">
        <v>2</v>
      </c>
      <c r="E329" s="242">
        <v>1</v>
      </c>
      <c r="F329" s="243">
        <v>3</v>
      </c>
      <c r="G329" s="242">
        <v>2</v>
      </c>
      <c r="H329" s="242">
        <v>1</v>
      </c>
      <c r="I329" s="243">
        <v>3</v>
      </c>
      <c r="J329" s="242">
        <v>15</v>
      </c>
      <c r="K329" s="242">
        <v>15</v>
      </c>
      <c r="L329" s="242">
        <v>15</v>
      </c>
      <c r="M329" s="243">
        <v>30</v>
      </c>
      <c r="N329" s="242">
        <v>30</v>
      </c>
      <c r="O329" s="242">
        <v>15</v>
      </c>
      <c r="P329" s="243">
        <v>45</v>
      </c>
      <c r="Q329" s="242">
        <v>0</v>
      </c>
      <c r="R329" s="242">
        <v>0</v>
      </c>
      <c r="S329" s="244">
        <v>0</v>
      </c>
      <c r="T329" s="242">
        <v>0</v>
      </c>
      <c r="U329" s="242">
        <v>0</v>
      </c>
      <c r="V329" s="244">
        <v>0</v>
      </c>
      <c r="W329" s="242">
        <v>0</v>
      </c>
      <c r="X329" s="242">
        <v>0</v>
      </c>
      <c r="Y329" s="244">
        <v>0</v>
      </c>
      <c r="Z329" s="242">
        <v>0</v>
      </c>
      <c r="AA329" s="242">
        <v>0</v>
      </c>
      <c r="AB329" s="244">
        <v>0</v>
      </c>
      <c r="AC329" s="242">
        <v>0</v>
      </c>
      <c r="AD329" s="242">
        <v>0</v>
      </c>
      <c r="AE329" s="244">
        <v>0</v>
      </c>
    </row>
    <row r="330" spans="1:31" x14ac:dyDescent="0.35">
      <c r="A330">
        <v>6930</v>
      </c>
      <c r="B330" t="s">
        <v>702</v>
      </c>
      <c r="C330" s="242">
        <v>5</v>
      </c>
      <c r="D330" s="242">
        <v>35</v>
      </c>
      <c r="E330" s="242">
        <v>8</v>
      </c>
      <c r="F330" s="243">
        <v>43</v>
      </c>
      <c r="G330" s="242">
        <v>29</v>
      </c>
      <c r="H330" s="242">
        <v>8</v>
      </c>
      <c r="I330" s="243">
        <v>37</v>
      </c>
      <c r="J330" s="242">
        <v>70</v>
      </c>
      <c r="K330" s="242">
        <v>525</v>
      </c>
      <c r="L330" s="242">
        <v>120</v>
      </c>
      <c r="M330" s="243">
        <v>645</v>
      </c>
      <c r="N330" s="242">
        <v>395</v>
      </c>
      <c r="O330" s="242">
        <v>110</v>
      </c>
      <c r="P330" s="243">
        <v>505</v>
      </c>
      <c r="Q330" s="242">
        <v>0</v>
      </c>
      <c r="R330" s="242">
        <v>0</v>
      </c>
      <c r="S330" s="244">
        <v>0</v>
      </c>
      <c r="T330" s="242">
        <v>0</v>
      </c>
      <c r="U330" s="242">
        <v>0</v>
      </c>
      <c r="V330" s="244">
        <v>0</v>
      </c>
      <c r="W330" s="242">
        <v>0</v>
      </c>
      <c r="X330" s="242">
        <v>0</v>
      </c>
      <c r="Y330" s="244">
        <v>0</v>
      </c>
      <c r="Z330" s="242">
        <v>0</v>
      </c>
      <c r="AA330" s="242">
        <v>0</v>
      </c>
      <c r="AB330" s="244">
        <v>0</v>
      </c>
      <c r="AC330" s="242">
        <v>0</v>
      </c>
      <c r="AD330" s="242">
        <v>0</v>
      </c>
      <c r="AE330" s="244">
        <v>0</v>
      </c>
    </row>
    <row r="331" spans="1:31" x14ac:dyDescent="0.35">
      <c r="A331">
        <v>6937</v>
      </c>
      <c r="B331" t="s">
        <v>654</v>
      </c>
      <c r="C331" s="242">
        <v>20</v>
      </c>
      <c r="D331" s="242">
        <v>29</v>
      </c>
      <c r="E331" s="242">
        <v>7</v>
      </c>
      <c r="F331" s="243">
        <v>36</v>
      </c>
      <c r="G331" s="242">
        <v>8</v>
      </c>
      <c r="H331" s="242">
        <v>3</v>
      </c>
      <c r="I331" s="243">
        <v>11</v>
      </c>
      <c r="J331" s="242">
        <v>300</v>
      </c>
      <c r="K331" s="242">
        <v>435</v>
      </c>
      <c r="L331" s="242">
        <v>105</v>
      </c>
      <c r="M331" s="243">
        <v>540</v>
      </c>
      <c r="N331" s="242">
        <v>120</v>
      </c>
      <c r="O331" s="242">
        <v>45</v>
      </c>
      <c r="P331" s="243">
        <v>165</v>
      </c>
      <c r="Q331" s="242">
        <v>17</v>
      </c>
      <c r="R331" s="242">
        <v>255</v>
      </c>
      <c r="S331" s="244">
        <v>45</v>
      </c>
      <c r="T331" s="242">
        <v>4</v>
      </c>
      <c r="U331" s="242">
        <v>60</v>
      </c>
      <c r="V331" s="244">
        <v>30</v>
      </c>
      <c r="W331" s="242">
        <v>31</v>
      </c>
      <c r="X331" s="242">
        <v>465</v>
      </c>
      <c r="Y331" s="244">
        <v>60</v>
      </c>
      <c r="Z331" s="242">
        <v>5</v>
      </c>
      <c r="AA331" s="242">
        <v>75</v>
      </c>
      <c r="AB331" s="244">
        <v>15</v>
      </c>
      <c r="AC331" s="242">
        <v>5</v>
      </c>
      <c r="AD331" s="242">
        <v>75</v>
      </c>
      <c r="AE331" s="244">
        <v>15</v>
      </c>
    </row>
    <row r="332" spans="1:31" x14ac:dyDescent="0.35">
      <c r="A332">
        <v>6966</v>
      </c>
      <c r="B332" t="s">
        <v>703</v>
      </c>
      <c r="C332" s="242">
        <v>2</v>
      </c>
      <c r="D332" s="242">
        <v>2</v>
      </c>
      <c r="E332" s="242">
        <v>0</v>
      </c>
      <c r="F332" s="243">
        <v>2</v>
      </c>
      <c r="G332" s="242">
        <v>1</v>
      </c>
      <c r="H332" s="242">
        <v>0</v>
      </c>
      <c r="I332" s="243">
        <v>1</v>
      </c>
      <c r="J332" s="242">
        <v>30</v>
      </c>
      <c r="K332" s="242">
        <v>30</v>
      </c>
      <c r="L332" s="242">
        <v>0</v>
      </c>
      <c r="M332" s="243">
        <v>30</v>
      </c>
      <c r="N332" s="242">
        <v>15</v>
      </c>
      <c r="O332" s="242">
        <v>0</v>
      </c>
      <c r="P332" s="243">
        <v>15</v>
      </c>
      <c r="Q332" s="242">
        <v>0</v>
      </c>
      <c r="R332" s="242">
        <v>0</v>
      </c>
      <c r="S332" s="244">
        <v>0</v>
      </c>
      <c r="T332" s="242">
        <v>0</v>
      </c>
      <c r="U332" s="242">
        <v>0</v>
      </c>
      <c r="V332" s="244">
        <v>0</v>
      </c>
      <c r="W332" s="242">
        <v>0</v>
      </c>
      <c r="X332" s="242">
        <v>0</v>
      </c>
      <c r="Y332" s="244">
        <v>0</v>
      </c>
      <c r="Z332" s="242">
        <v>0</v>
      </c>
      <c r="AA332" s="242">
        <v>0</v>
      </c>
      <c r="AB332" s="244">
        <v>0</v>
      </c>
      <c r="AC332" s="242">
        <v>0</v>
      </c>
      <c r="AD332" s="242">
        <v>0</v>
      </c>
      <c r="AE332" s="244">
        <v>0</v>
      </c>
    </row>
    <row r="333" spans="1:31" x14ac:dyDescent="0.35">
      <c r="A333">
        <v>6974</v>
      </c>
      <c r="B333" t="s">
        <v>704</v>
      </c>
      <c r="C333" s="242">
        <v>38</v>
      </c>
      <c r="D333" s="242">
        <v>59</v>
      </c>
      <c r="E333" s="242">
        <v>18</v>
      </c>
      <c r="F333" s="243">
        <v>77</v>
      </c>
      <c r="G333" s="242">
        <v>17</v>
      </c>
      <c r="H333" s="242">
        <v>7</v>
      </c>
      <c r="I333" s="243">
        <v>24</v>
      </c>
      <c r="J333" s="242">
        <v>570</v>
      </c>
      <c r="K333" s="242">
        <v>885</v>
      </c>
      <c r="L333" s="242">
        <v>270</v>
      </c>
      <c r="M333" s="243">
        <v>1155</v>
      </c>
      <c r="N333" s="242">
        <v>255</v>
      </c>
      <c r="O333" s="242">
        <v>105</v>
      </c>
      <c r="P333" s="243">
        <v>360</v>
      </c>
      <c r="Q333" s="242">
        <v>39</v>
      </c>
      <c r="R333" s="242">
        <v>585</v>
      </c>
      <c r="S333" s="244">
        <v>90</v>
      </c>
      <c r="T333" s="242">
        <v>55</v>
      </c>
      <c r="U333" s="242">
        <v>825</v>
      </c>
      <c r="V333" s="244">
        <v>165</v>
      </c>
      <c r="W333" s="242">
        <v>7</v>
      </c>
      <c r="X333" s="242">
        <v>105</v>
      </c>
      <c r="Y333" s="244">
        <v>15</v>
      </c>
      <c r="Z333" s="242">
        <v>31</v>
      </c>
      <c r="AA333" s="242">
        <v>465</v>
      </c>
      <c r="AB333" s="244">
        <v>15</v>
      </c>
      <c r="AC333" s="242">
        <v>18</v>
      </c>
      <c r="AD333" s="242">
        <v>270</v>
      </c>
      <c r="AE333" s="244">
        <v>15</v>
      </c>
    </row>
    <row r="334" spans="1:31" x14ac:dyDescent="0.35">
      <c r="A334">
        <v>6980</v>
      </c>
      <c r="B334" t="s">
        <v>705</v>
      </c>
      <c r="C334" s="242">
        <v>14</v>
      </c>
      <c r="D334" s="242">
        <v>16</v>
      </c>
      <c r="E334" s="242">
        <v>5</v>
      </c>
      <c r="F334" s="243">
        <v>21</v>
      </c>
      <c r="G334" s="242">
        <v>5</v>
      </c>
      <c r="H334" s="242">
        <v>1</v>
      </c>
      <c r="I334" s="243">
        <v>6</v>
      </c>
      <c r="J334" s="242">
        <v>180</v>
      </c>
      <c r="K334" s="242">
        <v>204</v>
      </c>
      <c r="L334" s="242">
        <v>69</v>
      </c>
      <c r="M334" s="243">
        <v>273</v>
      </c>
      <c r="N334" s="242">
        <v>63</v>
      </c>
      <c r="O334" s="242">
        <v>15</v>
      </c>
      <c r="P334" s="243">
        <v>78</v>
      </c>
      <c r="Q334" s="242">
        <v>28</v>
      </c>
      <c r="R334" s="242">
        <v>375</v>
      </c>
      <c r="S334" s="244">
        <v>36</v>
      </c>
      <c r="T334" s="242">
        <v>2</v>
      </c>
      <c r="U334" s="242">
        <v>24</v>
      </c>
      <c r="V334" s="244">
        <v>0</v>
      </c>
      <c r="W334" s="242">
        <v>2</v>
      </c>
      <c r="X334" s="242">
        <v>30</v>
      </c>
      <c r="Y334" s="244">
        <v>15</v>
      </c>
      <c r="Z334" s="242">
        <v>0</v>
      </c>
      <c r="AA334" s="242">
        <v>0</v>
      </c>
      <c r="AB334" s="244">
        <v>0</v>
      </c>
      <c r="AC334" s="242">
        <v>0</v>
      </c>
      <c r="AD334" s="242">
        <v>0</v>
      </c>
      <c r="AE334" s="244">
        <v>0</v>
      </c>
    </row>
    <row r="335" spans="1:31" x14ac:dyDescent="0.35">
      <c r="A335">
        <v>6994</v>
      </c>
      <c r="B335" t="s">
        <v>706</v>
      </c>
      <c r="C335" s="242">
        <v>0</v>
      </c>
      <c r="D335" s="242">
        <v>1</v>
      </c>
      <c r="E335" s="242">
        <v>2</v>
      </c>
      <c r="F335" s="243">
        <v>3</v>
      </c>
      <c r="G335" s="242">
        <v>1</v>
      </c>
      <c r="H335" s="242">
        <v>2</v>
      </c>
      <c r="I335" s="243">
        <v>3</v>
      </c>
      <c r="J335" s="242">
        <v>0</v>
      </c>
      <c r="K335" s="242">
        <v>0</v>
      </c>
      <c r="L335" s="242">
        <v>15</v>
      </c>
      <c r="M335" s="243">
        <v>15</v>
      </c>
      <c r="N335" s="242">
        <v>10</v>
      </c>
      <c r="O335" s="242">
        <v>30</v>
      </c>
      <c r="P335" s="243">
        <v>40</v>
      </c>
      <c r="Q335" s="242">
        <v>0</v>
      </c>
      <c r="R335" s="242">
        <v>0</v>
      </c>
      <c r="S335" s="244">
        <v>0</v>
      </c>
      <c r="T335" s="242">
        <v>1</v>
      </c>
      <c r="U335" s="242">
        <v>0</v>
      </c>
      <c r="V335" s="244">
        <v>15</v>
      </c>
      <c r="W335" s="242">
        <v>1</v>
      </c>
      <c r="X335" s="242">
        <v>0</v>
      </c>
      <c r="Y335" s="244">
        <v>10</v>
      </c>
      <c r="Z335" s="242">
        <v>1</v>
      </c>
      <c r="AA335" s="242">
        <v>0</v>
      </c>
      <c r="AB335" s="244">
        <v>10</v>
      </c>
      <c r="AC335" s="242">
        <v>1</v>
      </c>
      <c r="AD335" s="242">
        <v>0</v>
      </c>
      <c r="AE335" s="244">
        <v>10</v>
      </c>
    </row>
    <row r="336" spans="1:31" x14ac:dyDescent="0.35">
      <c r="A336">
        <v>6998</v>
      </c>
      <c r="B336" t="s">
        <v>707</v>
      </c>
      <c r="C336" s="242">
        <v>8</v>
      </c>
      <c r="D336" s="242">
        <v>32</v>
      </c>
      <c r="E336" s="242">
        <v>11</v>
      </c>
      <c r="F336" s="243">
        <v>43</v>
      </c>
      <c r="G336" s="242">
        <v>1</v>
      </c>
      <c r="H336" s="242">
        <v>0</v>
      </c>
      <c r="I336" s="243">
        <v>1</v>
      </c>
      <c r="J336" s="242">
        <v>120</v>
      </c>
      <c r="K336" s="242">
        <v>471</v>
      </c>
      <c r="L336" s="242">
        <v>165</v>
      </c>
      <c r="M336" s="243">
        <v>636</v>
      </c>
      <c r="N336" s="242">
        <v>15</v>
      </c>
      <c r="O336" s="242">
        <v>0</v>
      </c>
      <c r="P336" s="243">
        <v>15</v>
      </c>
      <c r="Q336" s="242">
        <v>1</v>
      </c>
      <c r="R336" s="242">
        <v>15</v>
      </c>
      <c r="S336" s="244">
        <v>0</v>
      </c>
      <c r="T336" s="242">
        <v>12</v>
      </c>
      <c r="U336" s="242">
        <v>171</v>
      </c>
      <c r="V336" s="244">
        <v>0</v>
      </c>
      <c r="W336" s="242">
        <v>37</v>
      </c>
      <c r="X336" s="242">
        <v>555</v>
      </c>
      <c r="Y336" s="244">
        <v>15</v>
      </c>
      <c r="Z336" s="242">
        <v>5</v>
      </c>
      <c r="AA336" s="242">
        <v>75</v>
      </c>
      <c r="AB336" s="244">
        <v>0</v>
      </c>
      <c r="AC336" s="242">
        <v>0</v>
      </c>
      <c r="AD336" s="242">
        <v>0</v>
      </c>
      <c r="AE336" s="244">
        <v>0</v>
      </c>
    </row>
    <row r="337" spans="1:31" x14ac:dyDescent="0.35">
      <c r="A337">
        <v>7007</v>
      </c>
      <c r="B337" t="s">
        <v>708</v>
      </c>
      <c r="C337" s="242">
        <v>21</v>
      </c>
      <c r="D337" s="242">
        <v>18</v>
      </c>
      <c r="E337" s="242">
        <v>9</v>
      </c>
      <c r="F337" s="243">
        <v>27</v>
      </c>
      <c r="G337" s="242">
        <v>2</v>
      </c>
      <c r="H337" s="242">
        <v>1</v>
      </c>
      <c r="I337" s="243">
        <v>3</v>
      </c>
      <c r="J337" s="242">
        <v>315</v>
      </c>
      <c r="K337" s="242">
        <v>270</v>
      </c>
      <c r="L337" s="242">
        <v>135</v>
      </c>
      <c r="M337" s="243">
        <v>405</v>
      </c>
      <c r="N337" s="242">
        <v>30</v>
      </c>
      <c r="O337" s="242">
        <v>15</v>
      </c>
      <c r="P337" s="243">
        <v>45</v>
      </c>
      <c r="Q337" s="242">
        <v>15</v>
      </c>
      <c r="R337" s="242">
        <v>225</v>
      </c>
      <c r="S337" s="244">
        <v>15</v>
      </c>
      <c r="T337" s="242">
        <v>25</v>
      </c>
      <c r="U337" s="242">
        <v>375</v>
      </c>
      <c r="V337" s="244">
        <v>15</v>
      </c>
      <c r="W337" s="242">
        <v>4</v>
      </c>
      <c r="X337" s="242">
        <v>60</v>
      </c>
      <c r="Y337" s="244">
        <v>0</v>
      </c>
      <c r="Z337" s="242">
        <v>15</v>
      </c>
      <c r="AA337" s="242">
        <v>225</v>
      </c>
      <c r="AB337" s="244">
        <v>0</v>
      </c>
      <c r="AC337" s="242">
        <v>9</v>
      </c>
      <c r="AD337" s="242">
        <v>135</v>
      </c>
      <c r="AE337" s="244">
        <v>0</v>
      </c>
    </row>
    <row r="338" spans="1:31" x14ac:dyDescent="0.35">
      <c r="A338">
        <v>7008</v>
      </c>
      <c r="B338" t="s">
        <v>709</v>
      </c>
      <c r="C338" s="242">
        <v>13</v>
      </c>
      <c r="D338" s="242">
        <v>28</v>
      </c>
      <c r="E338" s="242">
        <v>7</v>
      </c>
      <c r="F338" s="243">
        <v>35</v>
      </c>
      <c r="G338" s="242">
        <v>2</v>
      </c>
      <c r="H338" s="242">
        <v>1</v>
      </c>
      <c r="I338" s="243">
        <v>3</v>
      </c>
      <c r="J338" s="242">
        <v>195</v>
      </c>
      <c r="K338" s="242">
        <v>420</v>
      </c>
      <c r="L338" s="242">
        <v>105</v>
      </c>
      <c r="M338" s="243">
        <v>525</v>
      </c>
      <c r="N338" s="242">
        <v>30</v>
      </c>
      <c r="O338" s="242">
        <v>15</v>
      </c>
      <c r="P338" s="243">
        <v>45</v>
      </c>
      <c r="Q338" s="242">
        <v>9</v>
      </c>
      <c r="R338" s="242">
        <v>135</v>
      </c>
      <c r="S338" s="244">
        <v>0</v>
      </c>
      <c r="T338" s="242">
        <v>25</v>
      </c>
      <c r="U338" s="242">
        <v>375</v>
      </c>
      <c r="V338" s="244">
        <v>0</v>
      </c>
      <c r="W338" s="242">
        <v>8</v>
      </c>
      <c r="X338" s="242">
        <v>120</v>
      </c>
      <c r="Y338" s="244">
        <v>30</v>
      </c>
      <c r="Z338" s="242">
        <v>14</v>
      </c>
      <c r="AA338" s="242">
        <v>210</v>
      </c>
      <c r="AB338" s="244">
        <v>0</v>
      </c>
      <c r="AC338" s="242">
        <v>14</v>
      </c>
      <c r="AD338" s="242">
        <v>210</v>
      </c>
      <c r="AE338" s="244">
        <v>0</v>
      </c>
    </row>
    <row r="339" spans="1:31" x14ac:dyDescent="0.35">
      <c r="A339">
        <v>7018</v>
      </c>
      <c r="B339" t="s">
        <v>710</v>
      </c>
      <c r="C339" s="242">
        <v>11</v>
      </c>
      <c r="D339" s="242">
        <v>12</v>
      </c>
      <c r="E339" s="242">
        <v>4</v>
      </c>
      <c r="F339" s="243">
        <v>16</v>
      </c>
      <c r="G339" s="242">
        <v>1</v>
      </c>
      <c r="H339" s="242">
        <v>1</v>
      </c>
      <c r="I339" s="243">
        <v>2</v>
      </c>
      <c r="J339" s="242">
        <v>165</v>
      </c>
      <c r="K339" s="242">
        <v>180</v>
      </c>
      <c r="L339" s="242">
        <v>60</v>
      </c>
      <c r="M339" s="243">
        <v>240</v>
      </c>
      <c r="N339" s="242">
        <v>15</v>
      </c>
      <c r="O339" s="242">
        <v>15</v>
      </c>
      <c r="P339" s="243">
        <v>30</v>
      </c>
      <c r="Q339" s="242">
        <v>24</v>
      </c>
      <c r="R339" s="242">
        <v>360</v>
      </c>
      <c r="S339" s="244">
        <v>30</v>
      </c>
      <c r="T339" s="242">
        <v>1</v>
      </c>
      <c r="U339" s="242">
        <v>15</v>
      </c>
      <c r="V339" s="244">
        <v>0</v>
      </c>
      <c r="W339" s="242">
        <v>1</v>
      </c>
      <c r="X339" s="242">
        <v>15</v>
      </c>
      <c r="Y339" s="244">
        <v>0</v>
      </c>
      <c r="Z339" s="242">
        <v>5</v>
      </c>
      <c r="AA339" s="242">
        <v>75</v>
      </c>
      <c r="AB339" s="244">
        <v>0</v>
      </c>
      <c r="AC339" s="242">
        <v>0</v>
      </c>
      <c r="AD339" s="242">
        <v>0</v>
      </c>
      <c r="AE339" s="244">
        <v>0</v>
      </c>
    </row>
    <row r="340" spans="1:31" x14ac:dyDescent="0.35">
      <c r="A340">
        <v>7027</v>
      </c>
      <c r="B340" t="s">
        <v>711</v>
      </c>
      <c r="C340" s="242">
        <v>13</v>
      </c>
      <c r="D340" s="242">
        <v>18</v>
      </c>
      <c r="E340" s="242">
        <v>13</v>
      </c>
      <c r="F340" s="243">
        <v>31</v>
      </c>
      <c r="G340" s="242">
        <v>2</v>
      </c>
      <c r="H340" s="242">
        <v>4</v>
      </c>
      <c r="I340" s="243">
        <v>6</v>
      </c>
      <c r="J340" s="242">
        <v>195</v>
      </c>
      <c r="K340" s="242">
        <v>270</v>
      </c>
      <c r="L340" s="242">
        <v>195</v>
      </c>
      <c r="M340" s="243">
        <v>465</v>
      </c>
      <c r="N340" s="242">
        <v>30</v>
      </c>
      <c r="O340" s="242">
        <v>60</v>
      </c>
      <c r="P340" s="243">
        <v>90</v>
      </c>
      <c r="Q340" s="242">
        <v>6</v>
      </c>
      <c r="R340" s="242">
        <v>90</v>
      </c>
      <c r="S340" s="244">
        <v>0</v>
      </c>
      <c r="T340" s="242">
        <v>17</v>
      </c>
      <c r="U340" s="242">
        <v>255</v>
      </c>
      <c r="V340" s="244">
        <v>30</v>
      </c>
      <c r="W340" s="242">
        <v>3</v>
      </c>
      <c r="X340" s="242">
        <v>45</v>
      </c>
      <c r="Y340" s="244">
        <v>0</v>
      </c>
      <c r="Z340" s="242">
        <v>2</v>
      </c>
      <c r="AA340" s="242">
        <v>30</v>
      </c>
      <c r="AB340" s="244">
        <v>0</v>
      </c>
      <c r="AC340" s="242">
        <v>2</v>
      </c>
      <c r="AD340" s="242">
        <v>30</v>
      </c>
      <c r="AE340" s="244">
        <v>0</v>
      </c>
    </row>
    <row r="341" spans="1:31" x14ac:dyDescent="0.35">
      <c r="A341">
        <v>7058</v>
      </c>
      <c r="B341" t="s">
        <v>713</v>
      </c>
      <c r="C341" s="242">
        <v>4</v>
      </c>
      <c r="D341" s="242">
        <v>5</v>
      </c>
      <c r="E341" s="242">
        <v>10</v>
      </c>
      <c r="F341" s="243">
        <v>15</v>
      </c>
      <c r="G341" s="242">
        <v>0</v>
      </c>
      <c r="H341" s="242">
        <v>0</v>
      </c>
      <c r="I341" s="243">
        <v>0</v>
      </c>
      <c r="J341" s="242">
        <v>60</v>
      </c>
      <c r="K341" s="242">
        <v>75</v>
      </c>
      <c r="L341" s="242">
        <v>150</v>
      </c>
      <c r="M341" s="243">
        <v>225</v>
      </c>
      <c r="N341" s="242">
        <v>0</v>
      </c>
      <c r="O341" s="242">
        <v>0</v>
      </c>
      <c r="P341" s="243">
        <v>0</v>
      </c>
      <c r="Q341" s="242">
        <v>1</v>
      </c>
      <c r="R341" s="242">
        <v>15</v>
      </c>
      <c r="S341" s="244">
        <v>0</v>
      </c>
      <c r="T341" s="242">
        <v>2</v>
      </c>
      <c r="U341" s="242">
        <v>30</v>
      </c>
      <c r="V341" s="244">
        <v>0</v>
      </c>
      <c r="W341" s="242">
        <v>14</v>
      </c>
      <c r="X341" s="242">
        <v>210</v>
      </c>
      <c r="Y341" s="244">
        <v>0</v>
      </c>
      <c r="Z341" s="242">
        <v>2</v>
      </c>
      <c r="AA341" s="242">
        <v>30</v>
      </c>
      <c r="AB341" s="244">
        <v>0</v>
      </c>
      <c r="AC341" s="242">
        <v>2</v>
      </c>
      <c r="AD341" s="242">
        <v>30</v>
      </c>
      <c r="AE341" s="244">
        <v>0</v>
      </c>
    </row>
    <row r="342" spans="1:31" x14ac:dyDescent="0.35">
      <c r="A342">
        <v>7065</v>
      </c>
      <c r="B342" t="s">
        <v>714</v>
      </c>
      <c r="C342" s="242">
        <v>1</v>
      </c>
      <c r="D342" s="242">
        <v>4</v>
      </c>
      <c r="E342" s="242">
        <v>5</v>
      </c>
      <c r="F342" s="243">
        <v>9</v>
      </c>
      <c r="G342" s="242">
        <v>0</v>
      </c>
      <c r="H342" s="242">
        <v>2</v>
      </c>
      <c r="I342" s="243">
        <v>2</v>
      </c>
      <c r="J342" s="242">
        <v>15</v>
      </c>
      <c r="K342" s="242">
        <v>60</v>
      </c>
      <c r="L342" s="242">
        <v>60</v>
      </c>
      <c r="M342" s="243">
        <v>120</v>
      </c>
      <c r="N342" s="242">
        <v>0</v>
      </c>
      <c r="O342" s="242">
        <v>30</v>
      </c>
      <c r="P342" s="243">
        <v>30</v>
      </c>
      <c r="Q342" s="242">
        <v>1</v>
      </c>
      <c r="R342" s="242">
        <v>15</v>
      </c>
      <c r="S342" s="244">
        <v>0</v>
      </c>
      <c r="T342" s="242">
        <v>0</v>
      </c>
      <c r="U342" s="242">
        <v>0</v>
      </c>
      <c r="V342" s="244">
        <v>0</v>
      </c>
      <c r="W342" s="242">
        <v>9</v>
      </c>
      <c r="X342" s="242">
        <v>120</v>
      </c>
      <c r="Y342" s="244">
        <v>30</v>
      </c>
      <c r="Z342" s="242">
        <v>0</v>
      </c>
      <c r="AA342" s="242">
        <v>0</v>
      </c>
      <c r="AB342" s="244">
        <v>0</v>
      </c>
      <c r="AC342" s="242">
        <v>0</v>
      </c>
      <c r="AD342" s="242">
        <v>0</v>
      </c>
      <c r="AE342" s="244">
        <v>0</v>
      </c>
    </row>
    <row r="343" spans="1:31" x14ac:dyDescent="0.35">
      <c r="A343">
        <v>7067</v>
      </c>
      <c r="B343" t="s">
        <v>715</v>
      </c>
      <c r="C343" s="242">
        <v>0</v>
      </c>
      <c r="D343" s="242">
        <v>3</v>
      </c>
      <c r="E343" s="242">
        <v>0</v>
      </c>
      <c r="F343" s="243">
        <v>3</v>
      </c>
      <c r="G343" s="242">
        <v>3</v>
      </c>
      <c r="H343" s="242">
        <v>0</v>
      </c>
      <c r="I343" s="243">
        <v>3</v>
      </c>
      <c r="J343" s="242">
        <v>0</v>
      </c>
      <c r="K343" s="242">
        <v>45</v>
      </c>
      <c r="L343" s="242">
        <v>0</v>
      </c>
      <c r="M343" s="243">
        <v>45</v>
      </c>
      <c r="N343" s="242">
        <v>45</v>
      </c>
      <c r="O343" s="242">
        <v>0</v>
      </c>
      <c r="P343" s="243">
        <v>45</v>
      </c>
      <c r="Q343" s="242">
        <v>0</v>
      </c>
      <c r="R343" s="242">
        <v>0</v>
      </c>
      <c r="S343" s="244">
        <v>0</v>
      </c>
      <c r="T343" s="242">
        <v>0</v>
      </c>
      <c r="U343" s="242">
        <v>0</v>
      </c>
      <c r="V343" s="244">
        <v>0</v>
      </c>
      <c r="W343" s="242">
        <v>2</v>
      </c>
      <c r="X343" s="242">
        <v>30</v>
      </c>
      <c r="Y343" s="244">
        <v>30</v>
      </c>
      <c r="Z343" s="242">
        <v>0</v>
      </c>
      <c r="AA343" s="242">
        <v>0</v>
      </c>
      <c r="AB343" s="244">
        <v>0</v>
      </c>
      <c r="AC343" s="242">
        <v>0</v>
      </c>
      <c r="AD343" s="242">
        <v>0</v>
      </c>
      <c r="AE343" s="244">
        <v>0</v>
      </c>
    </row>
    <row r="344" spans="1:31" x14ac:dyDescent="0.35">
      <c r="A344">
        <v>50403</v>
      </c>
      <c r="B344" t="s">
        <v>716</v>
      </c>
      <c r="C344" s="242">
        <v>27</v>
      </c>
      <c r="D344" s="242">
        <v>32</v>
      </c>
      <c r="E344" s="242">
        <v>12</v>
      </c>
      <c r="F344" s="243">
        <v>44</v>
      </c>
      <c r="G344" s="242">
        <v>5</v>
      </c>
      <c r="H344" s="242">
        <v>2</v>
      </c>
      <c r="I344" s="243">
        <v>7</v>
      </c>
      <c r="J344" s="242">
        <v>405</v>
      </c>
      <c r="K344" s="242">
        <v>480</v>
      </c>
      <c r="L344" s="242">
        <v>180</v>
      </c>
      <c r="M344" s="243">
        <v>660</v>
      </c>
      <c r="N344" s="242">
        <v>75</v>
      </c>
      <c r="O344" s="242">
        <v>30</v>
      </c>
      <c r="P344" s="243">
        <v>105</v>
      </c>
      <c r="Q344" s="242">
        <v>3</v>
      </c>
      <c r="R344" s="242">
        <v>45</v>
      </c>
      <c r="S344" s="244">
        <v>0</v>
      </c>
      <c r="T344" s="242">
        <v>8</v>
      </c>
      <c r="U344" s="242">
        <v>120</v>
      </c>
      <c r="V344" s="244">
        <v>15</v>
      </c>
      <c r="W344" s="242">
        <v>51</v>
      </c>
      <c r="X344" s="242">
        <v>765</v>
      </c>
      <c r="Y344" s="244">
        <v>75</v>
      </c>
      <c r="Z344" s="242">
        <v>0</v>
      </c>
      <c r="AA344" s="242">
        <v>0</v>
      </c>
      <c r="AB344" s="244">
        <v>0</v>
      </c>
      <c r="AC344" s="242">
        <v>0</v>
      </c>
      <c r="AD344" s="242">
        <v>0</v>
      </c>
      <c r="AE344" s="244">
        <v>0</v>
      </c>
    </row>
    <row r="345" spans="1:31" x14ac:dyDescent="0.35">
      <c r="A345">
        <v>50405</v>
      </c>
      <c r="B345" t="s">
        <v>717</v>
      </c>
      <c r="C345" s="242">
        <v>7</v>
      </c>
      <c r="D345" s="242">
        <v>17</v>
      </c>
      <c r="E345" s="242">
        <v>8</v>
      </c>
      <c r="F345" s="243">
        <v>25</v>
      </c>
      <c r="G345" s="242">
        <v>11</v>
      </c>
      <c r="H345" s="242">
        <v>5</v>
      </c>
      <c r="I345" s="243">
        <v>16</v>
      </c>
      <c r="J345" s="242">
        <v>105</v>
      </c>
      <c r="K345" s="242">
        <v>255</v>
      </c>
      <c r="L345" s="242">
        <v>120</v>
      </c>
      <c r="M345" s="243">
        <v>375</v>
      </c>
      <c r="N345" s="242">
        <v>165</v>
      </c>
      <c r="O345" s="242">
        <v>75</v>
      </c>
      <c r="P345" s="243">
        <v>240</v>
      </c>
      <c r="Q345" s="242">
        <v>4</v>
      </c>
      <c r="R345" s="242">
        <v>60</v>
      </c>
      <c r="S345" s="244">
        <v>45</v>
      </c>
      <c r="T345" s="242">
        <v>6</v>
      </c>
      <c r="U345" s="242">
        <v>90</v>
      </c>
      <c r="V345" s="244">
        <v>0</v>
      </c>
      <c r="W345" s="242">
        <v>2</v>
      </c>
      <c r="X345" s="242">
        <v>30</v>
      </c>
      <c r="Y345" s="244">
        <v>15</v>
      </c>
      <c r="Z345" s="242">
        <v>0</v>
      </c>
      <c r="AA345" s="242">
        <v>0</v>
      </c>
      <c r="AB345" s="244">
        <v>0</v>
      </c>
      <c r="AC345" s="242">
        <v>0</v>
      </c>
      <c r="AD345" s="242">
        <v>0</v>
      </c>
      <c r="AE345" s="244">
        <v>0</v>
      </c>
    </row>
    <row r="346" spans="1:31" x14ac:dyDescent="0.35">
      <c r="A346">
        <v>50413</v>
      </c>
      <c r="B346" t="s">
        <v>718</v>
      </c>
      <c r="C346" s="242">
        <v>0</v>
      </c>
      <c r="D346" s="242">
        <v>3</v>
      </c>
      <c r="E346" s="242">
        <v>0</v>
      </c>
      <c r="F346" s="243">
        <v>3</v>
      </c>
      <c r="G346" s="242">
        <v>3</v>
      </c>
      <c r="H346" s="242">
        <v>0</v>
      </c>
      <c r="I346" s="243">
        <v>3</v>
      </c>
      <c r="J346" s="242">
        <v>0</v>
      </c>
      <c r="K346" s="242">
        <v>45</v>
      </c>
      <c r="L346" s="242">
        <v>0</v>
      </c>
      <c r="M346" s="243">
        <v>45</v>
      </c>
      <c r="N346" s="242">
        <v>45</v>
      </c>
      <c r="O346" s="242">
        <v>0</v>
      </c>
      <c r="P346" s="243">
        <v>45</v>
      </c>
      <c r="Q346" s="242">
        <v>0</v>
      </c>
      <c r="R346" s="242">
        <v>0</v>
      </c>
      <c r="S346" s="244">
        <v>0</v>
      </c>
      <c r="T346" s="242">
        <v>0</v>
      </c>
      <c r="U346" s="242">
        <v>0</v>
      </c>
      <c r="V346" s="244">
        <v>0</v>
      </c>
      <c r="W346" s="242">
        <v>1</v>
      </c>
      <c r="X346" s="242">
        <v>15</v>
      </c>
      <c r="Y346" s="244">
        <v>15</v>
      </c>
      <c r="Z346" s="242">
        <v>0</v>
      </c>
      <c r="AA346" s="242">
        <v>0</v>
      </c>
      <c r="AB346" s="244">
        <v>0</v>
      </c>
      <c r="AC346" s="242">
        <v>0</v>
      </c>
      <c r="AD346" s="242">
        <v>0</v>
      </c>
      <c r="AE346" s="244">
        <v>0</v>
      </c>
    </row>
    <row r="347" spans="1:31" x14ac:dyDescent="0.35">
      <c r="A347">
        <v>50416</v>
      </c>
      <c r="B347" t="s">
        <v>719</v>
      </c>
      <c r="C347" s="242">
        <v>16</v>
      </c>
      <c r="D347" s="242">
        <v>25</v>
      </c>
      <c r="E347" s="242">
        <v>7</v>
      </c>
      <c r="F347" s="243">
        <v>32</v>
      </c>
      <c r="G347" s="242">
        <v>15</v>
      </c>
      <c r="H347" s="242">
        <v>2</v>
      </c>
      <c r="I347" s="243">
        <v>17</v>
      </c>
      <c r="J347" s="242">
        <v>240</v>
      </c>
      <c r="K347" s="242">
        <v>375</v>
      </c>
      <c r="L347" s="242">
        <v>105</v>
      </c>
      <c r="M347" s="243">
        <v>480</v>
      </c>
      <c r="N347" s="242">
        <v>225</v>
      </c>
      <c r="O347" s="242">
        <v>30</v>
      </c>
      <c r="P347" s="243">
        <v>255</v>
      </c>
      <c r="Q347" s="242">
        <v>12</v>
      </c>
      <c r="R347" s="242">
        <v>180</v>
      </c>
      <c r="S347" s="244">
        <v>45</v>
      </c>
      <c r="T347" s="242">
        <v>9</v>
      </c>
      <c r="U347" s="242">
        <v>135</v>
      </c>
      <c r="V347" s="244">
        <v>15</v>
      </c>
      <c r="W347" s="242">
        <v>0</v>
      </c>
      <c r="X347" s="242">
        <v>0</v>
      </c>
      <c r="Y347" s="244">
        <v>0</v>
      </c>
      <c r="Z347" s="242">
        <v>0</v>
      </c>
      <c r="AA347" s="242">
        <v>0</v>
      </c>
      <c r="AB347" s="244">
        <v>0</v>
      </c>
      <c r="AC347" s="242">
        <v>0</v>
      </c>
      <c r="AD347" s="242">
        <v>0</v>
      </c>
      <c r="AE347" s="244">
        <v>0</v>
      </c>
    </row>
    <row r="348" spans="1:31" x14ac:dyDescent="0.35">
      <c r="A348">
        <v>50428</v>
      </c>
      <c r="B348" t="s">
        <v>720</v>
      </c>
      <c r="C348" s="242">
        <v>2</v>
      </c>
      <c r="D348" s="242">
        <v>15</v>
      </c>
      <c r="E348" s="242">
        <v>8</v>
      </c>
      <c r="F348" s="243">
        <v>23</v>
      </c>
      <c r="G348" s="242">
        <v>13</v>
      </c>
      <c r="H348" s="242">
        <v>7</v>
      </c>
      <c r="I348" s="243">
        <v>20</v>
      </c>
      <c r="J348" s="242">
        <v>30</v>
      </c>
      <c r="K348" s="242">
        <v>225</v>
      </c>
      <c r="L348" s="242">
        <v>120</v>
      </c>
      <c r="M348" s="243">
        <v>345</v>
      </c>
      <c r="N348" s="242">
        <v>177</v>
      </c>
      <c r="O348" s="242">
        <v>105</v>
      </c>
      <c r="P348" s="243">
        <v>282</v>
      </c>
      <c r="Q348" s="242">
        <v>0</v>
      </c>
      <c r="R348" s="242">
        <v>0</v>
      </c>
      <c r="S348" s="244">
        <v>0</v>
      </c>
      <c r="T348" s="242">
        <v>0</v>
      </c>
      <c r="U348" s="242">
        <v>0</v>
      </c>
      <c r="V348" s="244">
        <v>0</v>
      </c>
      <c r="W348" s="242">
        <v>6</v>
      </c>
      <c r="X348" s="242">
        <v>90</v>
      </c>
      <c r="Y348" s="244">
        <v>70</v>
      </c>
      <c r="Z348" s="242">
        <v>0</v>
      </c>
      <c r="AA348" s="242">
        <v>0</v>
      </c>
      <c r="AB348" s="244">
        <v>0</v>
      </c>
      <c r="AC348" s="242">
        <v>0</v>
      </c>
      <c r="AD348" s="242">
        <v>0</v>
      </c>
      <c r="AE348" s="244">
        <v>0</v>
      </c>
    </row>
    <row r="349" spans="1:31" x14ac:dyDescent="0.35">
      <c r="A349">
        <v>50429</v>
      </c>
      <c r="B349" t="s">
        <v>721</v>
      </c>
      <c r="C349" s="242">
        <v>9</v>
      </c>
      <c r="D349" s="242">
        <v>22</v>
      </c>
      <c r="E349" s="242">
        <v>7</v>
      </c>
      <c r="F349" s="243">
        <v>29</v>
      </c>
      <c r="G349" s="242">
        <v>14</v>
      </c>
      <c r="H349" s="242">
        <v>4</v>
      </c>
      <c r="I349" s="243">
        <v>18</v>
      </c>
      <c r="J349" s="242">
        <v>135</v>
      </c>
      <c r="K349" s="242">
        <v>330</v>
      </c>
      <c r="L349" s="242">
        <v>105</v>
      </c>
      <c r="M349" s="243">
        <v>435</v>
      </c>
      <c r="N349" s="242">
        <v>208</v>
      </c>
      <c r="O349" s="242">
        <v>60</v>
      </c>
      <c r="P349" s="243">
        <v>268</v>
      </c>
      <c r="Q349" s="242">
        <v>7</v>
      </c>
      <c r="R349" s="242">
        <v>105</v>
      </c>
      <c r="S349" s="244">
        <v>30</v>
      </c>
      <c r="T349" s="242">
        <v>1</v>
      </c>
      <c r="U349" s="242">
        <v>15</v>
      </c>
      <c r="V349" s="244">
        <v>0</v>
      </c>
      <c r="W349" s="242">
        <v>3</v>
      </c>
      <c r="X349" s="242">
        <v>45</v>
      </c>
      <c r="Y349" s="244">
        <v>0</v>
      </c>
      <c r="Z349" s="242">
        <v>6</v>
      </c>
      <c r="AA349" s="242">
        <v>90</v>
      </c>
      <c r="AB349" s="244">
        <v>0</v>
      </c>
      <c r="AC349" s="242">
        <v>4</v>
      </c>
      <c r="AD349" s="242">
        <v>60</v>
      </c>
      <c r="AE349" s="244">
        <v>0</v>
      </c>
    </row>
    <row r="350" spans="1:31" x14ac:dyDescent="0.35">
      <c r="A350">
        <v>50439</v>
      </c>
      <c r="B350" t="s">
        <v>722</v>
      </c>
      <c r="C350" s="242">
        <v>14</v>
      </c>
      <c r="D350" s="242">
        <v>16</v>
      </c>
      <c r="E350" s="242">
        <v>6</v>
      </c>
      <c r="F350" s="243">
        <v>22</v>
      </c>
      <c r="G350" s="242">
        <v>3</v>
      </c>
      <c r="H350" s="242">
        <v>0</v>
      </c>
      <c r="I350" s="243">
        <v>3</v>
      </c>
      <c r="J350" s="242">
        <v>210</v>
      </c>
      <c r="K350" s="242">
        <v>240</v>
      </c>
      <c r="L350" s="242">
        <v>90</v>
      </c>
      <c r="M350" s="243">
        <v>330</v>
      </c>
      <c r="N350" s="242">
        <v>30</v>
      </c>
      <c r="O350" s="242">
        <v>0</v>
      </c>
      <c r="P350" s="243">
        <v>30</v>
      </c>
      <c r="Q350" s="242">
        <v>4</v>
      </c>
      <c r="R350" s="242">
        <v>60</v>
      </c>
      <c r="S350" s="244">
        <v>15</v>
      </c>
      <c r="T350" s="242">
        <v>5</v>
      </c>
      <c r="U350" s="242">
        <v>75</v>
      </c>
      <c r="V350" s="244">
        <v>0</v>
      </c>
      <c r="W350" s="242">
        <v>25</v>
      </c>
      <c r="X350" s="242">
        <v>375</v>
      </c>
      <c r="Y350" s="244">
        <v>15</v>
      </c>
      <c r="Z350" s="242">
        <v>14</v>
      </c>
      <c r="AA350" s="242">
        <v>210</v>
      </c>
      <c r="AB350" s="244">
        <v>30</v>
      </c>
      <c r="AC350" s="242">
        <v>14</v>
      </c>
      <c r="AD350" s="242">
        <v>210</v>
      </c>
      <c r="AE350" s="244">
        <v>30</v>
      </c>
    </row>
    <row r="351" spans="1:31" x14ac:dyDescent="0.35">
      <c r="A351">
        <v>50442</v>
      </c>
      <c r="B351" t="s">
        <v>723</v>
      </c>
      <c r="C351" s="242">
        <v>6</v>
      </c>
      <c r="D351" s="242">
        <v>7</v>
      </c>
      <c r="E351" s="242">
        <v>5</v>
      </c>
      <c r="F351" s="243">
        <v>12</v>
      </c>
      <c r="G351" s="242">
        <v>1</v>
      </c>
      <c r="H351" s="242">
        <v>0</v>
      </c>
      <c r="I351" s="243">
        <v>1</v>
      </c>
      <c r="J351" s="242">
        <v>90</v>
      </c>
      <c r="K351" s="242">
        <v>105</v>
      </c>
      <c r="L351" s="242">
        <v>75</v>
      </c>
      <c r="M351" s="243">
        <v>180</v>
      </c>
      <c r="N351" s="242">
        <v>15</v>
      </c>
      <c r="O351" s="242">
        <v>0</v>
      </c>
      <c r="P351" s="243">
        <v>15</v>
      </c>
      <c r="Q351" s="242">
        <v>5</v>
      </c>
      <c r="R351" s="242">
        <v>75</v>
      </c>
      <c r="S351" s="244">
        <v>0</v>
      </c>
      <c r="T351" s="242">
        <v>2</v>
      </c>
      <c r="U351" s="242">
        <v>30</v>
      </c>
      <c r="V351" s="244">
        <v>0</v>
      </c>
      <c r="W351" s="242">
        <v>6</v>
      </c>
      <c r="X351" s="242">
        <v>90</v>
      </c>
      <c r="Y351" s="244">
        <v>0</v>
      </c>
      <c r="Z351" s="242">
        <v>1</v>
      </c>
      <c r="AA351" s="242">
        <v>15</v>
      </c>
      <c r="AB351" s="244">
        <v>0</v>
      </c>
      <c r="AC351" s="242">
        <v>1</v>
      </c>
      <c r="AD351" s="242">
        <v>15</v>
      </c>
      <c r="AE351" s="244">
        <v>0</v>
      </c>
    </row>
    <row r="352" spans="1:31" x14ac:dyDescent="0.35">
      <c r="A352">
        <v>50443</v>
      </c>
      <c r="B352" t="s">
        <v>724</v>
      </c>
      <c r="C352" s="242">
        <v>33</v>
      </c>
      <c r="D352" s="242">
        <v>24</v>
      </c>
      <c r="E352" s="242">
        <v>12</v>
      </c>
      <c r="F352" s="243">
        <v>36</v>
      </c>
      <c r="G352" s="242">
        <v>2</v>
      </c>
      <c r="H352" s="242">
        <v>1</v>
      </c>
      <c r="I352" s="243">
        <v>3</v>
      </c>
      <c r="J352" s="242">
        <v>495</v>
      </c>
      <c r="K352" s="242">
        <v>360</v>
      </c>
      <c r="L352" s="242">
        <v>180</v>
      </c>
      <c r="M352" s="243">
        <v>540</v>
      </c>
      <c r="N352" s="242">
        <v>30</v>
      </c>
      <c r="O352" s="242">
        <v>15</v>
      </c>
      <c r="P352" s="243">
        <v>45</v>
      </c>
      <c r="Q352" s="242">
        <v>19</v>
      </c>
      <c r="R352" s="242">
        <v>285</v>
      </c>
      <c r="S352" s="244">
        <v>0</v>
      </c>
      <c r="T352" s="242">
        <v>35</v>
      </c>
      <c r="U352" s="242">
        <v>525</v>
      </c>
      <c r="V352" s="244">
        <v>45</v>
      </c>
      <c r="W352" s="242">
        <v>14</v>
      </c>
      <c r="X352" s="242">
        <v>210</v>
      </c>
      <c r="Y352" s="244">
        <v>0</v>
      </c>
      <c r="Z352" s="242">
        <v>23</v>
      </c>
      <c r="AA352" s="242">
        <v>345</v>
      </c>
      <c r="AB352" s="244">
        <v>0</v>
      </c>
      <c r="AC352" s="242">
        <v>23</v>
      </c>
      <c r="AD352" s="242">
        <v>345</v>
      </c>
      <c r="AE352" s="244">
        <v>0</v>
      </c>
    </row>
    <row r="353" spans="1:31" x14ac:dyDescent="0.35">
      <c r="A353">
        <v>50452</v>
      </c>
      <c r="B353" t="s">
        <v>725</v>
      </c>
      <c r="C353" s="242">
        <v>17</v>
      </c>
      <c r="D353" s="242">
        <v>23</v>
      </c>
      <c r="E353" s="242">
        <v>11</v>
      </c>
      <c r="F353" s="243">
        <v>34</v>
      </c>
      <c r="G353" s="242">
        <v>6</v>
      </c>
      <c r="H353" s="242">
        <v>3</v>
      </c>
      <c r="I353" s="243">
        <v>9</v>
      </c>
      <c r="J353" s="242">
        <v>255</v>
      </c>
      <c r="K353" s="242">
        <v>345</v>
      </c>
      <c r="L353" s="242">
        <v>165</v>
      </c>
      <c r="M353" s="243">
        <v>510</v>
      </c>
      <c r="N353" s="242">
        <v>90</v>
      </c>
      <c r="O353" s="242">
        <v>45</v>
      </c>
      <c r="P353" s="243">
        <v>135</v>
      </c>
      <c r="Q353" s="242">
        <v>26</v>
      </c>
      <c r="R353" s="242">
        <v>390</v>
      </c>
      <c r="S353" s="244">
        <v>0</v>
      </c>
      <c r="T353" s="242">
        <v>1</v>
      </c>
      <c r="U353" s="242">
        <v>15</v>
      </c>
      <c r="V353" s="244">
        <v>0</v>
      </c>
      <c r="W353" s="242">
        <v>3</v>
      </c>
      <c r="X353" s="242">
        <v>45</v>
      </c>
      <c r="Y353" s="244">
        <v>15</v>
      </c>
      <c r="Z353" s="242">
        <v>9</v>
      </c>
      <c r="AA353" s="242">
        <v>135</v>
      </c>
      <c r="AB353" s="244">
        <v>15</v>
      </c>
      <c r="AC353" s="242">
        <v>0</v>
      </c>
      <c r="AD353" s="242">
        <v>0</v>
      </c>
      <c r="AE353" s="244">
        <v>0</v>
      </c>
    </row>
    <row r="354" spans="1:31" x14ac:dyDescent="0.35">
      <c r="A354">
        <v>50467</v>
      </c>
      <c r="B354" t="s">
        <v>727</v>
      </c>
      <c r="C354" s="242">
        <v>12</v>
      </c>
      <c r="D354" s="242">
        <v>26</v>
      </c>
      <c r="E354" s="242">
        <v>15</v>
      </c>
      <c r="F354" s="243">
        <v>41</v>
      </c>
      <c r="G354" s="242">
        <v>3</v>
      </c>
      <c r="H354" s="242">
        <v>1</v>
      </c>
      <c r="I354" s="243">
        <v>4</v>
      </c>
      <c r="J354" s="242">
        <v>180</v>
      </c>
      <c r="K354" s="242">
        <v>390</v>
      </c>
      <c r="L354" s="242">
        <v>225</v>
      </c>
      <c r="M354" s="243">
        <v>615</v>
      </c>
      <c r="N354" s="242">
        <v>45</v>
      </c>
      <c r="O354" s="242">
        <v>15</v>
      </c>
      <c r="P354" s="243">
        <v>60</v>
      </c>
      <c r="Q354" s="242">
        <v>35</v>
      </c>
      <c r="R354" s="242">
        <v>525</v>
      </c>
      <c r="S354" s="244">
        <v>0</v>
      </c>
      <c r="T354" s="242">
        <v>8</v>
      </c>
      <c r="U354" s="242">
        <v>120</v>
      </c>
      <c r="V354" s="244">
        <v>30</v>
      </c>
      <c r="W354" s="242">
        <v>7</v>
      </c>
      <c r="X354" s="242">
        <v>105</v>
      </c>
      <c r="Y354" s="244">
        <v>30</v>
      </c>
      <c r="Z354" s="242">
        <v>17</v>
      </c>
      <c r="AA354" s="242">
        <v>255</v>
      </c>
      <c r="AB354" s="244">
        <v>0</v>
      </c>
      <c r="AC354" s="242">
        <v>17</v>
      </c>
      <c r="AD354" s="242">
        <v>255</v>
      </c>
      <c r="AE354" s="244">
        <v>0</v>
      </c>
    </row>
    <row r="355" spans="1:31" x14ac:dyDescent="0.35">
      <c r="A355">
        <v>50469</v>
      </c>
      <c r="B355" t="s">
        <v>728</v>
      </c>
      <c r="C355" s="242">
        <v>12</v>
      </c>
      <c r="D355" s="242">
        <v>28</v>
      </c>
      <c r="E355" s="242">
        <v>12</v>
      </c>
      <c r="F355" s="243">
        <v>40</v>
      </c>
      <c r="G355" s="242">
        <v>1</v>
      </c>
      <c r="H355" s="242">
        <v>1</v>
      </c>
      <c r="I355" s="243">
        <v>2</v>
      </c>
      <c r="J355" s="242">
        <v>180</v>
      </c>
      <c r="K355" s="242">
        <v>405</v>
      </c>
      <c r="L355" s="242">
        <v>180</v>
      </c>
      <c r="M355" s="243">
        <v>585</v>
      </c>
      <c r="N355" s="242">
        <v>15</v>
      </c>
      <c r="O355" s="242">
        <v>15</v>
      </c>
      <c r="P355" s="243">
        <v>30</v>
      </c>
      <c r="Q355" s="242">
        <v>0</v>
      </c>
      <c r="R355" s="242">
        <v>0</v>
      </c>
      <c r="S355" s="244">
        <v>0</v>
      </c>
      <c r="T355" s="242">
        <v>8</v>
      </c>
      <c r="U355" s="242">
        <v>120</v>
      </c>
      <c r="V355" s="244">
        <v>15</v>
      </c>
      <c r="W355" s="242">
        <v>43</v>
      </c>
      <c r="X355" s="242">
        <v>645</v>
      </c>
      <c r="Y355" s="244">
        <v>0</v>
      </c>
      <c r="Z355" s="242">
        <v>9</v>
      </c>
      <c r="AA355" s="242">
        <v>120</v>
      </c>
      <c r="AB355" s="244">
        <v>15</v>
      </c>
      <c r="AC355" s="242">
        <v>0</v>
      </c>
      <c r="AD355" s="242">
        <v>0</v>
      </c>
      <c r="AE355" s="244">
        <v>0</v>
      </c>
    </row>
    <row r="356" spans="1:31" x14ac:dyDescent="0.35">
      <c r="A356">
        <v>50471</v>
      </c>
      <c r="B356" t="s">
        <v>729</v>
      </c>
      <c r="C356" s="242">
        <v>0</v>
      </c>
      <c r="D356" s="242">
        <v>2</v>
      </c>
      <c r="E356" s="242">
        <v>0</v>
      </c>
      <c r="F356" s="243">
        <v>2</v>
      </c>
      <c r="G356" s="242">
        <v>0</v>
      </c>
      <c r="H356" s="242">
        <v>0</v>
      </c>
      <c r="I356" s="243">
        <v>0</v>
      </c>
      <c r="J356" s="242">
        <v>0</v>
      </c>
      <c r="K356" s="242">
        <v>30</v>
      </c>
      <c r="L356" s="242">
        <v>0</v>
      </c>
      <c r="M356" s="243">
        <v>30</v>
      </c>
      <c r="N356" s="242">
        <v>0</v>
      </c>
      <c r="O356" s="242">
        <v>0</v>
      </c>
      <c r="P356" s="243">
        <v>0</v>
      </c>
      <c r="Q356" s="242">
        <v>0</v>
      </c>
      <c r="R356" s="242">
        <v>0</v>
      </c>
      <c r="S356" s="244">
        <v>0</v>
      </c>
      <c r="T356" s="242">
        <v>0</v>
      </c>
      <c r="U356" s="242">
        <v>0</v>
      </c>
      <c r="V356" s="244">
        <v>0</v>
      </c>
      <c r="W356" s="242">
        <v>1</v>
      </c>
      <c r="X356" s="242">
        <v>15</v>
      </c>
      <c r="Y356" s="244">
        <v>0</v>
      </c>
      <c r="Z356" s="242">
        <v>0</v>
      </c>
      <c r="AA356" s="242">
        <v>0</v>
      </c>
      <c r="AB356" s="244">
        <v>0</v>
      </c>
      <c r="AC356" s="242">
        <v>0</v>
      </c>
      <c r="AD356" s="242">
        <v>0</v>
      </c>
      <c r="AE356" s="244">
        <v>0</v>
      </c>
    </row>
    <row r="357" spans="1:31" x14ac:dyDescent="0.35">
      <c r="A357">
        <v>50472</v>
      </c>
      <c r="B357" t="s">
        <v>730</v>
      </c>
      <c r="C357" s="242">
        <v>5</v>
      </c>
      <c r="D357" s="242">
        <v>9</v>
      </c>
      <c r="E357" s="242">
        <v>3</v>
      </c>
      <c r="F357" s="243">
        <v>12</v>
      </c>
      <c r="G357" s="242">
        <v>1</v>
      </c>
      <c r="H357" s="242">
        <v>0</v>
      </c>
      <c r="I357" s="243">
        <v>1</v>
      </c>
      <c r="J357" s="242">
        <v>75</v>
      </c>
      <c r="K357" s="242">
        <v>114</v>
      </c>
      <c r="L357" s="242">
        <v>45</v>
      </c>
      <c r="M357" s="243">
        <v>159</v>
      </c>
      <c r="N357" s="242">
        <v>6</v>
      </c>
      <c r="O357" s="242">
        <v>0</v>
      </c>
      <c r="P357" s="243">
        <v>6</v>
      </c>
      <c r="Q357" s="242">
        <v>2</v>
      </c>
      <c r="R357" s="242">
        <v>30</v>
      </c>
      <c r="S357" s="244">
        <v>0</v>
      </c>
      <c r="T357" s="242">
        <v>0</v>
      </c>
      <c r="U357" s="242">
        <v>0</v>
      </c>
      <c r="V357" s="244">
        <v>0</v>
      </c>
      <c r="W357" s="242">
        <v>4</v>
      </c>
      <c r="X357" s="242">
        <v>54</v>
      </c>
      <c r="Y357" s="244">
        <v>0</v>
      </c>
      <c r="Z357" s="242">
        <v>3</v>
      </c>
      <c r="AA357" s="242">
        <v>45</v>
      </c>
      <c r="AB357" s="244">
        <v>0</v>
      </c>
      <c r="AC357" s="242">
        <v>0</v>
      </c>
      <c r="AD357" s="242">
        <v>0</v>
      </c>
      <c r="AE357" s="244">
        <v>0</v>
      </c>
    </row>
    <row r="358" spans="1:31" x14ac:dyDescent="0.35">
      <c r="A358">
        <v>50480</v>
      </c>
      <c r="B358" t="s">
        <v>731</v>
      </c>
      <c r="C358" s="242">
        <v>5</v>
      </c>
      <c r="D358" s="242">
        <v>8</v>
      </c>
      <c r="E358" s="242">
        <v>8</v>
      </c>
      <c r="F358" s="243">
        <v>16</v>
      </c>
      <c r="G358" s="242">
        <v>0</v>
      </c>
      <c r="H358" s="242">
        <v>1</v>
      </c>
      <c r="I358" s="243">
        <v>1</v>
      </c>
      <c r="J358" s="242">
        <v>75</v>
      </c>
      <c r="K358" s="242">
        <v>120</v>
      </c>
      <c r="L358" s="242">
        <v>120</v>
      </c>
      <c r="M358" s="243">
        <v>240</v>
      </c>
      <c r="N358" s="242">
        <v>0</v>
      </c>
      <c r="O358" s="242">
        <v>15</v>
      </c>
      <c r="P358" s="243">
        <v>15</v>
      </c>
      <c r="Q358" s="242">
        <v>2</v>
      </c>
      <c r="R358" s="242">
        <v>30</v>
      </c>
      <c r="S358" s="244">
        <v>0</v>
      </c>
      <c r="T358" s="242">
        <v>8</v>
      </c>
      <c r="U358" s="242">
        <v>120</v>
      </c>
      <c r="V358" s="244">
        <v>0</v>
      </c>
      <c r="W358" s="242">
        <v>1</v>
      </c>
      <c r="X358" s="242">
        <v>15</v>
      </c>
      <c r="Y358" s="244">
        <v>0</v>
      </c>
      <c r="Z358" s="242">
        <v>7</v>
      </c>
      <c r="AA358" s="242">
        <v>105</v>
      </c>
      <c r="AB358" s="244">
        <v>0</v>
      </c>
      <c r="AC358" s="242">
        <v>6</v>
      </c>
      <c r="AD358" s="242">
        <v>90</v>
      </c>
      <c r="AE358" s="244">
        <v>0</v>
      </c>
    </row>
    <row r="359" spans="1:31" x14ac:dyDescent="0.35">
      <c r="A359">
        <v>50481</v>
      </c>
      <c r="B359" t="s">
        <v>732</v>
      </c>
      <c r="C359" s="242">
        <v>18</v>
      </c>
      <c r="D359" s="242">
        <v>41</v>
      </c>
      <c r="E359" s="242">
        <v>16</v>
      </c>
      <c r="F359" s="243">
        <v>57</v>
      </c>
      <c r="G359" s="242">
        <v>25</v>
      </c>
      <c r="H359" s="242">
        <v>13</v>
      </c>
      <c r="I359" s="243">
        <v>38</v>
      </c>
      <c r="J359" s="242">
        <v>270</v>
      </c>
      <c r="K359" s="242">
        <v>607.5</v>
      </c>
      <c r="L359" s="242">
        <v>240</v>
      </c>
      <c r="M359" s="243">
        <v>847.5</v>
      </c>
      <c r="N359" s="242">
        <v>375</v>
      </c>
      <c r="O359" s="242">
        <v>195</v>
      </c>
      <c r="P359" s="243">
        <v>570</v>
      </c>
      <c r="Q359" s="242">
        <v>2</v>
      </c>
      <c r="R359" s="242">
        <v>30</v>
      </c>
      <c r="S359" s="244">
        <v>0</v>
      </c>
      <c r="T359" s="242">
        <v>2</v>
      </c>
      <c r="U359" s="242">
        <v>30</v>
      </c>
      <c r="V359" s="244">
        <v>0</v>
      </c>
      <c r="W359" s="242">
        <v>3</v>
      </c>
      <c r="X359" s="242">
        <v>45</v>
      </c>
      <c r="Y359" s="244">
        <v>15</v>
      </c>
      <c r="Z359" s="242">
        <v>7</v>
      </c>
      <c r="AA359" s="242">
        <v>105</v>
      </c>
      <c r="AB359" s="244">
        <v>15</v>
      </c>
      <c r="AC359" s="242">
        <v>3</v>
      </c>
      <c r="AD359" s="242">
        <v>45</v>
      </c>
      <c r="AE359" s="244">
        <v>15</v>
      </c>
    </row>
    <row r="360" spans="1:31" x14ac:dyDescent="0.35">
      <c r="A360">
        <v>50495</v>
      </c>
      <c r="B360" t="s">
        <v>733</v>
      </c>
      <c r="C360" s="242">
        <v>2</v>
      </c>
      <c r="D360" s="242">
        <v>24</v>
      </c>
      <c r="E360" s="242">
        <v>14</v>
      </c>
      <c r="F360" s="243">
        <v>38</v>
      </c>
      <c r="G360" s="242">
        <v>20</v>
      </c>
      <c r="H360" s="242">
        <v>11</v>
      </c>
      <c r="I360" s="243">
        <v>31</v>
      </c>
      <c r="J360" s="242">
        <v>30</v>
      </c>
      <c r="K360" s="242">
        <v>360</v>
      </c>
      <c r="L360" s="242">
        <v>210</v>
      </c>
      <c r="M360" s="243">
        <v>570</v>
      </c>
      <c r="N360" s="242">
        <v>300</v>
      </c>
      <c r="O360" s="242">
        <v>165</v>
      </c>
      <c r="P360" s="243">
        <v>465</v>
      </c>
      <c r="Q360" s="242">
        <v>1</v>
      </c>
      <c r="R360" s="242">
        <v>15</v>
      </c>
      <c r="S360" s="244">
        <v>15</v>
      </c>
      <c r="T360" s="242">
        <v>1</v>
      </c>
      <c r="U360" s="242">
        <v>15</v>
      </c>
      <c r="V360" s="244">
        <v>15</v>
      </c>
      <c r="W360" s="242">
        <v>4</v>
      </c>
      <c r="X360" s="242">
        <v>60</v>
      </c>
      <c r="Y360" s="244">
        <v>30</v>
      </c>
      <c r="Z360" s="242">
        <v>0</v>
      </c>
      <c r="AA360" s="242">
        <v>0</v>
      </c>
      <c r="AB360" s="244">
        <v>0</v>
      </c>
      <c r="AC360" s="242">
        <v>0</v>
      </c>
      <c r="AD360" s="242">
        <v>0</v>
      </c>
      <c r="AE360" s="244">
        <v>0</v>
      </c>
    </row>
    <row r="361" spans="1:31" x14ac:dyDescent="0.35">
      <c r="A361">
        <v>50506</v>
      </c>
      <c r="B361" t="s">
        <v>734</v>
      </c>
      <c r="C361" s="242">
        <v>0</v>
      </c>
      <c r="D361" s="242">
        <v>1</v>
      </c>
      <c r="E361" s="242">
        <v>0</v>
      </c>
      <c r="F361" s="243">
        <v>1</v>
      </c>
      <c r="G361" s="242">
        <v>1</v>
      </c>
      <c r="H361" s="242">
        <v>0</v>
      </c>
      <c r="I361" s="243">
        <v>1</v>
      </c>
      <c r="J361" s="242">
        <v>0</v>
      </c>
      <c r="K361" s="242">
        <v>3</v>
      </c>
      <c r="L361" s="242">
        <v>0</v>
      </c>
      <c r="M361" s="243">
        <v>3</v>
      </c>
      <c r="N361" s="242">
        <v>15</v>
      </c>
      <c r="O361" s="242">
        <v>0</v>
      </c>
      <c r="P361" s="243">
        <v>15</v>
      </c>
      <c r="Q361" s="242">
        <v>0</v>
      </c>
      <c r="R361" s="242">
        <v>0</v>
      </c>
      <c r="S361" s="244">
        <v>0</v>
      </c>
      <c r="T361" s="242">
        <v>0</v>
      </c>
      <c r="U361" s="242">
        <v>0</v>
      </c>
      <c r="V361" s="244">
        <v>0</v>
      </c>
      <c r="W361" s="242">
        <v>0</v>
      </c>
      <c r="X361" s="242">
        <v>0</v>
      </c>
      <c r="Y361" s="244">
        <v>0</v>
      </c>
      <c r="Z361" s="242">
        <v>0</v>
      </c>
      <c r="AA361" s="242">
        <v>0</v>
      </c>
      <c r="AB361" s="244">
        <v>0</v>
      </c>
      <c r="AC361" s="242">
        <v>0</v>
      </c>
      <c r="AD361" s="242">
        <v>0</v>
      </c>
      <c r="AE361" s="244">
        <v>0</v>
      </c>
    </row>
    <row r="362" spans="1:31" x14ac:dyDescent="0.35">
      <c r="A362">
        <v>50512</v>
      </c>
      <c r="B362" t="s">
        <v>735</v>
      </c>
      <c r="C362" s="242">
        <v>26</v>
      </c>
      <c r="D362" s="242">
        <v>42</v>
      </c>
      <c r="E362" s="242">
        <v>17</v>
      </c>
      <c r="F362" s="243">
        <v>59</v>
      </c>
      <c r="G362" s="242">
        <v>15</v>
      </c>
      <c r="H362" s="242">
        <v>7</v>
      </c>
      <c r="I362" s="243">
        <v>22</v>
      </c>
      <c r="J362" s="242">
        <v>390</v>
      </c>
      <c r="K362" s="242">
        <v>630</v>
      </c>
      <c r="L362" s="242">
        <v>255</v>
      </c>
      <c r="M362" s="243">
        <v>885</v>
      </c>
      <c r="N362" s="242">
        <v>225</v>
      </c>
      <c r="O362" s="242">
        <v>105</v>
      </c>
      <c r="P362" s="243">
        <v>330</v>
      </c>
      <c r="Q362" s="242">
        <v>2</v>
      </c>
      <c r="R362" s="242">
        <v>30</v>
      </c>
      <c r="S362" s="244">
        <v>15</v>
      </c>
      <c r="T362" s="242">
        <v>3</v>
      </c>
      <c r="U362" s="242">
        <v>45</v>
      </c>
      <c r="V362" s="244">
        <v>0</v>
      </c>
      <c r="W362" s="242">
        <v>4</v>
      </c>
      <c r="X362" s="242">
        <v>60</v>
      </c>
      <c r="Y362" s="244">
        <v>0</v>
      </c>
      <c r="Z362" s="242">
        <v>2</v>
      </c>
      <c r="AA362" s="242">
        <v>30</v>
      </c>
      <c r="AB362" s="244">
        <v>0</v>
      </c>
      <c r="AC362" s="242">
        <v>0</v>
      </c>
      <c r="AD362" s="242">
        <v>0</v>
      </c>
      <c r="AE362" s="244">
        <v>0</v>
      </c>
    </row>
    <row r="363" spans="1:31" x14ac:dyDescent="0.35">
      <c r="A363">
        <v>50524</v>
      </c>
      <c r="B363" t="s">
        <v>736</v>
      </c>
      <c r="C363" s="242">
        <v>1</v>
      </c>
      <c r="D363" s="242">
        <v>2</v>
      </c>
      <c r="E363" s="242">
        <v>0</v>
      </c>
      <c r="F363" s="243">
        <v>2</v>
      </c>
      <c r="G363" s="242">
        <v>2</v>
      </c>
      <c r="H363" s="242">
        <v>0</v>
      </c>
      <c r="I363" s="243">
        <v>2</v>
      </c>
      <c r="J363" s="242">
        <v>15</v>
      </c>
      <c r="K363" s="242">
        <v>15</v>
      </c>
      <c r="L363" s="242">
        <v>0</v>
      </c>
      <c r="M363" s="243">
        <v>15</v>
      </c>
      <c r="N363" s="242">
        <v>15</v>
      </c>
      <c r="O363" s="242">
        <v>0</v>
      </c>
      <c r="P363" s="243">
        <v>15</v>
      </c>
      <c r="Q363" s="242">
        <v>1</v>
      </c>
      <c r="R363" s="242">
        <v>15</v>
      </c>
      <c r="S363" s="244">
        <v>0</v>
      </c>
      <c r="T363" s="242">
        <v>0</v>
      </c>
      <c r="U363" s="242">
        <v>0</v>
      </c>
      <c r="V363" s="244">
        <v>0</v>
      </c>
      <c r="W363" s="242">
        <v>1</v>
      </c>
      <c r="X363" s="242">
        <v>0</v>
      </c>
      <c r="Y363" s="244">
        <v>15</v>
      </c>
      <c r="Z363" s="242">
        <v>0</v>
      </c>
      <c r="AA363" s="242">
        <v>0</v>
      </c>
      <c r="AB363" s="244">
        <v>0</v>
      </c>
      <c r="AC363" s="242">
        <v>0</v>
      </c>
      <c r="AD363" s="242">
        <v>0</v>
      </c>
      <c r="AE363" s="244">
        <v>0</v>
      </c>
    </row>
    <row r="364" spans="1:31" x14ac:dyDescent="0.35">
      <c r="A364">
        <v>50528</v>
      </c>
      <c r="B364" t="s">
        <v>737</v>
      </c>
      <c r="C364" s="242">
        <v>2</v>
      </c>
      <c r="D364" s="242">
        <v>19</v>
      </c>
      <c r="E364" s="242">
        <v>8</v>
      </c>
      <c r="F364" s="243">
        <v>27</v>
      </c>
      <c r="G364" s="242">
        <v>11</v>
      </c>
      <c r="H364" s="242">
        <v>7</v>
      </c>
      <c r="I364" s="243">
        <v>18</v>
      </c>
      <c r="J364" s="242">
        <v>30</v>
      </c>
      <c r="K364" s="242">
        <v>285</v>
      </c>
      <c r="L364" s="242">
        <v>120</v>
      </c>
      <c r="M364" s="243">
        <v>405</v>
      </c>
      <c r="N364" s="242">
        <v>165</v>
      </c>
      <c r="O364" s="242">
        <v>105</v>
      </c>
      <c r="P364" s="243">
        <v>270</v>
      </c>
      <c r="Q364" s="242">
        <v>3</v>
      </c>
      <c r="R364" s="242">
        <v>45</v>
      </c>
      <c r="S364" s="244">
        <v>15</v>
      </c>
      <c r="T364" s="242">
        <v>0</v>
      </c>
      <c r="U364" s="242">
        <v>0</v>
      </c>
      <c r="V364" s="244">
        <v>0</v>
      </c>
      <c r="W364" s="242">
        <v>0</v>
      </c>
      <c r="X364" s="242">
        <v>0</v>
      </c>
      <c r="Y364" s="244">
        <v>0</v>
      </c>
      <c r="Z364" s="242">
        <v>1</v>
      </c>
      <c r="AA364" s="242">
        <v>15</v>
      </c>
      <c r="AB364" s="244">
        <v>0</v>
      </c>
      <c r="AC364" s="242">
        <v>1</v>
      </c>
      <c r="AD364" s="242">
        <v>15</v>
      </c>
      <c r="AE364" s="244">
        <v>0</v>
      </c>
    </row>
    <row r="365" spans="1:31" x14ac:dyDescent="0.35">
      <c r="A365">
        <v>50532</v>
      </c>
      <c r="B365" t="s">
        <v>738</v>
      </c>
      <c r="C365" s="242">
        <v>1</v>
      </c>
      <c r="D365" s="242">
        <v>1</v>
      </c>
      <c r="E365" s="242">
        <v>0</v>
      </c>
      <c r="F365" s="243">
        <v>1</v>
      </c>
      <c r="G365" s="242">
        <v>1</v>
      </c>
      <c r="H365" s="242">
        <v>0</v>
      </c>
      <c r="I365" s="243">
        <v>1</v>
      </c>
      <c r="J365" s="242">
        <v>15</v>
      </c>
      <c r="K365" s="242">
        <v>15</v>
      </c>
      <c r="L365" s="242">
        <v>0</v>
      </c>
      <c r="M365" s="243">
        <v>15</v>
      </c>
      <c r="N365" s="242">
        <v>15</v>
      </c>
      <c r="O365" s="242">
        <v>0</v>
      </c>
      <c r="P365" s="243">
        <v>15</v>
      </c>
      <c r="Q365" s="242">
        <v>0</v>
      </c>
      <c r="R365" s="242">
        <v>0</v>
      </c>
      <c r="S365" s="244">
        <v>0</v>
      </c>
      <c r="T365" s="242">
        <v>0</v>
      </c>
      <c r="U365" s="242">
        <v>0</v>
      </c>
      <c r="V365" s="244">
        <v>0</v>
      </c>
      <c r="W365" s="242">
        <v>1</v>
      </c>
      <c r="X365" s="242">
        <v>15</v>
      </c>
      <c r="Y365" s="244">
        <v>15</v>
      </c>
      <c r="Z365" s="242">
        <v>0</v>
      </c>
      <c r="AA365" s="242">
        <v>0</v>
      </c>
      <c r="AB365" s="244">
        <v>0</v>
      </c>
      <c r="AC365" s="242">
        <v>0</v>
      </c>
      <c r="AD365" s="242">
        <v>0</v>
      </c>
      <c r="AE365" s="244">
        <v>0</v>
      </c>
    </row>
    <row r="366" spans="1:31" x14ac:dyDescent="0.35">
      <c r="A366">
        <v>50546</v>
      </c>
      <c r="B366" t="s">
        <v>739</v>
      </c>
      <c r="C366" s="242">
        <v>0</v>
      </c>
      <c r="D366" s="242">
        <v>21</v>
      </c>
      <c r="E366" s="242">
        <v>10</v>
      </c>
      <c r="F366" s="243">
        <v>31</v>
      </c>
      <c r="G366" s="242">
        <v>9</v>
      </c>
      <c r="H366" s="242">
        <v>6</v>
      </c>
      <c r="I366" s="243">
        <v>15</v>
      </c>
      <c r="J366" s="242">
        <v>0</v>
      </c>
      <c r="K366" s="242">
        <v>315</v>
      </c>
      <c r="L366" s="242">
        <v>150</v>
      </c>
      <c r="M366" s="243">
        <v>465</v>
      </c>
      <c r="N366" s="242">
        <v>135</v>
      </c>
      <c r="O366" s="242">
        <v>90</v>
      </c>
      <c r="P366" s="243">
        <v>225</v>
      </c>
      <c r="Q366" s="242">
        <v>4</v>
      </c>
      <c r="R366" s="242">
        <v>60</v>
      </c>
      <c r="S366" s="244">
        <v>15</v>
      </c>
      <c r="T366" s="242">
        <v>8</v>
      </c>
      <c r="U366" s="242">
        <v>120</v>
      </c>
      <c r="V366" s="244">
        <v>60</v>
      </c>
      <c r="W366" s="242">
        <v>2</v>
      </c>
      <c r="X366" s="242">
        <v>30</v>
      </c>
      <c r="Y366" s="244">
        <v>15</v>
      </c>
      <c r="Z366" s="242">
        <v>0</v>
      </c>
      <c r="AA366" s="242">
        <v>0</v>
      </c>
      <c r="AB366" s="244">
        <v>0</v>
      </c>
      <c r="AC366" s="242">
        <v>0</v>
      </c>
      <c r="AD366" s="242">
        <v>0</v>
      </c>
      <c r="AE366" s="244">
        <v>0</v>
      </c>
    </row>
    <row r="367" spans="1:31" x14ac:dyDescent="0.35">
      <c r="A367">
        <v>50572</v>
      </c>
      <c r="B367" t="s">
        <v>722</v>
      </c>
      <c r="C367" s="242">
        <v>17</v>
      </c>
      <c r="D367" s="242">
        <v>39</v>
      </c>
      <c r="E367" s="242">
        <v>5</v>
      </c>
      <c r="F367" s="243">
        <v>44</v>
      </c>
      <c r="G367" s="242">
        <v>2</v>
      </c>
      <c r="H367" s="242">
        <v>2</v>
      </c>
      <c r="I367" s="243">
        <v>4</v>
      </c>
      <c r="J367" s="242">
        <v>255</v>
      </c>
      <c r="K367" s="242">
        <v>585</v>
      </c>
      <c r="L367" s="242">
        <v>75</v>
      </c>
      <c r="M367" s="243">
        <v>660</v>
      </c>
      <c r="N367" s="242">
        <v>30</v>
      </c>
      <c r="O367" s="242">
        <v>30</v>
      </c>
      <c r="P367" s="243">
        <v>60</v>
      </c>
      <c r="Q367" s="242">
        <v>0</v>
      </c>
      <c r="R367" s="242">
        <v>0</v>
      </c>
      <c r="S367" s="244">
        <v>0</v>
      </c>
      <c r="T367" s="242">
        <v>11</v>
      </c>
      <c r="U367" s="242">
        <v>165</v>
      </c>
      <c r="V367" s="244">
        <v>45</v>
      </c>
      <c r="W367" s="242">
        <v>47</v>
      </c>
      <c r="X367" s="242">
        <v>705</v>
      </c>
      <c r="Y367" s="244">
        <v>15</v>
      </c>
      <c r="Z367" s="242">
        <v>17</v>
      </c>
      <c r="AA367" s="242">
        <v>255</v>
      </c>
      <c r="AB367" s="244">
        <v>0</v>
      </c>
      <c r="AC367" s="242">
        <v>2</v>
      </c>
      <c r="AD367" s="242">
        <v>30</v>
      </c>
      <c r="AE367" s="244">
        <v>0</v>
      </c>
    </row>
    <row r="368" spans="1:31" x14ac:dyDescent="0.35">
      <c r="A368">
        <v>51135</v>
      </c>
      <c r="B368" t="s">
        <v>740</v>
      </c>
      <c r="C368" s="242">
        <v>20</v>
      </c>
      <c r="D368" s="242">
        <v>42</v>
      </c>
      <c r="E368" s="242">
        <v>17</v>
      </c>
      <c r="F368" s="243">
        <v>59</v>
      </c>
      <c r="G368" s="242">
        <v>26</v>
      </c>
      <c r="H368" s="242">
        <v>9</v>
      </c>
      <c r="I368" s="243">
        <v>35</v>
      </c>
      <c r="J368" s="242">
        <v>298.5</v>
      </c>
      <c r="K368" s="242">
        <v>630</v>
      </c>
      <c r="L368" s="242">
        <v>253.5</v>
      </c>
      <c r="M368" s="243">
        <v>883.5</v>
      </c>
      <c r="N368" s="242">
        <v>356</v>
      </c>
      <c r="O368" s="242">
        <v>129</v>
      </c>
      <c r="P368" s="243">
        <v>485</v>
      </c>
      <c r="Q368" s="242">
        <v>29</v>
      </c>
      <c r="R368" s="242">
        <v>432</v>
      </c>
      <c r="S368" s="244">
        <v>153</v>
      </c>
      <c r="T368" s="242">
        <v>2</v>
      </c>
      <c r="U368" s="242">
        <v>30</v>
      </c>
      <c r="V368" s="244">
        <v>15</v>
      </c>
      <c r="W368" s="242">
        <v>8</v>
      </c>
      <c r="X368" s="242">
        <v>120</v>
      </c>
      <c r="Y368" s="244">
        <v>9</v>
      </c>
      <c r="Z368" s="242">
        <v>0</v>
      </c>
      <c r="AA368" s="242">
        <v>0</v>
      </c>
      <c r="AB368" s="244">
        <v>0</v>
      </c>
      <c r="AC368" s="242">
        <v>0</v>
      </c>
      <c r="AD368" s="242">
        <v>0</v>
      </c>
      <c r="AE368" s="244">
        <v>0</v>
      </c>
    </row>
    <row r="369" spans="1:31" x14ac:dyDescent="0.35">
      <c r="A369">
        <v>51136</v>
      </c>
      <c r="B369" t="s">
        <v>741</v>
      </c>
      <c r="C369" s="242">
        <v>15</v>
      </c>
      <c r="D369" s="242">
        <v>38</v>
      </c>
      <c r="E369" s="242">
        <v>11</v>
      </c>
      <c r="F369" s="243">
        <v>49</v>
      </c>
      <c r="G369" s="242">
        <v>20</v>
      </c>
      <c r="H369" s="242">
        <v>7</v>
      </c>
      <c r="I369" s="243">
        <v>27</v>
      </c>
      <c r="J369" s="242">
        <v>220.5</v>
      </c>
      <c r="K369" s="242">
        <v>550.5</v>
      </c>
      <c r="L369" s="242">
        <v>165</v>
      </c>
      <c r="M369" s="243">
        <v>715.5</v>
      </c>
      <c r="N369" s="242">
        <v>290</v>
      </c>
      <c r="O369" s="242">
        <v>85</v>
      </c>
      <c r="P369" s="243">
        <v>375</v>
      </c>
      <c r="Q369" s="242">
        <v>17</v>
      </c>
      <c r="R369" s="242">
        <v>238.5</v>
      </c>
      <c r="S369" s="244">
        <v>65</v>
      </c>
      <c r="T369" s="242">
        <v>17</v>
      </c>
      <c r="U369" s="242">
        <v>249</v>
      </c>
      <c r="V369" s="244">
        <v>110</v>
      </c>
      <c r="W369" s="242">
        <v>7</v>
      </c>
      <c r="X369" s="242">
        <v>105</v>
      </c>
      <c r="Y369" s="244">
        <v>60</v>
      </c>
      <c r="Z369" s="242">
        <v>0</v>
      </c>
      <c r="AA369" s="242">
        <v>0</v>
      </c>
      <c r="AB369" s="244">
        <v>0</v>
      </c>
      <c r="AC369" s="242">
        <v>0</v>
      </c>
      <c r="AD369" s="242">
        <v>0</v>
      </c>
      <c r="AE369" s="244">
        <v>0</v>
      </c>
    </row>
    <row r="370" spans="1:31" x14ac:dyDescent="0.35">
      <c r="A370">
        <v>51137</v>
      </c>
      <c r="B370" t="s">
        <v>742</v>
      </c>
      <c r="C370" s="242">
        <v>7</v>
      </c>
      <c r="D370" s="242">
        <v>60</v>
      </c>
      <c r="E370" s="242">
        <v>23</v>
      </c>
      <c r="F370" s="243">
        <v>83</v>
      </c>
      <c r="G370" s="242">
        <v>44</v>
      </c>
      <c r="H370" s="242">
        <v>16</v>
      </c>
      <c r="I370" s="243">
        <v>60</v>
      </c>
      <c r="J370" s="242">
        <v>103.5</v>
      </c>
      <c r="K370" s="242">
        <v>890</v>
      </c>
      <c r="L370" s="242">
        <v>340.5</v>
      </c>
      <c r="M370" s="243">
        <v>1230.5</v>
      </c>
      <c r="N370" s="242">
        <v>592.5</v>
      </c>
      <c r="O370" s="242">
        <v>227</v>
      </c>
      <c r="P370" s="243">
        <v>819.5</v>
      </c>
      <c r="Q370" s="242">
        <v>4</v>
      </c>
      <c r="R370" s="242">
        <v>57</v>
      </c>
      <c r="S370" s="244">
        <v>15</v>
      </c>
      <c r="T370" s="242">
        <v>2</v>
      </c>
      <c r="U370" s="242">
        <v>30</v>
      </c>
      <c r="V370" s="244">
        <v>3</v>
      </c>
      <c r="W370" s="242">
        <v>2</v>
      </c>
      <c r="X370" s="242">
        <v>30</v>
      </c>
      <c r="Y370" s="244">
        <v>30</v>
      </c>
      <c r="Z370" s="242">
        <v>0</v>
      </c>
      <c r="AA370" s="242">
        <v>0</v>
      </c>
      <c r="AB370" s="244">
        <v>0</v>
      </c>
      <c r="AC370" s="242">
        <v>0</v>
      </c>
      <c r="AD370" s="242">
        <v>0</v>
      </c>
      <c r="AE370" s="244">
        <v>0</v>
      </c>
    </row>
    <row r="371" spans="1:31" x14ac:dyDescent="0.35">
      <c r="A371">
        <v>51139</v>
      </c>
      <c r="B371" t="s">
        <v>743</v>
      </c>
      <c r="C371" s="242">
        <v>26</v>
      </c>
      <c r="D371" s="242">
        <v>51</v>
      </c>
      <c r="E371" s="242">
        <v>22</v>
      </c>
      <c r="F371" s="243">
        <v>73</v>
      </c>
      <c r="G371" s="242">
        <v>14</v>
      </c>
      <c r="H371" s="242">
        <v>5</v>
      </c>
      <c r="I371" s="243">
        <v>19</v>
      </c>
      <c r="J371" s="242">
        <v>390</v>
      </c>
      <c r="K371" s="242">
        <v>765</v>
      </c>
      <c r="L371" s="242">
        <v>330</v>
      </c>
      <c r="M371" s="243">
        <v>1095</v>
      </c>
      <c r="N371" s="242">
        <v>210</v>
      </c>
      <c r="O371" s="242">
        <v>75</v>
      </c>
      <c r="P371" s="243">
        <v>285</v>
      </c>
      <c r="Q371" s="242">
        <v>18</v>
      </c>
      <c r="R371" s="242">
        <v>270</v>
      </c>
      <c r="S371" s="244">
        <v>15</v>
      </c>
      <c r="T371" s="242">
        <v>29</v>
      </c>
      <c r="U371" s="242">
        <v>435</v>
      </c>
      <c r="V371" s="244">
        <v>75</v>
      </c>
      <c r="W371" s="242">
        <v>18</v>
      </c>
      <c r="X371" s="242">
        <v>270</v>
      </c>
      <c r="Y371" s="244">
        <v>30</v>
      </c>
      <c r="Z371" s="242">
        <v>29</v>
      </c>
      <c r="AA371" s="242">
        <v>435</v>
      </c>
      <c r="AB371" s="244">
        <v>15</v>
      </c>
      <c r="AC371" s="242">
        <v>0</v>
      </c>
      <c r="AD371" s="242">
        <v>0</v>
      </c>
      <c r="AE371" s="244">
        <v>0</v>
      </c>
    </row>
    <row r="372" spans="1:31" x14ac:dyDescent="0.35">
      <c r="A372">
        <v>51144</v>
      </c>
      <c r="B372" t="s">
        <v>744</v>
      </c>
      <c r="C372" s="242">
        <v>10</v>
      </c>
      <c r="D372" s="242">
        <v>16</v>
      </c>
      <c r="E372" s="242">
        <v>7</v>
      </c>
      <c r="F372" s="243">
        <v>23</v>
      </c>
      <c r="G372" s="242">
        <v>7</v>
      </c>
      <c r="H372" s="242">
        <v>6</v>
      </c>
      <c r="I372" s="243">
        <v>13</v>
      </c>
      <c r="J372" s="242">
        <v>150</v>
      </c>
      <c r="K372" s="242">
        <v>240</v>
      </c>
      <c r="L372" s="242">
        <v>105</v>
      </c>
      <c r="M372" s="243">
        <v>345</v>
      </c>
      <c r="N372" s="242">
        <v>105</v>
      </c>
      <c r="O372" s="242">
        <v>90</v>
      </c>
      <c r="P372" s="243">
        <v>195</v>
      </c>
      <c r="Q372" s="242">
        <v>0</v>
      </c>
      <c r="R372" s="242">
        <v>0</v>
      </c>
      <c r="S372" s="244">
        <v>0</v>
      </c>
      <c r="T372" s="242">
        <v>7</v>
      </c>
      <c r="U372" s="242">
        <v>105</v>
      </c>
      <c r="V372" s="244">
        <v>60</v>
      </c>
      <c r="W372" s="242">
        <v>1</v>
      </c>
      <c r="X372" s="242">
        <v>15</v>
      </c>
      <c r="Y372" s="244">
        <v>0</v>
      </c>
      <c r="Z372" s="242">
        <v>0</v>
      </c>
      <c r="AA372" s="242">
        <v>0</v>
      </c>
      <c r="AB372" s="244">
        <v>0</v>
      </c>
      <c r="AC372" s="242">
        <v>0</v>
      </c>
      <c r="AD372" s="242">
        <v>0</v>
      </c>
      <c r="AE372" s="244">
        <v>0</v>
      </c>
    </row>
    <row r="373" spans="1:31" x14ac:dyDescent="0.35">
      <c r="A373">
        <v>51175</v>
      </c>
      <c r="B373" t="s">
        <v>745</v>
      </c>
      <c r="C373" s="242">
        <v>11</v>
      </c>
      <c r="D373" s="242">
        <v>21</v>
      </c>
      <c r="E373" s="242">
        <v>5</v>
      </c>
      <c r="F373" s="243">
        <v>26</v>
      </c>
      <c r="G373" s="242">
        <v>5</v>
      </c>
      <c r="H373" s="242">
        <v>3</v>
      </c>
      <c r="I373" s="243">
        <v>8</v>
      </c>
      <c r="J373" s="242">
        <v>165</v>
      </c>
      <c r="K373" s="242">
        <v>315</v>
      </c>
      <c r="L373" s="242">
        <v>75</v>
      </c>
      <c r="M373" s="243">
        <v>390</v>
      </c>
      <c r="N373" s="242">
        <v>75</v>
      </c>
      <c r="O373" s="242">
        <v>45</v>
      </c>
      <c r="P373" s="243">
        <v>120</v>
      </c>
      <c r="Q373" s="242">
        <v>7</v>
      </c>
      <c r="R373" s="242">
        <v>105</v>
      </c>
      <c r="S373" s="244">
        <v>15</v>
      </c>
      <c r="T373" s="242">
        <v>2</v>
      </c>
      <c r="U373" s="242">
        <v>30</v>
      </c>
      <c r="V373" s="244">
        <v>0</v>
      </c>
      <c r="W373" s="242">
        <v>6</v>
      </c>
      <c r="X373" s="242">
        <v>90</v>
      </c>
      <c r="Y373" s="244">
        <v>30</v>
      </c>
      <c r="Z373" s="242">
        <v>3</v>
      </c>
      <c r="AA373" s="242">
        <v>45</v>
      </c>
      <c r="AB373" s="244">
        <v>0</v>
      </c>
      <c r="AC373" s="242">
        <v>3</v>
      </c>
      <c r="AD373" s="242">
        <v>45</v>
      </c>
      <c r="AE373" s="244">
        <v>0</v>
      </c>
    </row>
    <row r="374" spans="1:31" x14ac:dyDescent="0.35">
      <c r="A374">
        <v>51188</v>
      </c>
      <c r="B374" t="s">
        <v>746</v>
      </c>
      <c r="C374" s="242">
        <v>0</v>
      </c>
      <c r="D374" s="242">
        <v>2</v>
      </c>
      <c r="E374" s="242">
        <v>1</v>
      </c>
      <c r="F374" s="243">
        <v>3</v>
      </c>
      <c r="G374" s="242">
        <v>0</v>
      </c>
      <c r="H374" s="242">
        <v>1</v>
      </c>
      <c r="I374" s="243">
        <v>1</v>
      </c>
      <c r="J374" s="242">
        <v>0</v>
      </c>
      <c r="K374" s="242">
        <v>30</v>
      </c>
      <c r="L374" s="242">
        <v>15</v>
      </c>
      <c r="M374" s="243">
        <v>45</v>
      </c>
      <c r="N374" s="242">
        <v>0</v>
      </c>
      <c r="O374" s="242">
        <v>15</v>
      </c>
      <c r="P374" s="243">
        <v>15</v>
      </c>
      <c r="Q374" s="242">
        <v>0</v>
      </c>
      <c r="R374" s="242">
        <v>0</v>
      </c>
      <c r="S374" s="244">
        <v>0</v>
      </c>
      <c r="T374" s="242">
        <v>2</v>
      </c>
      <c r="U374" s="242">
        <v>30</v>
      </c>
      <c r="V374" s="244">
        <v>15</v>
      </c>
      <c r="W374" s="242">
        <v>1</v>
      </c>
      <c r="X374" s="242">
        <v>15</v>
      </c>
      <c r="Y374" s="244">
        <v>0</v>
      </c>
      <c r="Z374" s="242">
        <v>1</v>
      </c>
      <c r="AA374" s="242">
        <v>15</v>
      </c>
      <c r="AB374" s="244">
        <v>0</v>
      </c>
      <c r="AC374" s="242">
        <v>0</v>
      </c>
      <c r="AD374" s="242">
        <v>0</v>
      </c>
      <c r="AE374" s="244">
        <v>0</v>
      </c>
    </row>
    <row r="375" spans="1:31" x14ac:dyDescent="0.35">
      <c r="A375">
        <v>51210</v>
      </c>
      <c r="B375" t="s">
        <v>747</v>
      </c>
      <c r="C375" s="242">
        <v>11</v>
      </c>
      <c r="D375" s="242">
        <v>17</v>
      </c>
      <c r="E375" s="242">
        <v>12</v>
      </c>
      <c r="F375" s="243">
        <v>29</v>
      </c>
      <c r="G375" s="242">
        <v>3</v>
      </c>
      <c r="H375" s="242">
        <v>1</v>
      </c>
      <c r="I375" s="243">
        <v>4</v>
      </c>
      <c r="J375" s="242">
        <v>165</v>
      </c>
      <c r="K375" s="242">
        <v>255</v>
      </c>
      <c r="L375" s="242">
        <v>180</v>
      </c>
      <c r="M375" s="243">
        <v>435</v>
      </c>
      <c r="N375" s="242">
        <v>45</v>
      </c>
      <c r="O375" s="242">
        <v>15</v>
      </c>
      <c r="P375" s="243">
        <v>60</v>
      </c>
      <c r="Q375" s="242">
        <v>9</v>
      </c>
      <c r="R375" s="242">
        <v>135</v>
      </c>
      <c r="S375" s="244">
        <v>15</v>
      </c>
      <c r="T375" s="242">
        <v>6</v>
      </c>
      <c r="U375" s="242">
        <v>90</v>
      </c>
      <c r="V375" s="244">
        <v>30</v>
      </c>
      <c r="W375" s="242">
        <v>9</v>
      </c>
      <c r="X375" s="242">
        <v>135</v>
      </c>
      <c r="Y375" s="244">
        <v>0</v>
      </c>
      <c r="Z375" s="242">
        <v>10</v>
      </c>
      <c r="AA375" s="242">
        <v>150</v>
      </c>
      <c r="AB375" s="244">
        <v>15</v>
      </c>
      <c r="AC375" s="242">
        <v>9</v>
      </c>
      <c r="AD375" s="242">
        <v>135</v>
      </c>
      <c r="AE375" s="244">
        <v>15</v>
      </c>
    </row>
    <row r="376" spans="1:31" x14ac:dyDescent="0.35">
      <c r="A376">
        <v>51224</v>
      </c>
      <c r="B376" t="s">
        <v>457</v>
      </c>
      <c r="C376" s="242">
        <v>2</v>
      </c>
      <c r="D376" s="242">
        <v>35</v>
      </c>
      <c r="E376" s="242">
        <v>14</v>
      </c>
      <c r="F376" s="243">
        <v>49</v>
      </c>
      <c r="G376" s="242">
        <v>32</v>
      </c>
      <c r="H376" s="242">
        <v>12</v>
      </c>
      <c r="I376" s="243">
        <v>44</v>
      </c>
      <c r="J376" s="242">
        <v>30</v>
      </c>
      <c r="K376" s="242">
        <v>525</v>
      </c>
      <c r="L376" s="242">
        <v>210</v>
      </c>
      <c r="M376" s="243">
        <v>735</v>
      </c>
      <c r="N376" s="242">
        <v>480</v>
      </c>
      <c r="O376" s="242">
        <v>180</v>
      </c>
      <c r="P376" s="243">
        <v>660</v>
      </c>
      <c r="Q376" s="242">
        <v>2</v>
      </c>
      <c r="R376" s="242">
        <v>30</v>
      </c>
      <c r="S376" s="244">
        <v>30</v>
      </c>
      <c r="T376" s="242">
        <v>0</v>
      </c>
      <c r="U376" s="242">
        <v>0</v>
      </c>
      <c r="V376" s="244">
        <v>0</v>
      </c>
      <c r="W376" s="242">
        <v>0</v>
      </c>
      <c r="X376" s="242">
        <v>0</v>
      </c>
      <c r="Y376" s="244">
        <v>0</v>
      </c>
      <c r="Z376" s="242">
        <v>0</v>
      </c>
      <c r="AA376" s="242">
        <v>0</v>
      </c>
      <c r="AB376" s="244">
        <v>0</v>
      </c>
      <c r="AC376" s="242">
        <v>0</v>
      </c>
      <c r="AD376" s="242">
        <v>0</v>
      </c>
      <c r="AE376" s="244">
        <v>0</v>
      </c>
    </row>
    <row r="377" spans="1:31" x14ac:dyDescent="0.35">
      <c r="A377">
        <v>51231</v>
      </c>
      <c r="B377" t="s">
        <v>748</v>
      </c>
      <c r="C377" s="242">
        <v>0</v>
      </c>
      <c r="D377" s="242">
        <v>1</v>
      </c>
      <c r="E377" s="242">
        <v>1</v>
      </c>
      <c r="F377" s="243">
        <v>2</v>
      </c>
      <c r="G377" s="242">
        <v>0</v>
      </c>
      <c r="H377" s="242">
        <v>1</v>
      </c>
      <c r="I377" s="243">
        <v>1</v>
      </c>
      <c r="J377" s="242">
        <v>0</v>
      </c>
      <c r="K377" s="242">
        <v>15</v>
      </c>
      <c r="L377" s="242">
        <v>15</v>
      </c>
      <c r="M377" s="243">
        <v>30</v>
      </c>
      <c r="N377" s="242">
        <v>0</v>
      </c>
      <c r="O377" s="242">
        <v>15</v>
      </c>
      <c r="P377" s="243">
        <v>15</v>
      </c>
      <c r="Q377" s="242">
        <v>0</v>
      </c>
      <c r="R377" s="242">
        <v>0</v>
      </c>
      <c r="S377" s="244">
        <v>0</v>
      </c>
      <c r="T377" s="242">
        <v>0</v>
      </c>
      <c r="U377" s="242">
        <v>0</v>
      </c>
      <c r="V377" s="244">
        <v>0</v>
      </c>
      <c r="W377" s="242">
        <v>0</v>
      </c>
      <c r="X377" s="242">
        <v>0</v>
      </c>
      <c r="Y377" s="244">
        <v>0</v>
      </c>
      <c r="Z377" s="242">
        <v>0</v>
      </c>
      <c r="AA377" s="242">
        <v>0</v>
      </c>
      <c r="AB377" s="244">
        <v>0</v>
      </c>
      <c r="AC377" s="242">
        <v>0</v>
      </c>
      <c r="AD377" s="242">
        <v>0</v>
      </c>
      <c r="AE377" s="244">
        <v>0</v>
      </c>
    </row>
    <row r="378" spans="1:31" x14ac:dyDescent="0.35">
      <c r="A378">
        <v>51240</v>
      </c>
      <c r="B378" t="s">
        <v>749</v>
      </c>
      <c r="C378" s="242">
        <v>0</v>
      </c>
      <c r="D378" s="242">
        <v>1</v>
      </c>
      <c r="E378" s="242">
        <v>0</v>
      </c>
      <c r="F378" s="243">
        <v>1</v>
      </c>
      <c r="G378" s="242">
        <v>1</v>
      </c>
      <c r="H378" s="242">
        <v>0</v>
      </c>
      <c r="I378" s="243">
        <v>1</v>
      </c>
      <c r="J378" s="242">
        <v>0</v>
      </c>
      <c r="K378" s="242">
        <v>15</v>
      </c>
      <c r="L378" s="242">
        <v>0</v>
      </c>
      <c r="M378" s="243">
        <v>15</v>
      </c>
      <c r="N378" s="242">
        <v>15</v>
      </c>
      <c r="O378" s="242">
        <v>0</v>
      </c>
      <c r="P378" s="243">
        <v>15</v>
      </c>
      <c r="Q378" s="242">
        <v>0</v>
      </c>
      <c r="R378" s="242">
        <v>0</v>
      </c>
      <c r="S378" s="244">
        <v>0</v>
      </c>
      <c r="T378" s="242">
        <v>0</v>
      </c>
      <c r="U378" s="242">
        <v>0</v>
      </c>
      <c r="V378" s="244">
        <v>0</v>
      </c>
      <c r="W378" s="242">
        <v>0</v>
      </c>
      <c r="X378" s="242">
        <v>0</v>
      </c>
      <c r="Y378" s="244">
        <v>0</v>
      </c>
      <c r="Z378" s="242">
        <v>0</v>
      </c>
      <c r="AA378" s="242">
        <v>0</v>
      </c>
      <c r="AB378" s="244">
        <v>0</v>
      </c>
      <c r="AC378" s="242">
        <v>0</v>
      </c>
      <c r="AD378" s="242">
        <v>0</v>
      </c>
      <c r="AE378" s="244">
        <v>0</v>
      </c>
    </row>
    <row r="379" spans="1:31" x14ac:dyDescent="0.35">
      <c r="A379">
        <v>51261</v>
      </c>
      <c r="B379" t="s">
        <v>750</v>
      </c>
      <c r="C379" s="242">
        <v>8</v>
      </c>
      <c r="D379" s="242">
        <v>18</v>
      </c>
      <c r="E379" s="242">
        <v>11</v>
      </c>
      <c r="F379" s="243">
        <v>29</v>
      </c>
      <c r="G379" s="242">
        <v>9</v>
      </c>
      <c r="H379" s="242">
        <v>4</v>
      </c>
      <c r="I379" s="243">
        <v>13</v>
      </c>
      <c r="J379" s="242">
        <v>120</v>
      </c>
      <c r="K379" s="242">
        <v>270</v>
      </c>
      <c r="L379" s="242">
        <v>165</v>
      </c>
      <c r="M379" s="243">
        <v>435</v>
      </c>
      <c r="N379" s="242">
        <v>135</v>
      </c>
      <c r="O379" s="242">
        <v>60</v>
      </c>
      <c r="P379" s="243">
        <v>195</v>
      </c>
      <c r="Q379" s="242">
        <v>18</v>
      </c>
      <c r="R379" s="242">
        <v>270</v>
      </c>
      <c r="S379" s="244">
        <v>75</v>
      </c>
      <c r="T379" s="242">
        <v>0</v>
      </c>
      <c r="U379" s="242">
        <v>0</v>
      </c>
      <c r="V379" s="244">
        <v>0</v>
      </c>
      <c r="W379" s="242">
        <v>1</v>
      </c>
      <c r="X379" s="242">
        <v>15</v>
      </c>
      <c r="Y379" s="244">
        <v>0</v>
      </c>
      <c r="Z379" s="242">
        <v>2</v>
      </c>
      <c r="AA379" s="242">
        <v>30</v>
      </c>
      <c r="AB379" s="244">
        <v>0</v>
      </c>
      <c r="AC379" s="242">
        <v>0</v>
      </c>
      <c r="AD379" s="242">
        <v>0</v>
      </c>
      <c r="AE379" s="244">
        <v>0</v>
      </c>
    </row>
    <row r="380" spans="1:31" x14ac:dyDescent="0.35">
      <c r="A380">
        <v>51272</v>
      </c>
      <c r="B380" t="s">
        <v>751</v>
      </c>
      <c r="C380" s="242">
        <v>27</v>
      </c>
      <c r="D380" s="242">
        <v>38</v>
      </c>
      <c r="E380" s="242">
        <v>17</v>
      </c>
      <c r="F380" s="243">
        <v>55</v>
      </c>
      <c r="G380" s="242">
        <v>10</v>
      </c>
      <c r="H380" s="242">
        <v>5</v>
      </c>
      <c r="I380" s="243">
        <v>15</v>
      </c>
      <c r="J380" s="242">
        <v>405</v>
      </c>
      <c r="K380" s="242">
        <v>568</v>
      </c>
      <c r="L380" s="242">
        <v>255</v>
      </c>
      <c r="M380" s="243">
        <v>823</v>
      </c>
      <c r="N380" s="242">
        <v>150</v>
      </c>
      <c r="O380" s="242">
        <v>75</v>
      </c>
      <c r="P380" s="243">
        <v>225</v>
      </c>
      <c r="Q380" s="242">
        <v>1</v>
      </c>
      <c r="R380" s="242">
        <v>15</v>
      </c>
      <c r="S380" s="244">
        <v>15</v>
      </c>
      <c r="T380" s="242">
        <v>18</v>
      </c>
      <c r="U380" s="242">
        <v>268</v>
      </c>
      <c r="V380" s="244">
        <v>45</v>
      </c>
      <c r="W380" s="242">
        <v>19</v>
      </c>
      <c r="X380" s="242">
        <v>285</v>
      </c>
      <c r="Y380" s="244">
        <v>60</v>
      </c>
      <c r="Z380" s="242">
        <v>16</v>
      </c>
      <c r="AA380" s="242">
        <v>240</v>
      </c>
      <c r="AB380" s="244">
        <v>30</v>
      </c>
      <c r="AC380" s="242">
        <v>9</v>
      </c>
      <c r="AD380" s="242">
        <v>135</v>
      </c>
      <c r="AE380" s="244">
        <v>30</v>
      </c>
    </row>
    <row r="381" spans="1:31" x14ac:dyDescent="0.35">
      <c r="A381">
        <v>51309</v>
      </c>
      <c r="B381" t="s">
        <v>752</v>
      </c>
      <c r="C381" s="242">
        <v>8</v>
      </c>
      <c r="D381" s="242">
        <v>18</v>
      </c>
      <c r="E381" s="242">
        <v>8</v>
      </c>
      <c r="F381" s="243">
        <v>26</v>
      </c>
      <c r="G381" s="242">
        <v>4</v>
      </c>
      <c r="H381" s="242">
        <v>5</v>
      </c>
      <c r="I381" s="243">
        <v>9</v>
      </c>
      <c r="J381" s="242">
        <v>120</v>
      </c>
      <c r="K381" s="242">
        <v>255</v>
      </c>
      <c r="L381" s="242">
        <v>90</v>
      </c>
      <c r="M381" s="243">
        <v>345</v>
      </c>
      <c r="N381" s="242">
        <v>60</v>
      </c>
      <c r="O381" s="242">
        <v>75</v>
      </c>
      <c r="P381" s="243">
        <v>135</v>
      </c>
      <c r="Q381" s="242">
        <v>20</v>
      </c>
      <c r="R381" s="242">
        <v>285</v>
      </c>
      <c r="S381" s="244">
        <v>60</v>
      </c>
      <c r="T381" s="242">
        <v>7</v>
      </c>
      <c r="U381" s="242">
        <v>105</v>
      </c>
      <c r="V381" s="244">
        <v>15</v>
      </c>
      <c r="W381" s="242">
        <v>3</v>
      </c>
      <c r="X381" s="242">
        <v>30</v>
      </c>
      <c r="Y381" s="244">
        <v>15</v>
      </c>
      <c r="Z381" s="242">
        <v>10</v>
      </c>
      <c r="AA381" s="242">
        <v>135</v>
      </c>
      <c r="AB381" s="244">
        <v>15</v>
      </c>
      <c r="AC381" s="242">
        <v>0</v>
      </c>
      <c r="AD381" s="242">
        <v>0</v>
      </c>
      <c r="AE381" s="244">
        <v>0</v>
      </c>
    </row>
    <row r="382" spans="1:31" x14ac:dyDescent="0.35">
      <c r="A382">
        <v>51318</v>
      </c>
      <c r="B382" t="s">
        <v>753</v>
      </c>
      <c r="C382" s="242">
        <v>1</v>
      </c>
      <c r="D382" s="242">
        <v>0</v>
      </c>
      <c r="E382" s="242">
        <v>1</v>
      </c>
      <c r="F382" s="243">
        <v>1</v>
      </c>
      <c r="G382" s="242">
        <v>0</v>
      </c>
      <c r="H382" s="242">
        <v>1</v>
      </c>
      <c r="I382" s="243">
        <v>1</v>
      </c>
      <c r="J382" s="242">
        <v>15</v>
      </c>
      <c r="K382" s="242">
        <v>0</v>
      </c>
      <c r="L382" s="242">
        <v>15</v>
      </c>
      <c r="M382" s="243">
        <v>15</v>
      </c>
      <c r="N382" s="242">
        <v>0</v>
      </c>
      <c r="O382" s="242">
        <v>15</v>
      </c>
      <c r="P382" s="243">
        <v>15</v>
      </c>
      <c r="Q382" s="242">
        <v>1</v>
      </c>
      <c r="R382" s="242">
        <v>15</v>
      </c>
      <c r="S382" s="244">
        <v>0</v>
      </c>
      <c r="T382" s="242">
        <v>1</v>
      </c>
      <c r="U382" s="242">
        <v>15</v>
      </c>
      <c r="V382" s="244">
        <v>15</v>
      </c>
      <c r="W382" s="242">
        <v>0</v>
      </c>
      <c r="X382" s="242">
        <v>0</v>
      </c>
      <c r="Y382" s="244">
        <v>0</v>
      </c>
      <c r="Z382" s="242">
        <v>0</v>
      </c>
      <c r="AA382" s="242">
        <v>0</v>
      </c>
      <c r="AB382" s="244">
        <v>0</v>
      </c>
      <c r="AC382" s="242">
        <v>0</v>
      </c>
      <c r="AD382" s="242">
        <v>0</v>
      </c>
      <c r="AE382" s="244">
        <v>0</v>
      </c>
    </row>
    <row r="383" spans="1:31" x14ac:dyDescent="0.35">
      <c r="A383">
        <v>51330</v>
      </c>
      <c r="B383" t="s">
        <v>754</v>
      </c>
      <c r="C383" s="242">
        <v>1</v>
      </c>
      <c r="D383" s="242">
        <v>2</v>
      </c>
      <c r="E383" s="242">
        <v>1</v>
      </c>
      <c r="F383" s="243">
        <v>3</v>
      </c>
      <c r="G383" s="242">
        <v>2</v>
      </c>
      <c r="H383" s="242">
        <v>1</v>
      </c>
      <c r="I383" s="243">
        <v>3</v>
      </c>
      <c r="J383" s="242">
        <v>15</v>
      </c>
      <c r="K383" s="242">
        <v>0</v>
      </c>
      <c r="L383" s="242">
        <v>0</v>
      </c>
      <c r="M383" s="243">
        <v>0</v>
      </c>
      <c r="N383" s="242">
        <v>30</v>
      </c>
      <c r="O383" s="242">
        <v>15</v>
      </c>
      <c r="P383" s="243">
        <v>45</v>
      </c>
      <c r="Q383" s="242">
        <v>0</v>
      </c>
      <c r="R383" s="242">
        <v>0</v>
      </c>
      <c r="S383" s="244">
        <v>0</v>
      </c>
      <c r="T383" s="242">
        <v>0</v>
      </c>
      <c r="U383" s="242">
        <v>0</v>
      </c>
      <c r="V383" s="244">
        <v>0</v>
      </c>
      <c r="W383" s="242">
        <v>0</v>
      </c>
      <c r="X383" s="242">
        <v>0</v>
      </c>
      <c r="Y383" s="244">
        <v>0</v>
      </c>
      <c r="Z383" s="242">
        <v>0</v>
      </c>
      <c r="AA383" s="242">
        <v>0</v>
      </c>
      <c r="AB383" s="244">
        <v>0</v>
      </c>
      <c r="AC383" s="242">
        <v>0</v>
      </c>
      <c r="AD383" s="242">
        <v>0</v>
      </c>
      <c r="AE383" s="244">
        <v>0</v>
      </c>
    </row>
    <row r="384" spans="1:31" x14ac:dyDescent="0.35">
      <c r="A384">
        <v>51331</v>
      </c>
      <c r="B384" t="s">
        <v>755</v>
      </c>
      <c r="C384" s="242">
        <v>0</v>
      </c>
      <c r="D384" s="242">
        <v>1</v>
      </c>
      <c r="E384" s="242">
        <v>0</v>
      </c>
      <c r="F384" s="243">
        <v>1</v>
      </c>
      <c r="G384" s="242">
        <v>1</v>
      </c>
      <c r="H384" s="242">
        <v>0</v>
      </c>
      <c r="I384" s="243">
        <v>1</v>
      </c>
      <c r="J384" s="242">
        <v>0</v>
      </c>
      <c r="K384" s="242">
        <v>15</v>
      </c>
      <c r="L384" s="242">
        <v>0</v>
      </c>
      <c r="M384" s="243">
        <v>15</v>
      </c>
      <c r="N384" s="242">
        <v>15</v>
      </c>
      <c r="O384" s="242">
        <v>0</v>
      </c>
      <c r="P384" s="243">
        <v>15</v>
      </c>
      <c r="Q384" s="242">
        <v>0</v>
      </c>
      <c r="R384" s="242">
        <v>0</v>
      </c>
      <c r="S384" s="244">
        <v>0</v>
      </c>
      <c r="T384" s="242">
        <v>0</v>
      </c>
      <c r="U384" s="242">
        <v>0</v>
      </c>
      <c r="V384" s="244">
        <v>0</v>
      </c>
      <c r="W384" s="242">
        <v>0</v>
      </c>
      <c r="X384" s="242">
        <v>0</v>
      </c>
      <c r="Y384" s="244">
        <v>0</v>
      </c>
      <c r="Z384" s="242">
        <v>0</v>
      </c>
      <c r="AA384" s="242">
        <v>0</v>
      </c>
      <c r="AB384" s="244">
        <v>0</v>
      </c>
      <c r="AC384" s="242">
        <v>0</v>
      </c>
      <c r="AD384" s="242">
        <v>0</v>
      </c>
      <c r="AE384" s="244">
        <v>0</v>
      </c>
    </row>
    <row r="385" spans="1:31" x14ac:dyDescent="0.35">
      <c r="A385">
        <v>51340</v>
      </c>
      <c r="B385" t="s">
        <v>756</v>
      </c>
      <c r="C385" s="242">
        <v>5</v>
      </c>
      <c r="D385" s="242">
        <v>17</v>
      </c>
      <c r="E385" s="242">
        <v>8</v>
      </c>
      <c r="F385" s="243">
        <v>25</v>
      </c>
      <c r="G385" s="242">
        <v>3</v>
      </c>
      <c r="H385" s="242">
        <v>3</v>
      </c>
      <c r="I385" s="243">
        <v>6</v>
      </c>
      <c r="J385" s="242">
        <v>75</v>
      </c>
      <c r="K385" s="242">
        <v>255</v>
      </c>
      <c r="L385" s="242">
        <v>120</v>
      </c>
      <c r="M385" s="243">
        <v>375</v>
      </c>
      <c r="N385" s="242">
        <v>45</v>
      </c>
      <c r="O385" s="242">
        <v>45</v>
      </c>
      <c r="P385" s="243">
        <v>90</v>
      </c>
      <c r="Q385" s="242">
        <v>0</v>
      </c>
      <c r="R385" s="242">
        <v>0</v>
      </c>
      <c r="S385" s="244">
        <v>0</v>
      </c>
      <c r="T385" s="242">
        <v>0</v>
      </c>
      <c r="U385" s="242">
        <v>0</v>
      </c>
      <c r="V385" s="244">
        <v>0</v>
      </c>
      <c r="W385" s="242">
        <v>27</v>
      </c>
      <c r="X385" s="242">
        <v>405</v>
      </c>
      <c r="Y385" s="244">
        <v>75</v>
      </c>
      <c r="Z385" s="242">
        <v>0</v>
      </c>
      <c r="AA385" s="242">
        <v>0</v>
      </c>
      <c r="AB385" s="244">
        <v>0</v>
      </c>
      <c r="AC385" s="242">
        <v>0</v>
      </c>
      <c r="AD385" s="242">
        <v>0</v>
      </c>
      <c r="AE385" s="244">
        <v>0</v>
      </c>
    </row>
    <row r="386" spans="1:31" x14ac:dyDescent="0.35">
      <c r="A386">
        <v>51346</v>
      </c>
      <c r="B386" t="s">
        <v>757</v>
      </c>
      <c r="C386" s="242">
        <v>20</v>
      </c>
      <c r="D386" s="242">
        <v>32</v>
      </c>
      <c r="E386" s="242">
        <v>15</v>
      </c>
      <c r="F386" s="243">
        <v>47</v>
      </c>
      <c r="G386" s="242">
        <v>15</v>
      </c>
      <c r="H386" s="242">
        <v>4</v>
      </c>
      <c r="I386" s="243">
        <v>19</v>
      </c>
      <c r="J386" s="242">
        <v>300</v>
      </c>
      <c r="K386" s="242">
        <v>480</v>
      </c>
      <c r="L386" s="242">
        <v>210</v>
      </c>
      <c r="M386" s="243">
        <v>690</v>
      </c>
      <c r="N386" s="242">
        <v>225</v>
      </c>
      <c r="O386" s="242">
        <v>60</v>
      </c>
      <c r="P386" s="243">
        <v>285</v>
      </c>
      <c r="Q386" s="242">
        <v>17</v>
      </c>
      <c r="R386" s="242">
        <v>255</v>
      </c>
      <c r="S386" s="244">
        <v>60</v>
      </c>
      <c r="T386" s="242">
        <v>21</v>
      </c>
      <c r="U386" s="242">
        <v>315</v>
      </c>
      <c r="V386" s="244">
        <v>60</v>
      </c>
      <c r="W386" s="242">
        <v>21</v>
      </c>
      <c r="X386" s="242">
        <v>300</v>
      </c>
      <c r="Y386" s="244">
        <v>90</v>
      </c>
      <c r="Z386" s="242">
        <v>9</v>
      </c>
      <c r="AA386" s="242">
        <v>135</v>
      </c>
      <c r="AB386" s="244">
        <v>0</v>
      </c>
      <c r="AC386" s="242">
        <v>8</v>
      </c>
      <c r="AD386" s="242">
        <v>120</v>
      </c>
      <c r="AE386" s="244">
        <v>0</v>
      </c>
    </row>
    <row r="387" spans="1:31" x14ac:dyDescent="0.35">
      <c r="A387">
        <v>51347</v>
      </c>
      <c r="B387" t="s">
        <v>758</v>
      </c>
      <c r="C387" s="242">
        <v>0</v>
      </c>
      <c r="D387" s="242">
        <v>2</v>
      </c>
      <c r="E387" s="242">
        <v>1</v>
      </c>
      <c r="F387" s="243">
        <v>3</v>
      </c>
      <c r="G387" s="242">
        <v>2</v>
      </c>
      <c r="H387" s="242">
        <v>1</v>
      </c>
      <c r="I387" s="243">
        <v>3</v>
      </c>
      <c r="J387" s="242">
        <v>0</v>
      </c>
      <c r="K387" s="242">
        <v>30</v>
      </c>
      <c r="L387" s="242">
        <v>15</v>
      </c>
      <c r="M387" s="243">
        <v>45</v>
      </c>
      <c r="N387" s="242">
        <v>30</v>
      </c>
      <c r="O387" s="242">
        <v>1</v>
      </c>
      <c r="P387" s="243">
        <v>31</v>
      </c>
      <c r="Q387" s="242">
        <v>1</v>
      </c>
      <c r="R387" s="242">
        <v>15</v>
      </c>
      <c r="S387" s="244">
        <v>15</v>
      </c>
      <c r="T387" s="242">
        <v>0</v>
      </c>
      <c r="U387" s="242">
        <v>0</v>
      </c>
      <c r="V387" s="244">
        <v>0</v>
      </c>
      <c r="W387" s="242">
        <v>1</v>
      </c>
      <c r="X387" s="242">
        <v>15</v>
      </c>
      <c r="Y387" s="244">
        <v>15</v>
      </c>
      <c r="Z387" s="242">
        <v>0</v>
      </c>
      <c r="AA387" s="242">
        <v>0</v>
      </c>
      <c r="AB387" s="244">
        <v>0</v>
      </c>
      <c r="AC387" s="242">
        <v>0</v>
      </c>
      <c r="AD387" s="242">
        <v>0</v>
      </c>
      <c r="AE387" s="244">
        <v>0</v>
      </c>
    </row>
    <row r="388" spans="1:31" x14ac:dyDescent="0.35">
      <c r="A388">
        <v>51357</v>
      </c>
      <c r="B388" t="s">
        <v>760</v>
      </c>
      <c r="C388" s="242">
        <v>8</v>
      </c>
      <c r="D388" s="242">
        <v>25</v>
      </c>
      <c r="E388" s="242">
        <v>16</v>
      </c>
      <c r="F388" s="243">
        <v>41</v>
      </c>
      <c r="G388" s="242">
        <v>5</v>
      </c>
      <c r="H388" s="242">
        <v>4</v>
      </c>
      <c r="I388" s="243">
        <v>9</v>
      </c>
      <c r="J388" s="242">
        <v>120</v>
      </c>
      <c r="K388" s="242">
        <v>375</v>
      </c>
      <c r="L388" s="242">
        <v>240</v>
      </c>
      <c r="M388" s="243">
        <v>615</v>
      </c>
      <c r="N388" s="242">
        <v>75</v>
      </c>
      <c r="O388" s="242">
        <v>60</v>
      </c>
      <c r="P388" s="243">
        <v>135</v>
      </c>
      <c r="Q388" s="242">
        <v>12</v>
      </c>
      <c r="R388" s="242">
        <v>180</v>
      </c>
      <c r="S388" s="244">
        <v>15</v>
      </c>
      <c r="T388" s="242">
        <v>22</v>
      </c>
      <c r="U388" s="242">
        <v>330</v>
      </c>
      <c r="V388" s="244">
        <v>75</v>
      </c>
      <c r="W388" s="242">
        <v>8</v>
      </c>
      <c r="X388" s="242">
        <v>120</v>
      </c>
      <c r="Y388" s="244">
        <v>30</v>
      </c>
      <c r="Z388" s="242">
        <v>2</v>
      </c>
      <c r="AA388" s="242">
        <v>30</v>
      </c>
      <c r="AB388" s="244">
        <v>0</v>
      </c>
      <c r="AC388" s="242">
        <v>0</v>
      </c>
      <c r="AD388" s="242">
        <v>0</v>
      </c>
      <c r="AE388" s="244">
        <v>0</v>
      </c>
    </row>
    <row r="389" spans="1:31" x14ac:dyDescent="0.35">
      <c r="A389">
        <v>51363</v>
      </c>
      <c r="B389" t="s">
        <v>761</v>
      </c>
      <c r="C389" s="242">
        <v>1</v>
      </c>
      <c r="D389" s="242">
        <v>2</v>
      </c>
      <c r="E389" s="242">
        <v>0</v>
      </c>
      <c r="F389" s="243">
        <v>2</v>
      </c>
      <c r="G389" s="242">
        <v>1</v>
      </c>
      <c r="H389" s="242">
        <v>0</v>
      </c>
      <c r="I389" s="243">
        <v>1</v>
      </c>
      <c r="J389" s="242">
        <v>15</v>
      </c>
      <c r="K389" s="242">
        <v>30</v>
      </c>
      <c r="L389" s="242">
        <v>0</v>
      </c>
      <c r="M389" s="243">
        <v>30</v>
      </c>
      <c r="N389" s="242">
        <v>15</v>
      </c>
      <c r="O389" s="242">
        <v>0</v>
      </c>
      <c r="P389" s="243">
        <v>15</v>
      </c>
      <c r="Q389" s="242">
        <v>1</v>
      </c>
      <c r="R389" s="242">
        <v>15</v>
      </c>
      <c r="S389" s="244">
        <v>15</v>
      </c>
      <c r="T389" s="242">
        <v>2</v>
      </c>
      <c r="U389" s="242">
        <v>30</v>
      </c>
      <c r="V389" s="244">
        <v>0</v>
      </c>
      <c r="W389" s="242">
        <v>0</v>
      </c>
      <c r="X389" s="242">
        <v>0</v>
      </c>
      <c r="Y389" s="244">
        <v>0</v>
      </c>
      <c r="Z389" s="242">
        <v>2</v>
      </c>
      <c r="AA389" s="242">
        <v>30</v>
      </c>
      <c r="AB389" s="244">
        <v>15</v>
      </c>
      <c r="AC389" s="242">
        <v>0</v>
      </c>
      <c r="AD389" s="242">
        <v>0</v>
      </c>
      <c r="AE389" s="244">
        <v>0</v>
      </c>
    </row>
    <row r="390" spans="1:31" x14ac:dyDescent="0.35">
      <c r="A390">
        <v>51383</v>
      </c>
      <c r="B390" t="s">
        <v>762</v>
      </c>
      <c r="C390" s="242">
        <v>1</v>
      </c>
      <c r="D390" s="242">
        <v>9</v>
      </c>
      <c r="E390" s="242">
        <v>10</v>
      </c>
      <c r="F390" s="243">
        <v>19</v>
      </c>
      <c r="G390" s="242">
        <v>3</v>
      </c>
      <c r="H390" s="242">
        <v>5</v>
      </c>
      <c r="I390" s="243">
        <v>8</v>
      </c>
      <c r="J390" s="242">
        <v>15</v>
      </c>
      <c r="K390" s="242">
        <v>135</v>
      </c>
      <c r="L390" s="242">
        <v>150</v>
      </c>
      <c r="M390" s="243">
        <v>285</v>
      </c>
      <c r="N390" s="242">
        <v>45</v>
      </c>
      <c r="O390" s="242">
        <v>75</v>
      </c>
      <c r="P390" s="243">
        <v>120</v>
      </c>
      <c r="Q390" s="242">
        <v>1</v>
      </c>
      <c r="R390" s="242">
        <v>15</v>
      </c>
      <c r="S390" s="244">
        <v>0</v>
      </c>
      <c r="T390" s="242">
        <v>1</v>
      </c>
      <c r="U390" s="242">
        <v>15</v>
      </c>
      <c r="V390" s="244">
        <v>0</v>
      </c>
      <c r="W390" s="242">
        <v>0</v>
      </c>
      <c r="X390" s="242">
        <v>0</v>
      </c>
      <c r="Y390" s="244">
        <v>0</v>
      </c>
      <c r="Z390" s="242">
        <v>2</v>
      </c>
      <c r="AA390" s="242">
        <v>30</v>
      </c>
      <c r="AB390" s="244">
        <v>0</v>
      </c>
      <c r="AC390" s="242">
        <v>0</v>
      </c>
      <c r="AD390" s="242">
        <v>0</v>
      </c>
      <c r="AE390" s="244">
        <v>0</v>
      </c>
    </row>
    <row r="391" spans="1:31" x14ac:dyDescent="0.35">
      <c r="A391">
        <v>51412</v>
      </c>
      <c r="B391" t="s">
        <v>763</v>
      </c>
      <c r="C391" s="242">
        <v>0</v>
      </c>
      <c r="D391" s="242">
        <v>0</v>
      </c>
      <c r="E391" s="242">
        <v>1</v>
      </c>
      <c r="F391" s="243">
        <v>1</v>
      </c>
      <c r="G391" s="242">
        <v>0</v>
      </c>
      <c r="H391" s="242">
        <v>1</v>
      </c>
      <c r="I391" s="243">
        <v>1</v>
      </c>
      <c r="J391" s="242">
        <v>0</v>
      </c>
      <c r="K391" s="242">
        <v>0</v>
      </c>
      <c r="L391" s="242">
        <v>15</v>
      </c>
      <c r="M391" s="243">
        <v>15</v>
      </c>
      <c r="N391" s="242">
        <v>0</v>
      </c>
      <c r="O391" s="242">
        <v>15</v>
      </c>
      <c r="P391" s="243">
        <v>15</v>
      </c>
      <c r="Q391" s="242">
        <v>1</v>
      </c>
      <c r="R391" s="242">
        <v>15</v>
      </c>
      <c r="S391" s="244">
        <v>15</v>
      </c>
      <c r="T391" s="242">
        <v>0</v>
      </c>
      <c r="U391" s="242">
        <v>0</v>
      </c>
      <c r="V391" s="244">
        <v>0</v>
      </c>
      <c r="W391" s="242">
        <v>0</v>
      </c>
      <c r="X391" s="242">
        <v>0</v>
      </c>
      <c r="Y391" s="244">
        <v>0</v>
      </c>
      <c r="Z391" s="242">
        <v>0</v>
      </c>
      <c r="AA391" s="242">
        <v>0</v>
      </c>
      <c r="AB391" s="244">
        <v>0</v>
      </c>
      <c r="AC391" s="242">
        <v>0</v>
      </c>
      <c r="AD391" s="242">
        <v>0</v>
      </c>
      <c r="AE391" s="244">
        <v>0</v>
      </c>
    </row>
    <row r="392" spans="1:31" x14ac:dyDescent="0.35">
      <c r="A392">
        <v>51418</v>
      </c>
      <c r="B392" t="s">
        <v>764</v>
      </c>
      <c r="C392" s="242">
        <v>14</v>
      </c>
      <c r="D392" s="242">
        <v>19</v>
      </c>
      <c r="E392" s="242">
        <v>7</v>
      </c>
      <c r="F392" s="243">
        <v>26</v>
      </c>
      <c r="G392" s="242">
        <v>1</v>
      </c>
      <c r="H392" s="242">
        <v>0</v>
      </c>
      <c r="I392" s="243">
        <v>1</v>
      </c>
      <c r="J392" s="242">
        <v>210</v>
      </c>
      <c r="K392" s="242">
        <v>285</v>
      </c>
      <c r="L392" s="242">
        <v>105</v>
      </c>
      <c r="M392" s="243">
        <v>390</v>
      </c>
      <c r="N392" s="242">
        <v>15</v>
      </c>
      <c r="O392" s="242">
        <v>0</v>
      </c>
      <c r="P392" s="243">
        <v>15</v>
      </c>
      <c r="Q392" s="242">
        <v>1</v>
      </c>
      <c r="R392" s="242">
        <v>15</v>
      </c>
      <c r="S392" s="244">
        <v>0</v>
      </c>
      <c r="T392" s="242">
        <v>1</v>
      </c>
      <c r="U392" s="242">
        <v>15</v>
      </c>
      <c r="V392" s="244">
        <v>0</v>
      </c>
      <c r="W392" s="242">
        <v>20</v>
      </c>
      <c r="X392" s="242">
        <v>300</v>
      </c>
      <c r="Y392" s="244">
        <v>15</v>
      </c>
      <c r="Z392" s="242">
        <v>0</v>
      </c>
      <c r="AA392" s="242">
        <v>0</v>
      </c>
      <c r="AB392" s="244">
        <v>0</v>
      </c>
      <c r="AC392" s="242">
        <v>0</v>
      </c>
      <c r="AD392" s="242">
        <v>0</v>
      </c>
      <c r="AE392" s="244">
        <v>0</v>
      </c>
    </row>
    <row r="393" spans="1:31" x14ac:dyDescent="0.35">
      <c r="A393">
        <v>51426</v>
      </c>
      <c r="B393" t="s">
        <v>765</v>
      </c>
      <c r="C393" s="242">
        <v>9</v>
      </c>
      <c r="D393" s="242">
        <v>16</v>
      </c>
      <c r="E393" s="242">
        <v>2</v>
      </c>
      <c r="F393" s="243">
        <v>18</v>
      </c>
      <c r="G393" s="242">
        <v>7</v>
      </c>
      <c r="H393" s="242">
        <v>1</v>
      </c>
      <c r="I393" s="243">
        <v>8</v>
      </c>
      <c r="J393" s="242">
        <v>135</v>
      </c>
      <c r="K393" s="242">
        <v>240</v>
      </c>
      <c r="L393" s="242">
        <v>30</v>
      </c>
      <c r="M393" s="243">
        <v>270</v>
      </c>
      <c r="N393" s="242">
        <v>105</v>
      </c>
      <c r="O393" s="242">
        <v>15</v>
      </c>
      <c r="P393" s="243">
        <v>120</v>
      </c>
      <c r="Q393" s="242">
        <v>5</v>
      </c>
      <c r="R393" s="242">
        <v>75</v>
      </c>
      <c r="S393" s="244">
        <v>0</v>
      </c>
      <c r="T393" s="242">
        <v>8</v>
      </c>
      <c r="U393" s="242">
        <v>120</v>
      </c>
      <c r="V393" s="244">
        <v>30</v>
      </c>
      <c r="W393" s="242">
        <v>5</v>
      </c>
      <c r="X393" s="242">
        <v>75</v>
      </c>
      <c r="Y393" s="244">
        <v>15</v>
      </c>
      <c r="Z393" s="242">
        <v>2</v>
      </c>
      <c r="AA393" s="242">
        <v>30</v>
      </c>
      <c r="AB393" s="244">
        <v>0</v>
      </c>
      <c r="AC393" s="242">
        <v>0</v>
      </c>
      <c r="AD393" s="242">
        <v>0</v>
      </c>
      <c r="AE393" s="244">
        <v>0</v>
      </c>
    </row>
    <row r="394" spans="1:31" x14ac:dyDescent="0.35">
      <c r="A394">
        <v>51428</v>
      </c>
      <c r="B394" t="s">
        <v>766</v>
      </c>
      <c r="C394" s="242">
        <v>0</v>
      </c>
      <c r="D394" s="242">
        <v>1</v>
      </c>
      <c r="E394" s="242">
        <v>6</v>
      </c>
      <c r="F394" s="243">
        <v>7</v>
      </c>
      <c r="G394" s="242">
        <v>1</v>
      </c>
      <c r="H394" s="242">
        <v>6</v>
      </c>
      <c r="I394" s="243">
        <v>7</v>
      </c>
      <c r="J394" s="242">
        <v>0</v>
      </c>
      <c r="K394" s="242">
        <v>0</v>
      </c>
      <c r="L394" s="242">
        <v>0</v>
      </c>
      <c r="M394" s="243">
        <v>0</v>
      </c>
      <c r="N394" s="242">
        <v>15</v>
      </c>
      <c r="O394" s="242">
        <v>89</v>
      </c>
      <c r="P394" s="243">
        <v>104</v>
      </c>
      <c r="Q394" s="242">
        <v>2</v>
      </c>
      <c r="R394" s="242">
        <v>0</v>
      </c>
      <c r="S394" s="244">
        <v>30</v>
      </c>
      <c r="T394" s="242">
        <v>0</v>
      </c>
      <c r="U394" s="242">
        <v>0</v>
      </c>
      <c r="V394" s="244">
        <v>0</v>
      </c>
      <c r="W394" s="242">
        <v>0</v>
      </c>
      <c r="X394" s="242">
        <v>0</v>
      </c>
      <c r="Y394" s="244">
        <v>0</v>
      </c>
      <c r="Z394" s="242">
        <v>0</v>
      </c>
      <c r="AA394" s="242">
        <v>0</v>
      </c>
      <c r="AB394" s="244">
        <v>0</v>
      </c>
      <c r="AC394" s="242">
        <v>0</v>
      </c>
      <c r="AD394" s="242">
        <v>0</v>
      </c>
      <c r="AE394" s="244">
        <v>0</v>
      </c>
    </row>
    <row r="395" spans="1:31" x14ac:dyDescent="0.35">
      <c r="A395">
        <v>51434</v>
      </c>
      <c r="B395" t="s">
        <v>767</v>
      </c>
      <c r="C395" s="242">
        <v>28</v>
      </c>
      <c r="D395" s="242">
        <v>30</v>
      </c>
      <c r="E395" s="242">
        <v>13</v>
      </c>
      <c r="F395" s="243">
        <v>43</v>
      </c>
      <c r="G395" s="242">
        <v>8</v>
      </c>
      <c r="H395" s="242">
        <v>2</v>
      </c>
      <c r="I395" s="243">
        <v>10</v>
      </c>
      <c r="J395" s="242">
        <v>420</v>
      </c>
      <c r="K395" s="242">
        <v>450</v>
      </c>
      <c r="L395" s="242">
        <v>195</v>
      </c>
      <c r="M395" s="243">
        <v>645</v>
      </c>
      <c r="N395" s="242">
        <v>120</v>
      </c>
      <c r="O395" s="242">
        <v>30</v>
      </c>
      <c r="P395" s="243">
        <v>150</v>
      </c>
      <c r="Q395" s="242">
        <v>37</v>
      </c>
      <c r="R395" s="242">
        <v>555</v>
      </c>
      <c r="S395" s="244">
        <v>0</v>
      </c>
      <c r="T395" s="242">
        <v>16</v>
      </c>
      <c r="U395" s="242">
        <v>240</v>
      </c>
      <c r="V395" s="244">
        <v>30</v>
      </c>
      <c r="W395" s="242">
        <v>12</v>
      </c>
      <c r="X395" s="242">
        <v>180</v>
      </c>
      <c r="Y395" s="244">
        <v>60</v>
      </c>
      <c r="Z395" s="242">
        <v>11</v>
      </c>
      <c r="AA395" s="242">
        <v>165</v>
      </c>
      <c r="AB395" s="244">
        <v>15</v>
      </c>
      <c r="AC395" s="242">
        <v>0</v>
      </c>
      <c r="AD395" s="242">
        <v>0</v>
      </c>
      <c r="AE395" s="244">
        <v>0</v>
      </c>
    </row>
    <row r="396" spans="1:31" x14ac:dyDescent="0.35">
      <c r="A396">
        <v>51438</v>
      </c>
      <c r="B396" t="s">
        <v>768</v>
      </c>
      <c r="C396" s="242">
        <v>0</v>
      </c>
      <c r="D396" s="242">
        <v>1</v>
      </c>
      <c r="E396" s="242">
        <v>0</v>
      </c>
      <c r="F396" s="243">
        <v>1</v>
      </c>
      <c r="G396" s="242">
        <v>0</v>
      </c>
      <c r="H396" s="242">
        <v>0</v>
      </c>
      <c r="I396" s="243">
        <v>0</v>
      </c>
      <c r="J396" s="242">
        <v>0</v>
      </c>
      <c r="K396" s="242">
        <v>15</v>
      </c>
      <c r="L396" s="242">
        <v>0</v>
      </c>
      <c r="M396" s="243">
        <v>15</v>
      </c>
      <c r="N396" s="242">
        <v>0</v>
      </c>
      <c r="O396" s="242">
        <v>0</v>
      </c>
      <c r="P396" s="243">
        <v>0</v>
      </c>
      <c r="Q396" s="242">
        <v>0</v>
      </c>
      <c r="R396" s="242">
        <v>0</v>
      </c>
      <c r="S396" s="244">
        <v>0</v>
      </c>
      <c r="T396" s="242">
        <v>0</v>
      </c>
      <c r="U396" s="242">
        <v>0</v>
      </c>
      <c r="V396" s="244">
        <v>0</v>
      </c>
      <c r="W396" s="242">
        <v>0</v>
      </c>
      <c r="X396" s="242">
        <v>0</v>
      </c>
      <c r="Y396" s="244">
        <v>0</v>
      </c>
      <c r="Z396" s="242">
        <v>0</v>
      </c>
      <c r="AA396" s="242">
        <v>0</v>
      </c>
      <c r="AB396" s="244">
        <v>0</v>
      </c>
      <c r="AC396" s="242">
        <v>0</v>
      </c>
      <c r="AD396" s="242">
        <v>0</v>
      </c>
      <c r="AE396" s="244">
        <v>0</v>
      </c>
    </row>
    <row r="397" spans="1:31" x14ac:dyDescent="0.35">
      <c r="A397">
        <v>51444</v>
      </c>
      <c r="B397" t="s">
        <v>769</v>
      </c>
      <c r="C397" s="242">
        <v>14</v>
      </c>
      <c r="D397" s="242">
        <v>15</v>
      </c>
      <c r="E397" s="242">
        <v>9</v>
      </c>
      <c r="F397" s="243">
        <v>24</v>
      </c>
      <c r="G397" s="242">
        <v>2</v>
      </c>
      <c r="H397" s="242">
        <v>2</v>
      </c>
      <c r="I397" s="243">
        <v>4</v>
      </c>
      <c r="J397" s="242">
        <v>210</v>
      </c>
      <c r="K397" s="242">
        <v>225</v>
      </c>
      <c r="L397" s="242">
        <v>135</v>
      </c>
      <c r="M397" s="243">
        <v>360</v>
      </c>
      <c r="N397" s="242">
        <v>30</v>
      </c>
      <c r="O397" s="242">
        <v>30</v>
      </c>
      <c r="P397" s="243">
        <v>60</v>
      </c>
      <c r="Q397" s="242">
        <v>14</v>
      </c>
      <c r="R397" s="242">
        <v>210</v>
      </c>
      <c r="S397" s="244">
        <v>30</v>
      </c>
      <c r="T397" s="242">
        <v>7</v>
      </c>
      <c r="U397" s="242">
        <v>105</v>
      </c>
      <c r="V397" s="244">
        <v>30</v>
      </c>
      <c r="W397" s="242">
        <v>15</v>
      </c>
      <c r="X397" s="242">
        <v>225</v>
      </c>
      <c r="Y397" s="244">
        <v>0</v>
      </c>
      <c r="Z397" s="242">
        <v>2</v>
      </c>
      <c r="AA397" s="242">
        <v>30</v>
      </c>
      <c r="AB397" s="244">
        <v>0</v>
      </c>
      <c r="AC397" s="242">
        <v>2</v>
      </c>
      <c r="AD397" s="242">
        <v>30</v>
      </c>
      <c r="AE397" s="244">
        <v>0</v>
      </c>
    </row>
    <row r="398" spans="1:31" x14ac:dyDescent="0.35">
      <c r="A398">
        <v>51449</v>
      </c>
      <c r="B398" t="s">
        <v>770</v>
      </c>
      <c r="C398" s="242">
        <v>0</v>
      </c>
      <c r="D398" s="242">
        <v>1</v>
      </c>
      <c r="E398" s="242">
        <v>0</v>
      </c>
      <c r="F398" s="243">
        <v>1</v>
      </c>
      <c r="G398" s="242">
        <v>0</v>
      </c>
      <c r="H398" s="242">
        <v>0</v>
      </c>
      <c r="I398" s="243">
        <v>0</v>
      </c>
      <c r="J398" s="242">
        <v>0</v>
      </c>
      <c r="K398" s="242">
        <v>15</v>
      </c>
      <c r="L398" s="242">
        <v>0</v>
      </c>
      <c r="M398" s="243">
        <v>15</v>
      </c>
      <c r="N398" s="242">
        <v>0</v>
      </c>
      <c r="O398" s="242">
        <v>0</v>
      </c>
      <c r="P398" s="243">
        <v>0</v>
      </c>
      <c r="Q398" s="242">
        <v>0</v>
      </c>
      <c r="R398" s="242">
        <v>0</v>
      </c>
      <c r="S398" s="244">
        <v>0</v>
      </c>
      <c r="T398" s="242">
        <v>1</v>
      </c>
      <c r="U398" s="242">
        <v>15</v>
      </c>
      <c r="V398" s="244">
        <v>0</v>
      </c>
      <c r="W398" s="242">
        <v>0</v>
      </c>
      <c r="X398" s="242">
        <v>0</v>
      </c>
      <c r="Y398" s="244">
        <v>0</v>
      </c>
      <c r="Z398" s="242">
        <v>1</v>
      </c>
      <c r="AA398" s="242">
        <v>15</v>
      </c>
      <c r="AB398" s="244">
        <v>0</v>
      </c>
      <c r="AC398" s="242">
        <v>1</v>
      </c>
      <c r="AD398" s="242">
        <v>15</v>
      </c>
      <c r="AE398" s="244">
        <v>0</v>
      </c>
    </row>
    <row r="399" spans="1:31" x14ac:dyDescent="0.35">
      <c r="A399">
        <v>51451</v>
      </c>
      <c r="B399" t="s">
        <v>771</v>
      </c>
      <c r="C399" s="242">
        <v>21</v>
      </c>
      <c r="D399" s="242">
        <v>53</v>
      </c>
      <c r="E399" s="242">
        <v>35</v>
      </c>
      <c r="F399" s="243">
        <v>88</v>
      </c>
      <c r="G399" s="242">
        <v>11</v>
      </c>
      <c r="H399" s="242">
        <v>8</v>
      </c>
      <c r="I399" s="243">
        <v>19</v>
      </c>
      <c r="J399" s="242">
        <v>315</v>
      </c>
      <c r="K399" s="242">
        <v>792</v>
      </c>
      <c r="L399" s="242">
        <v>525</v>
      </c>
      <c r="M399" s="243">
        <v>1317</v>
      </c>
      <c r="N399" s="242">
        <v>165</v>
      </c>
      <c r="O399" s="242">
        <v>120</v>
      </c>
      <c r="P399" s="243">
        <v>285</v>
      </c>
      <c r="Q399" s="242">
        <v>6</v>
      </c>
      <c r="R399" s="242">
        <v>90</v>
      </c>
      <c r="S399" s="244">
        <v>30</v>
      </c>
      <c r="T399" s="242">
        <v>29</v>
      </c>
      <c r="U399" s="242">
        <v>435</v>
      </c>
      <c r="V399" s="244">
        <v>45</v>
      </c>
      <c r="W399" s="242">
        <v>47</v>
      </c>
      <c r="X399" s="242">
        <v>702</v>
      </c>
      <c r="Y399" s="244">
        <v>150</v>
      </c>
      <c r="Z399" s="242">
        <v>26</v>
      </c>
      <c r="AA399" s="242">
        <v>390</v>
      </c>
      <c r="AB399" s="244">
        <v>0</v>
      </c>
      <c r="AC399" s="242">
        <v>6</v>
      </c>
      <c r="AD399" s="242">
        <v>90</v>
      </c>
      <c r="AE399" s="244">
        <v>0</v>
      </c>
    </row>
    <row r="400" spans="1:31" x14ac:dyDescent="0.35">
      <c r="A400">
        <v>51467</v>
      </c>
      <c r="B400" t="s">
        <v>457</v>
      </c>
      <c r="C400" s="242">
        <v>15</v>
      </c>
      <c r="D400" s="242">
        <v>44</v>
      </c>
      <c r="E400" s="242">
        <v>14</v>
      </c>
      <c r="F400" s="243">
        <v>58</v>
      </c>
      <c r="G400" s="242">
        <v>20</v>
      </c>
      <c r="H400" s="242">
        <v>8</v>
      </c>
      <c r="I400" s="243">
        <v>28</v>
      </c>
      <c r="J400" s="242">
        <v>225</v>
      </c>
      <c r="K400" s="242">
        <v>645</v>
      </c>
      <c r="L400" s="242">
        <v>210</v>
      </c>
      <c r="M400" s="243">
        <v>855</v>
      </c>
      <c r="N400" s="242">
        <v>300</v>
      </c>
      <c r="O400" s="242">
        <v>120</v>
      </c>
      <c r="P400" s="243">
        <v>420</v>
      </c>
      <c r="Q400" s="242">
        <v>13</v>
      </c>
      <c r="R400" s="242">
        <v>195</v>
      </c>
      <c r="S400" s="244">
        <v>105</v>
      </c>
      <c r="T400" s="242">
        <v>12</v>
      </c>
      <c r="U400" s="242">
        <v>180</v>
      </c>
      <c r="V400" s="244">
        <v>30</v>
      </c>
      <c r="W400" s="242">
        <v>10</v>
      </c>
      <c r="X400" s="242">
        <v>150</v>
      </c>
      <c r="Y400" s="244">
        <v>30</v>
      </c>
      <c r="Z400" s="242">
        <v>12</v>
      </c>
      <c r="AA400" s="242">
        <v>180</v>
      </c>
      <c r="AB400" s="244">
        <v>0</v>
      </c>
      <c r="AC400" s="242">
        <v>0</v>
      </c>
      <c r="AD400" s="242">
        <v>0</v>
      </c>
      <c r="AE400" s="244">
        <v>0</v>
      </c>
    </row>
    <row r="401" spans="1:31" x14ac:dyDescent="0.35">
      <c r="A401">
        <v>51468</v>
      </c>
      <c r="B401" t="s">
        <v>773</v>
      </c>
      <c r="C401" s="242">
        <v>17</v>
      </c>
      <c r="D401" s="242">
        <v>22</v>
      </c>
      <c r="E401" s="242">
        <v>12</v>
      </c>
      <c r="F401" s="243">
        <v>34</v>
      </c>
      <c r="G401" s="242">
        <v>5</v>
      </c>
      <c r="H401" s="242">
        <v>1</v>
      </c>
      <c r="I401" s="243">
        <v>6</v>
      </c>
      <c r="J401" s="242">
        <v>255</v>
      </c>
      <c r="K401" s="242">
        <v>330</v>
      </c>
      <c r="L401" s="242">
        <v>180</v>
      </c>
      <c r="M401" s="243">
        <v>510</v>
      </c>
      <c r="N401" s="242">
        <v>75</v>
      </c>
      <c r="O401" s="242">
        <v>15</v>
      </c>
      <c r="P401" s="243">
        <v>90</v>
      </c>
      <c r="Q401" s="242">
        <v>12</v>
      </c>
      <c r="R401" s="242">
        <v>180</v>
      </c>
      <c r="S401" s="244">
        <v>0</v>
      </c>
      <c r="T401" s="242">
        <v>17</v>
      </c>
      <c r="U401" s="242">
        <v>255</v>
      </c>
      <c r="V401" s="244">
        <v>15</v>
      </c>
      <c r="W401" s="242">
        <v>11</v>
      </c>
      <c r="X401" s="242">
        <v>165</v>
      </c>
      <c r="Y401" s="244">
        <v>45</v>
      </c>
      <c r="Z401" s="242">
        <v>5</v>
      </c>
      <c r="AA401" s="242">
        <v>75</v>
      </c>
      <c r="AB401" s="244">
        <v>0</v>
      </c>
      <c r="AC401" s="242">
        <v>0</v>
      </c>
      <c r="AD401" s="242">
        <v>0</v>
      </c>
      <c r="AE401" s="244">
        <v>0</v>
      </c>
    </row>
    <row r="402" spans="1:31" x14ac:dyDescent="0.35">
      <c r="A402">
        <v>51471</v>
      </c>
      <c r="B402" t="s">
        <v>774</v>
      </c>
      <c r="C402" s="242">
        <v>9</v>
      </c>
      <c r="D402" s="242">
        <v>16</v>
      </c>
      <c r="E402" s="242">
        <v>3</v>
      </c>
      <c r="F402" s="243">
        <v>19</v>
      </c>
      <c r="G402" s="242">
        <v>7</v>
      </c>
      <c r="H402" s="242">
        <v>0</v>
      </c>
      <c r="I402" s="243">
        <v>7</v>
      </c>
      <c r="J402" s="242">
        <v>135</v>
      </c>
      <c r="K402" s="242">
        <v>240</v>
      </c>
      <c r="L402" s="242">
        <v>45</v>
      </c>
      <c r="M402" s="243">
        <v>285</v>
      </c>
      <c r="N402" s="242">
        <v>96</v>
      </c>
      <c r="O402" s="242">
        <v>0</v>
      </c>
      <c r="P402" s="243">
        <v>96</v>
      </c>
      <c r="Q402" s="242">
        <v>19</v>
      </c>
      <c r="R402" s="242">
        <v>285</v>
      </c>
      <c r="S402" s="244">
        <v>81</v>
      </c>
      <c r="T402" s="242">
        <v>2</v>
      </c>
      <c r="U402" s="242">
        <v>30</v>
      </c>
      <c r="V402" s="244">
        <v>0</v>
      </c>
      <c r="W402" s="242">
        <v>1</v>
      </c>
      <c r="X402" s="242">
        <v>15</v>
      </c>
      <c r="Y402" s="244">
        <v>0</v>
      </c>
      <c r="Z402" s="242">
        <v>6</v>
      </c>
      <c r="AA402" s="242">
        <v>90</v>
      </c>
      <c r="AB402" s="244">
        <v>0</v>
      </c>
      <c r="AC402" s="242">
        <v>5</v>
      </c>
      <c r="AD402" s="242">
        <v>75</v>
      </c>
      <c r="AE402" s="244">
        <v>0</v>
      </c>
    </row>
    <row r="403" spans="1:31" x14ac:dyDescent="0.35">
      <c r="A403">
        <v>51485</v>
      </c>
      <c r="B403" t="s">
        <v>775</v>
      </c>
      <c r="C403" s="242">
        <v>1</v>
      </c>
      <c r="D403" s="242">
        <v>10</v>
      </c>
      <c r="E403" s="242">
        <v>1</v>
      </c>
      <c r="F403" s="243">
        <v>11</v>
      </c>
      <c r="G403" s="242">
        <v>0</v>
      </c>
      <c r="H403" s="242">
        <v>0</v>
      </c>
      <c r="I403" s="243">
        <v>0</v>
      </c>
      <c r="J403" s="242">
        <v>15</v>
      </c>
      <c r="K403" s="242">
        <v>150</v>
      </c>
      <c r="L403" s="242">
        <v>15</v>
      </c>
      <c r="M403" s="243">
        <v>165</v>
      </c>
      <c r="N403" s="242">
        <v>0</v>
      </c>
      <c r="O403" s="242">
        <v>0</v>
      </c>
      <c r="P403" s="243">
        <v>0</v>
      </c>
      <c r="Q403" s="242">
        <v>0</v>
      </c>
      <c r="R403" s="242">
        <v>0</v>
      </c>
      <c r="S403" s="244">
        <v>0</v>
      </c>
      <c r="T403" s="242">
        <v>6</v>
      </c>
      <c r="U403" s="242">
        <v>90</v>
      </c>
      <c r="V403" s="244">
        <v>0</v>
      </c>
      <c r="W403" s="242">
        <v>6</v>
      </c>
      <c r="X403" s="242">
        <v>90</v>
      </c>
      <c r="Y403" s="244">
        <v>0</v>
      </c>
      <c r="Z403" s="242">
        <v>3</v>
      </c>
      <c r="AA403" s="242">
        <v>45</v>
      </c>
      <c r="AB403" s="244">
        <v>0</v>
      </c>
      <c r="AC403" s="242">
        <v>0</v>
      </c>
      <c r="AD403" s="242">
        <v>0</v>
      </c>
      <c r="AE403" s="244">
        <v>0</v>
      </c>
    </row>
    <row r="404" spans="1:31" x14ac:dyDescent="0.35">
      <c r="A404">
        <v>51494</v>
      </c>
      <c r="B404" t="s">
        <v>776</v>
      </c>
      <c r="C404" s="242">
        <v>0</v>
      </c>
      <c r="D404" s="242">
        <v>2</v>
      </c>
      <c r="E404" s="242">
        <v>0</v>
      </c>
      <c r="F404" s="243">
        <v>2</v>
      </c>
      <c r="G404" s="242">
        <v>2</v>
      </c>
      <c r="H404" s="242">
        <v>0</v>
      </c>
      <c r="I404" s="243">
        <v>2</v>
      </c>
      <c r="J404" s="242">
        <v>0</v>
      </c>
      <c r="K404" s="242">
        <v>30</v>
      </c>
      <c r="L404" s="242">
        <v>0</v>
      </c>
      <c r="M404" s="243">
        <v>30</v>
      </c>
      <c r="N404" s="242">
        <v>30</v>
      </c>
      <c r="O404" s="242">
        <v>0</v>
      </c>
      <c r="P404" s="243">
        <v>30</v>
      </c>
      <c r="Q404" s="242">
        <v>1</v>
      </c>
      <c r="R404" s="242">
        <v>15</v>
      </c>
      <c r="S404" s="244">
        <v>15</v>
      </c>
      <c r="T404" s="242">
        <v>0</v>
      </c>
      <c r="U404" s="242">
        <v>0</v>
      </c>
      <c r="V404" s="244">
        <v>0</v>
      </c>
      <c r="W404" s="242">
        <v>0</v>
      </c>
      <c r="X404" s="242">
        <v>0</v>
      </c>
      <c r="Y404" s="244">
        <v>0</v>
      </c>
      <c r="Z404" s="242">
        <v>0</v>
      </c>
      <c r="AA404" s="242">
        <v>0</v>
      </c>
      <c r="AB404" s="244">
        <v>0</v>
      </c>
      <c r="AC404" s="242">
        <v>0</v>
      </c>
      <c r="AD404" s="242">
        <v>0</v>
      </c>
      <c r="AE404" s="244">
        <v>0</v>
      </c>
    </row>
    <row r="405" spans="1:31" x14ac:dyDescent="0.35">
      <c r="A405">
        <v>51519</v>
      </c>
      <c r="B405" t="s">
        <v>777</v>
      </c>
      <c r="C405" s="242">
        <v>1</v>
      </c>
      <c r="D405" s="242">
        <v>13</v>
      </c>
      <c r="E405" s="242">
        <v>2</v>
      </c>
      <c r="F405" s="243">
        <v>15</v>
      </c>
      <c r="G405" s="242">
        <v>1</v>
      </c>
      <c r="H405" s="242">
        <v>0</v>
      </c>
      <c r="I405" s="243">
        <v>1</v>
      </c>
      <c r="J405" s="242">
        <v>15</v>
      </c>
      <c r="K405" s="242">
        <v>195</v>
      </c>
      <c r="L405" s="242">
        <v>30</v>
      </c>
      <c r="M405" s="243">
        <v>225</v>
      </c>
      <c r="N405" s="242">
        <v>15</v>
      </c>
      <c r="O405" s="242">
        <v>0</v>
      </c>
      <c r="P405" s="243">
        <v>15</v>
      </c>
      <c r="Q405" s="242">
        <v>1</v>
      </c>
      <c r="R405" s="242">
        <v>15</v>
      </c>
      <c r="S405" s="244">
        <v>0</v>
      </c>
      <c r="T405" s="242">
        <v>2</v>
      </c>
      <c r="U405" s="242">
        <v>30</v>
      </c>
      <c r="V405" s="244">
        <v>0</v>
      </c>
      <c r="W405" s="242">
        <v>6</v>
      </c>
      <c r="X405" s="242">
        <v>90</v>
      </c>
      <c r="Y405" s="244">
        <v>0</v>
      </c>
      <c r="Z405" s="242">
        <v>0</v>
      </c>
      <c r="AA405" s="242">
        <v>0</v>
      </c>
      <c r="AB405" s="244">
        <v>0</v>
      </c>
      <c r="AC405" s="242">
        <v>0</v>
      </c>
      <c r="AD405" s="242">
        <v>0</v>
      </c>
      <c r="AE405" s="244">
        <v>0</v>
      </c>
    </row>
    <row r="406" spans="1:31" x14ac:dyDescent="0.35">
      <c r="A406">
        <v>51524</v>
      </c>
      <c r="B406" t="s">
        <v>778</v>
      </c>
      <c r="C406" s="242">
        <v>3</v>
      </c>
      <c r="D406" s="242">
        <v>14</v>
      </c>
      <c r="E406" s="242">
        <v>6</v>
      </c>
      <c r="F406" s="243">
        <v>20</v>
      </c>
      <c r="G406" s="242">
        <v>7</v>
      </c>
      <c r="H406" s="242">
        <v>4</v>
      </c>
      <c r="I406" s="243">
        <v>11</v>
      </c>
      <c r="J406" s="242">
        <v>45</v>
      </c>
      <c r="K406" s="242">
        <v>210</v>
      </c>
      <c r="L406" s="242">
        <v>90</v>
      </c>
      <c r="M406" s="243">
        <v>300</v>
      </c>
      <c r="N406" s="242">
        <v>105</v>
      </c>
      <c r="O406" s="242">
        <v>60</v>
      </c>
      <c r="P406" s="243">
        <v>165</v>
      </c>
      <c r="Q406" s="242">
        <v>1</v>
      </c>
      <c r="R406" s="242">
        <v>15</v>
      </c>
      <c r="S406" s="244">
        <v>0</v>
      </c>
      <c r="T406" s="242">
        <v>2</v>
      </c>
      <c r="U406" s="242">
        <v>30</v>
      </c>
      <c r="V406" s="244">
        <v>0</v>
      </c>
      <c r="W406" s="242">
        <v>1</v>
      </c>
      <c r="X406" s="242">
        <v>15</v>
      </c>
      <c r="Y406" s="244">
        <v>0</v>
      </c>
      <c r="Z406" s="242">
        <v>4</v>
      </c>
      <c r="AA406" s="242">
        <v>60</v>
      </c>
      <c r="AB406" s="244">
        <v>0</v>
      </c>
      <c r="AC406" s="242">
        <v>4</v>
      </c>
      <c r="AD406" s="242">
        <v>60</v>
      </c>
      <c r="AE406" s="244">
        <v>0</v>
      </c>
    </row>
    <row r="407" spans="1:31" x14ac:dyDescent="0.35">
      <c r="A407">
        <v>51535</v>
      </c>
      <c r="B407" t="s">
        <v>779</v>
      </c>
      <c r="C407" s="242">
        <v>2</v>
      </c>
      <c r="D407" s="242">
        <v>2</v>
      </c>
      <c r="E407" s="242">
        <v>1</v>
      </c>
      <c r="F407" s="243">
        <v>3</v>
      </c>
      <c r="G407" s="242">
        <v>0</v>
      </c>
      <c r="H407" s="242">
        <v>0</v>
      </c>
      <c r="I407" s="243">
        <v>0</v>
      </c>
      <c r="J407" s="242">
        <v>30</v>
      </c>
      <c r="K407" s="242">
        <v>30</v>
      </c>
      <c r="L407" s="242">
        <v>15</v>
      </c>
      <c r="M407" s="243">
        <v>45</v>
      </c>
      <c r="N407" s="242">
        <v>0</v>
      </c>
      <c r="O407" s="242">
        <v>0</v>
      </c>
      <c r="P407" s="243">
        <v>0</v>
      </c>
      <c r="Q407" s="242">
        <v>1</v>
      </c>
      <c r="R407" s="242">
        <v>15</v>
      </c>
      <c r="S407" s="244">
        <v>0</v>
      </c>
      <c r="T407" s="242">
        <v>2</v>
      </c>
      <c r="U407" s="242">
        <v>30</v>
      </c>
      <c r="V407" s="244">
        <v>0</v>
      </c>
      <c r="W407" s="242">
        <v>0</v>
      </c>
      <c r="X407" s="242">
        <v>0</v>
      </c>
      <c r="Y407" s="244">
        <v>0</v>
      </c>
      <c r="Z407" s="242">
        <v>2</v>
      </c>
      <c r="AA407" s="242">
        <v>30</v>
      </c>
      <c r="AB407" s="244">
        <v>0</v>
      </c>
      <c r="AC407" s="242">
        <v>0</v>
      </c>
      <c r="AD407" s="242">
        <v>0</v>
      </c>
      <c r="AE407" s="244">
        <v>0</v>
      </c>
    </row>
    <row r="408" spans="1:31" x14ac:dyDescent="0.35">
      <c r="A408">
        <v>51550</v>
      </c>
      <c r="B408" t="s">
        <v>780</v>
      </c>
      <c r="C408" s="242">
        <v>0</v>
      </c>
      <c r="D408" s="242">
        <v>2</v>
      </c>
      <c r="E408" s="242">
        <v>0</v>
      </c>
      <c r="F408" s="243">
        <v>2</v>
      </c>
      <c r="G408" s="242">
        <v>2</v>
      </c>
      <c r="H408" s="242">
        <v>0</v>
      </c>
      <c r="I408" s="243">
        <v>2</v>
      </c>
      <c r="J408" s="242">
        <v>0</v>
      </c>
      <c r="K408" s="242">
        <v>15</v>
      </c>
      <c r="L408" s="242">
        <v>0</v>
      </c>
      <c r="M408" s="243">
        <v>15</v>
      </c>
      <c r="N408" s="242">
        <v>30</v>
      </c>
      <c r="O408" s="242">
        <v>0</v>
      </c>
      <c r="P408" s="243">
        <v>30</v>
      </c>
      <c r="Q408" s="242">
        <v>0</v>
      </c>
      <c r="R408" s="242">
        <v>0</v>
      </c>
      <c r="S408" s="244">
        <v>0</v>
      </c>
      <c r="T408" s="242">
        <v>0</v>
      </c>
      <c r="U408" s="242">
        <v>0</v>
      </c>
      <c r="V408" s="244">
        <v>0</v>
      </c>
      <c r="W408" s="242">
        <v>0</v>
      </c>
      <c r="X408" s="242">
        <v>0</v>
      </c>
      <c r="Y408" s="244">
        <v>0</v>
      </c>
      <c r="Z408" s="242">
        <v>0</v>
      </c>
      <c r="AA408" s="242">
        <v>0</v>
      </c>
      <c r="AB408" s="244">
        <v>0</v>
      </c>
      <c r="AC408" s="242">
        <v>0</v>
      </c>
      <c r="AD408" s="242">
        <v>0</v>
      </c>
      <c r="AE408" s="244">
        <v>0</v>
      </c>
    </row>
    <row r="409" spans="1:31" x14ac:dyDescent="0.35">
      <c r="A409">
        <v>51554</v>
      </c>
      <c r="B409" t="s">
        <v>781</v>
      </c>
      <c r="C409" s="242">
        <v>8</v>
      </c>
      <c r="D409" s="242">
        <v>10</v>
      </c>
      <c r="E409" s="242">
        <v>5</v>
      </c>
      <c r="F409" s="243">
        <v>15</v>
      </c>
      <c r="G409" s="242">
        <v>0</v>
      </c>
      <c r="H409" s="242">
        <v>0</v>
      </c>
      <c r="I409" s="243">
        <v>0</v>
      </c>
      <c r="J409" s="242">
        <v>120</v>
      </c>
      <c r="K409" s="242">
        <v>150</v>
      </c>
      <c r="L409" s="242">
        <v>75</v>
      </c>
      <c r="M409" s="243">
        <v>225</v>
      </c>
      <c r="N409" s="242">
        <v>0</v>
      </c>
      <c r="O409" s="242">
        <v>0</v>
      </c>
      <c r="P409" s="243">
        <v>0</v>
      </c>
      <c r="Q409" s="242">
        <v>9</v>
      </c>
      <c r="R409" s="242">
        <v>135</v>
      </c>
      <c r="S409" s="244">
        <v>0</v>
      </c>
      <c r="T409" s="242">
        <v>11</v>
      </c>
      <c r="U409" s="242">
        <v>165</v>
      </c>
      <c r="V409" s="244">
        <v>0</v>
      </c>
      <c r="W409" s="242">
        <v>3</v>
      </c>
      <c r="X409" s="242">
        <v>45</v>
      </c>
      <c r="Y409" s="244">
        <v>0</v>
      </c>
      <c r="Z409" s="242">
        <v>3</v>
      </c>
      <c r="AA409" s="242">
        <v>45</v>
      </c>
      <c r="AB409" s="244">
        <v>0</v>
      </c>
      <c r="AC409" s="242">
        <v>3</v>
      </c>
      <c r="AD409" s="242">
        <v>45</v>
      </c>
      <c r="AE409" s="244">
        <v>0</v>
      </c>
    </row>
    <row r="410" spans="1:31" x14ac:dyDescent="0.35">
      <c r="A410">
        <v>51565</v>
      </c>
      <c r="B410" t="s">
        <v>782</v>
      </c>
      <c r="C410" s="242">
        <v>0</v>
      </c>
      <c r="D410" s="242">
        <v>10</v>
      </c>
      <c r="E410" s="242">
        <v>4</v>
      </c>
      <c r="F410" s="243">
        <v>14</v>
      </c>
      <c r="G410" s="242">
        <v>2</v>
      </c>
      <c r="H410" s="242">
        <v>1</v>
      </c>
      <c r="I410" s="243">
        <v>3</v>
      </c>
      <c r="J410" s="242">
        <v>0</v>
      </c>
      <c r="K410" s="242">
        <v>90</v>
      </c>
      <c r="L410" s="242">
        <v>40</v>
      </c>
      <c r="M410" s="243">
        <v>130</v>
      </c>
      <c r="N410" s="242">
        <v>20</v>
      </c>
      <c r="O410" s="242">
        <v>10</v>
      </c>
      <c r="P410" s="243">
        <v>30</v>
      </c>
      <c r="Q410" s="242">
        <v>0</v>
      </c>
      <c r="R410" s="242">
        <v>0</v>
      </c>
      <c r="S410" s="244">
        <v>0</v>
      </c>
      <c r="T410" s="242">
        <v>0</v>
      </c>
      <c r="U410" s="242">
        <v>0</v>
      </c>
      <c r="V410" s="244">
        <v>0</v>
      </c>
      <c r="W410" s="242">
        <v>3</v>
      </c>
      <c r="X410" s="242">
        <v>35</v>
      </c>
      <c r="Y410" s="244">
        <v>0</v>
      </c>
      <c r="Z410" s="242">
        <v>0</v>
      </c>
      <c r="AA410" s="242">
        <v>0</v>
      </c>
      <c r="AB410" s="244">
        <v>0</v>
      </c>
      <c r="AC410" s="242">
        <v>0</v>
      </c>
      <c r="AD410" s="242">
        <v>0</v>
      </c>
      <c r="AE410" s="244">
        <v>0</v>
      </c>
    </row>
    <row r="411" spans="1:31" x14ac:dyDescent="0.35">
      <c r="A411">
        <v>51573</v>
      </c>
      <c r="B411" t="s">
        <v>783</v>
      </c>
      <c r="C411" s="242">
        <v>13</v>
      </c>
      <c r="D411" s="242">
        <v>11</v>
      </c>
      <c r="E411" s="242">
        <v>11</v>
      </c>
      <c r="F411" s="243">
        <v>22</v>
      </c>
      <c r="G411" s="242">
        <v>6</v>
      </c>
      <c r="H411" s="242">
        <v>4</v>
      </c>
      <c r="I411" s="243">
        <v>10</v>
      </c>
      <c r="J411" s="242">
        <v>195</v>
      </c>
      <c r="K411" s="242">
        <v>165</v>
      </c>
      <c r="L411" s="242">
        <v>165</v>
      </c>
      <c r="M411" s="243">
        <v>330</v>
      </c>
      <c r="N411" s="242">
        <v>90</v>
      </c>
      <c r="O411" s="242">
        <v>60</v>
      </c>
      <c r="P411" s="243">
        <v>150</v>
      </c>
      <c r="Q411" s="242">
        <v>3</v>
      </c>
      <c r="R411" s="242">
        <v>45</v>
      </c>
      <c r="S411" s="244">
        <v>45</v>
      </c>
      <c r="T411" s="242">
        <v>10</v>
      </c>
      <c r="U411" s="242">
        <v>150</v>
      </c>
      <c r="V411" s="244">
        <v>30</v>
      </c>
      <c r="W411" s="242">
        <v>15</v>
      </c>
      <c r="X411" s="242">
        <v>225</v>
      </c>
      <c r="Y411" s="244">
        <v>45</v>
      </c>
      <c r="Z411" s="242">
        <v>5</v>
      </c>
      <c r="AA411" s="242">
        <v>75</v>
      </c>
      <c r="AB411" s="244">
        <v>0</v>
      </c>
      <c r="AC411" s="242">
        <v>5</v>
      </c>
      <c r="AD411" s="242">
        <v>75</v>
      </c>
      <c r="AE411" s="244">
        <v>0</v>
      </c>
    </row>
    <row r="412" spans="1:31" x14ac:dyDescent="0.35">
      <c r="A412">
        <v>51595</v>
      </c>
      <c r="B412" t="s">
        <v>784</v>
      </c>
      <c r="C412" s="242">
        <v>17</v>
      </c>
      <c r="D412" s="242">
        <v>23</v>
      </c>
      <c r="E412" s="242">
        <v>11</v>
      </c>
      <c r="F412" s="243">
        <v>34</v>
      </c>
      <c r="G412" s="242">
        <v>1</v>
      </c>
      <c r="H412" s="242">
        <v>0</v>
      </c>
      <c r="I412" s="243">
        <v>1</v>
      </c>
      <c r="J412" s="242">
        <v>255</v>
      </c>
      <c r="K412" s="242">
        <v>345</v>
      </c>
      <c r="L412" s="242">
        <v>165</v>
      </c>
      <c r="M412" s="243">
        <v>510</v>
      </c>
      <c r="N412" s="242">
        <v>15</v>
      </c>
      <c r="O412" s="242">
        <v>0</v>
      </c>
      <c r="P412" s="243">
        <v>15</v>
      </c>
      <c r="Q412" s="242">
        <v>1</v>
      </c>
      <c r="R412" s="242">
        <v>15</v>
      </c>
      <c r="S412" s="244">
        <v>0</v>
      </c>
      <c r="T412" s="242">
        <v>16</v>
      </c>
      <c r="U412" s="242">
        <v>240</v>
      </c>
      <c r="V412" s="244">
        <v>0</v>
      </c>
      <c r="W412" s="242">
        <v>32</v>
      </c>
      <c r="X412" s="242">
        <v>480</v>
      </c>
      <c r="Y412" s="244">
        <v>0</v>
      </c>
      <c r="Z412" s="242">
        <v>13</v>
      </c>
      <c r="AA412" s="242">
        <v>195</v>
      </c>
      <c r="AB412" s="244">
        <v>0</v>
      </c>
      <c r="AC412" s="242">
        <v>0</v>
      </c>
      <c r="AD412" s="242">
        <v>0</v>
      </c>
      <c r="AE412" s="244">
        <v>0</v>
      </c>
    </row>
    <row r="413" spans="1:31" x14ac:dyDescent="0.35">
      <c r="A413">
        <v>51614</v>
      </c>
      <c r="B413" t="s">
        <v>785</v>
      </c>
      <c r="C413" s="242">
        <v>24</v>
      </c>
      <c r="D413" s="242">
        <v>34</v>
      </c>
      <c r="E413" s="242">
        <v>10</v>
      </c>
      <c r="F413" s="243">
        <v>44</v>
      </c>
      <c r="G413" s="242">
        <v>4</v>
      </c>
      <c r="H413" s="242">
        <v>4</v>
      </c>
      <c r="I413" s="243">
        <v>8</v>
      </c>
      <c r="J413" s="242">
        <v>360</v>
      </c>
      <c r="K413" s="242">
        <v>510</v>
      </c>
      <c r="L413" s="242">
        <v>150</v>
      </c>
      <c r="M413" s="243">
        <v>660</v>
      </c>
      <c r="N413" s="242">
        <v>60</v>
      </c>
      <c r="O413" s="242">
        <v>60</v>
      </c>
      <c r="P413" s="243">
        <v>120</v>
      </c>
      <c r="Q413" s="242">
        <v>22</v>
      </c>
      <c r="R413" s="242">
        <v>330</v>
      </c>
      <c r="S413" s="244">
        <v>0</v>
      </c>
      <c r="T413" s="242">
        <v>15</v>
      </c>
      <c r="U413" s="242">
        <v>225</v>
      </c>
      <c r="V413" s="244">
        <v>0</v>
      </c>
      <c r="W413" s="242">
        <v>17</v>
      </c>
      <c r="X413" s="242">
        <v>255</v>
      </c>
      <c r="Y413" s="244">
        <v>75</v>
      </c>
      <c r="Z413" s="242">
        <v>16</v>
      </c>
      <c r="AA413" s="242">
        <v>240</v>
      </c>
      <c r="AB413" s="244">
        <v>15</v>
      </c>
      <c r="AC413" s="242">
        <v>16</v>
      </c>
      <c r="AD413" s="242">
        <v>240</v>
      </c>
      <c r="AE413" s="244">
        <v>15</v>
      </c>
    </row>
    <row r="414" spans="1:31" x14ac:dyDescent="0.35">
      <c r="A414">
        <v>51616</v>
      </c>
      <c r="B414" t="s">
        <v>786</v>
      </c>
      <c r="C414" s="242">
        <v>22</v>
      </c>
      <c r="D414" s="242">
        <v>21</v>
      </c>
      <c r="E414" s="242">
        <v>12</v>
      </c>
      <c r="F414" s="243">
        <v>33</v>
      </c>
      <c r="G414" s="242">
        <v>3</v>
      </c>
      <c r="H414" s="242">
        <v>2</v>
      </c>
      <c r="I414" s="243">
        <v>5</v>
      </c>
      <c r="J414" s="242">
        <v>330</v>
      </c>
      <c r="K414" s="242">
        <v>315</v>
      </c>
      <c r="L414" s="242">
        <v>180</v>
      </c>
      <c r="M414" s="243">
        <v>495</v>
      </c>
      <c r="N414" s="242">
        <v>45</v>
      </c>
      <c r="O414" s="242">
        <v>30</v>
      </c>
      <c r="P414" s="243">
        <v>75</v>
      </c>
      <c r="Q414" s="242">
        <v>24</v>
      </c>
      <c r="R414" s="242">
        <v>360</v>
      </c>
      <c r="S414" s="244">
        <v>15</v>
      </c>
      <c r="T414" s="242">
        <v>18</v>
      </c>
      <c r="U414" s="242">
        <v>270</v>
      </c>
      <c r="V414" s="244">
        <v>15</v>
      </c>
      <c r="W414" s="242">
        <v>9</v>
      </c>
      <c r="X414" s="242">
        <v>135</v>
      </c>
      <c r="Y414" s="244">
        <v>15</v>
      </c>
      <c r="Z414" s="242">
        <v>13</v>
      </c>
      <c r="AA414" s="242">
        <v>195</v>
      </c>
      <c r="AB414" s="244">
        <v>30</v>
      </c>
      <c r="AC414" s="242">
        <v>0</v>
      </c>
      <c r="AD414" s="242">
        <v>0</v>
      </c>
      <c r="AE414" s="244">
        <v>0</v>
      </c>
    </row>
    <row r="415" spans="1:31" x14ac:dyDescent="0.35">
      <c r="A415">
        <v>51629</v>
      </c>
      <c r="B415" t="s">
        <v>787</v>
      </c>
      <c r="C415" s="242">
        <v>5</v>
      </c>
      <c r="D415" s="242">
        <v>14</v>
      </c>
      <c r="E415" s="242">
        <v>13</v>
      </c>
      <c r="F415" s="243">
        <v>27</v>
      </c>
      <c r="G415" s="242">
        <v>0</v>
      </c>
      <c r="H415" s="242">
        <v>1</v>
      </c>
      <c r="I415" s="243">
        <v>1</v>
      </c>
      <c r="J415" s="242">
        <v>75</v>
      </c>
      <c r="K415" s="242">
        <v>210</v>
      </c>
      <c r="L415" s="242">
        <v>195</v>
      </c>
      <c r="M415" s="243">
        <v>405</v>
      </c>
      <c r="N415" s="242">
        <v>0</v>
      </c>
      <c r="O415" s="242">
        <v>15</v>
      </c>
      <c r="P415" s="243">
        <v>15</v>
      </c>
      <c r="Q415" s="242">
        <v>4</v>
      </c>
      <c r="R415" s="242">
        <v>60</v>
      </c>
      <c r="S415" s="244">
        <v>0</v>
      </c>
      <c r="T415" s="242">
        <v>2</v>
      </c>
      <c r="U415" s="242">
        <v>30</v>
      </c>
      <c r="V415" s="244">
        <v>15</v>
      </c>
      <c r="W415" s="242">
        <v>12</v>
      </c>
      <c r="X415" s="242">
        <v>180</v>
      </c>
      <c r="Y415" s="244">
        <v>0</v>
      </c>
      <c r="Z415" s="242">
        <v>5</v>
      </c>
      <c r="AA415" s="242">
        <v>75</v>
      </c>
      <c r="AB415" s="244">
        <v>0</v>
      </c>
      <c r="AC415" s="242">
        <v>6</v>
      </c>
      <c r="AD415" s="242">
        <v>90</v>
      </c>
      <c r="AE415" s="244">
        <v>0</v>
      </c>
    </row>
    <row r="416" spans="1:31" x14ac:dyDescent="0.35">
      <c r="A416">
        <v>51635</v>
      </c>
      <c r="B416" t="s">
        <v>788</v>
      </c>
      <c r="C416" s="242">
        <v>13</v>
      </c>
      <c r="D416" s="242">
        <v>23</v>
      </c>
      <c r="E416" s="242">
        <v>6</v>
      </c>
      <c r="F416" s="243">
        <v>29</v>
      </c>
      <c r="G416" s="242">
        <v>5</v>
      </c>
      <c r="H416" s="242">
        <v>0</v>
      </c>
      <c r="I416" s="243">
        <v>5</v>
      </c>
      <c r="J416" s="242">
        <v>195</v>
      </c>
      <c r="K416" s="242">
        <v>345</v>
      </c>
      <c r="L416" s="242">
        <v>90</v>
      </c>
      <c r="M416" s="243">
        <v>435</v>
      </c>
      <c r="N416" s="242">
        <v>75</v>
      </c>
      <c r="O416" s="242">
        <v>0</v>
      </c>
      <c r="P416" s="243">
        <v>75</v>
      </c>
      <c r="Q416" s="242">
        <v>0</v>
      </c>
      <c r="R416" s="242">
        <v>0</v>
      </c>
      <c r="S416" s="244">
        <v>0</v>
      </c>
      <c r="T416" s="242">
        <v>0</v>
      </c>
      <c r="U416" s="242">
        <v>0</v>
      </c>
      <c r="V416" s="244">
        <v>0</v>
      </c>
      <c r="W416" s="242">
        <v>8</v>
      </c>
      <c r="X416" s="242">
        <v>120</v>
      </c>
      <c r="Y416" s="244">
        <v>0</v>
      </c>
      <c r="Z416" s="242">
        <v>0</v>
      </c>
      <c r="AA416" s="242">
        <v>0</v>
      </c>
      <c r="AB416" s="244">
        <v>0</v>
      </c>
      <c r="AC416" s="242">
        <v>0</v>
      </c>
      <c r="AD416" s="242">
        <v>0</v>
      </c>
      <c r="AE416" s="244">
        <v>0</v>
      </c>
    </row>
    <row r="417" spans="1:31" x14ac:dyDescent="0.35">
      <c r="A417">
        <v>51636</v>
      </c>
      <c r="B417" t="s">
        <v>789</v>
      </c>
      <c r="C417" s="242">
        <v>1</v>
      </c>
      <c r="D417" s="242">
        <v>16</v>
      </c>
      <c r="E417" s="242">
        <v>7</v>
      </c>
      <c r="F417" s="243">
        <v>23</v>
      </c>
      <c r="G417" s="242">
        <v>14</v>
      </c>
      <c r="H417" s="242">
        <v>5</v>
      </c>
      <c r="I417" s="243">
        <v>19</v>
      </c>
      <c r="J417" s="242">
        <v>15</v>
      </c>
      <c r="K417" s="242">
        <v>240</v>
      </c>
      <c r="L417" s="242">
        <v>105</v>
      </c>
      <c r="M417" s="243">
        <v>345</v>
      </c>
      <c r="N417" s="242">
        <v>210</v>
      </c>
      <c r="O417" s="242">
        <v>75</v>
      </c>
      <c r="P417" s="243">
        <v>285</v>
      </c>
      <c r="Q417" s="242">
        <v>2</v>
      </c>
      <c r="R417" s="242">
        <v>30</v>
      </c>
      <c r="S417" s="244">
        <v>15</v>
      </c>
      <c r="T417" s="242">
        <v>2</v>
      </c>
      <c r="U417" s="242">
        <v>30</v>
      </c>
      <c r="V417" s="244">
        <v>30</v>
      </c>
      <c r="W417" s="242">
        <v>2</v>
      </c>
      <c r="X417" s="242">
        <v>30</v>
      </c>
      <c r="Y417" s="244">
        <v>15</v>
      </c>
      <c r="Z417" s="242">
        <v>0</v>
      </c>
      <c r="AA417" s="242">
        <v>0</v>
      </c>
      <c r="AB417" s="244">
        <v>0</v>
      </c>
      <c r="AC417" s="242">
        <v>0</v>
      </c>
      <c r="AD417" s="242">
        <v>0</v>
      </c>
      <c r="AE417" s="244">
        <v>0</v>
      </c>
    </row>
    <row r="418" spans="1:31" x14ac:dyDescent="0.35">
      <c r="A418">
        <v>51642</v>
      </c>
      <c r="B418" t="s">
        <v>790</v>
      </c>
      <c r="C418" s="242">
        <v>0</v>
      </c>
      <c r="D418" s="242">
        <v>4</v>
      </c>
      <c r="E418" s="242">
        <v>0</v>
      </c>
      <c r="F418" s="243">
        <v>4</v>
      </c>
      <c r="G418" s="242">
        <v>4</v>
      </c>
      <c r="H418" s="242">
        <v>0</v>
      </c>
      <c r="I418" s="243">
        <v>4</v>
      </c>
      <c r="J418" s="242">
        <v>0</v>
      </c>
      <c r="K418" s="242">
        <v>45</v>
      </c>
      <c r="L418" s="242">
        <v>0</v>
      </c>
      <c r="M418" s="243">
        <v>45</v>
      </c>
      <c r="N418" s="242">
        <v>60</v>
      </c>
      <c r="O418" s="242">
        <v>0</v>
      </c>
      <c r="P418" s="243">
        <v>60</v>
      </c>
      <c r="Q418" s="242">
        <v>0</v>
      </c>
      <c r="R418" s="242">
        <v>0</v>
      </c>
      <c r="S418" s="244">
        <v>0</v>
      </c>
      <c r="T418" s="242">
        <v>2</v>
      </c>
      <c r="U418" s="242">
        <v>15</v>
      </c>
      <c r="V418" s="244">
        <v>30</v>
      </c>
      <c r="W418" s="242">
        <v>0</v>
      </c>
      <c r="X418" s="242">
        <v>0</v>
      </c>
      <c r="Y418" s="244">
        <v>0</v>
      </c>
      <c r="Z418" s="242">
        <v>0</v>
      </c>
      <c r="AA418" s="242">
        <v>0</v>
      </c>
      <c r="AB418" s="244">
        <v>0</v>
      </c>
      <c r="AC418" s="242">
        <v>0</v>
      </c>
      <c r="AD418" s="242">
        <v>0</v>
      </c>
      <c r="AE418" s="244">
        <v>0</v>
      </c>
    </row>
    <row r="419" spans="1:31" x14ac:dyDescent="0.35">
      <c r="A419">
        <v>51650</v>
      </c>
      <c r="B419" t="s">
        <v>791</v>
      </c>
      <c r="C419" s="242">
        <v>13</v>
      </c>
      <c r="D419" s="242">
        <v>19</v>
      </c>
      <c r="E419" s="242">
        <v>14</v>
      </c>
      <c r="F419" s="243">
        <v>33</v>
      </c>
      <c r="G419" s="242">
        <v>3</v>
      </c>
      <c r="H419" s="242">
        <v>4</v>
      </c>
      <c r="I419" s="243">
        <v>7</v>
      </c>
      <c r="J419" s="242">
        <v>195</v>
      </c>
      <c r="K419" s="242">
        <v>285</v>
      </c>
      <c r="L419" s="242">
        <v>210</v>
      </c>
      <c r="M419" s="243">
        <v>495</v>
      </c>
      <c r="N419" s="242">
        <v>45</v>
      </c>
      <c r="O419" s="242">
        <v>60</v>
      </c>
      <c r="P419" s="243">
        <v>105</v>
      </c>
      <c r="Q419" s="242">
        <v>2</v>
      </c>
      <c r="R419" s="242">
        <v>30</v>
      </c>
      <c r="S419" s="244">
        <v>0</v>
      </c>
      <c r="T419" s="242">
        <v>17</v>
      </c>
      <c r="U419" s="242">
        <v>255</v>
      </c>
      <c r="V419" s="244">
        <v>30</v>
      </c>
      <c r="W419" s="242">
        <v>8</v>
      </c>
      <c r="X419" s="242">
        <v>120</v>
      </c>
      <c r="Y419" s="244">
        <v>15</v>
      </c>
      <c r="Z419" s="242">
        <v>10</v>
      </c>
      <c r="AA419" s="242">
        <v>150</v>
      </c>
      <c r="AB419" s="244">
        <v>0</v>
      </c>
      <c r="AC419" s="242">
        <v>0</v>
      </c>
      <c r="AD419" s="242">
        <v>0</v>
      </c>
      <c r="AE419" s="244">
        <v>0</v>
      </c>
    </row>
    <row r="420" spans="1:31" x14ac:dyDescent="0.35">
      <c r="A420">
        <v>51659</v>
      </c>
      <c r="B420" t="s">
        <v>764</v>
      </c>
      <c r="C420" s="242">
        <v>12</v>
      </c>
      <c r="D420" s="242">
        <v>22</v>
      </c>
      <c r="E420" s="242">
        <v>17</v>
      </c>
      <c r="F420" s="243">
        <v>39</v>
      </c>
      <c r="G420" s="242">
        <v>1</v>
      </c>
      <c r="H420" s="242">
        <v>0</v>
      </c>
      <c r="I420" s="243">
        <v>1</v>
      </c>
      <c r="J420" s="242">
        <v>180</v>
      </c>
      <c r="K420" s="242">
        <v>328</v>
      </c>
      <c r="L420" s="242">
        <v>255</v>
      </c>
      <c r="M420" s="243">
        <v>583</v>
      </c>
      <c r="N420" s="242">
        <v>0</v>
      </c>
      <c r="O420" s="242">
        <v>0</v>
      </c>
      <c r="P420" s="243">
        <v>0</v>
      </c>
      <c r="Q420" s="242">
        <v>6</v>
      </c>
      <c r="R420" s="242">
        <v>90</v>
      </c>
      <c r="S420" s="244">
        <v>0</v>
      </c>
      <c r="T420" s="242">
        <v>3</v>
      </c>
      <c r="U420" s="242">
        <v>45</v>
      </c>
      <c r="V420" s="244">
        <v>0</v>
      </c>
      <c r="W420" s="242">
        <v>35</v>
      </c>
      <c r="X420" s="242">
        <v>525</v>
      </c>
      <c r="Y420" s="244">
        <v>0</v>
      </c>
      <c r="Z420" s="242">
        <v>0</v>
      </c>
      <c r="AA420" s="242">
        <v>0</v>
      </c>
      <c r="AB420" s="244">
        <v>0</v>
      </c>
      <c r="AC420" s="242">
        <v>0</v>
      </c>
      <c r="AD420" s="242">
        <v>0</v>
      </c>
      <c r="AE420" s="244">
        <v>0</v>
      </c>
    </row>
    <row r="421" spans="1:31" x14ac:dyDescent="0.35">
      <c r="A421">
        <v>51691</v>
      </c>
      <c r="B421" t="s">
        <v>792</v>
      </c>
      <c r="C421" s="242">
        <v>1</v>
      </c>
      <c r="D421" s="242">
        <v>0</v>
      </c>
      <c r="E421" s="242">
        <v>0</v>
      </c>
      <c r="F421" s="243">
        <v>0</v>
      </c>
      <c r="G421" s="242">
        <v>0</v>
      </c>
      <c r="H421" s="242">
        <v>0</v>
      </c>
      <c r="I421" s="243">
        <v>0</v>
      </c>
      <c r="J421" s="242">
        <v>15</v>
      </c>
      <c r="K421" s="242">
        <v>0</v>
      </c>
      <c r="L421" s="242">
        <v>0</v>
      </c>
      <c r="M421" s="243">
        <v>0</v>
      </c>
      <c r="N421" s="242">
        <v>0</v>
      </c>
      <c r="O421" s="242">
        <v>0</v>
      </c>
      <c r="P421" s="243">
        <v>0</v>
      </c>
      <c r="Q421" s="242">
        <v>0</v>
      </c>
      <c r="R421" s="242">
        <v>0</v>
      </c>
      <c r="S421" s="244">
        <v>0</v>
      </c>
      <c r="T421" s="242">
        <v>0</v>
      </c>
      <c r="U421" s="242">
        <v>0</v>
      </c>
      <c r="V421" s="244">
        <v>0</v>
      </c>
      <c r="W421" s="242">
        <v>0</v>
      </c>
      <c r="X421" s="242">
        <v>0</v>
      </c>
      <c r="Y421" s="244">
        <v>0</v>
      </c>
      <c r="Z421" s="242">
        <v>0</v>
      </c>
      <c r="AA421" s="242">
        <v>0</v>
      </c>
      <c r="AB421" s="244">
        <v>0</v>
      </c>
      <c r="AC421" s="242">
        <v>0</v>
      </c>
      <c r="AD421" s="242">
        <v>0</v>
      </c>
      <c r="AE421" s="244">
        <v>0</v>
      </c>
    </row>
    <row r="422" spans="1:31" x14ac:dyDescent="0.35">
      <c r="A422">
        <v>51698</v>
      </c>
      <c r="B422" t="s">
        <v>793</v>
      </c>
      <c r="C422" s="242">
        <v>13</v>
      </c>
      <c r="D422" s="242">
        <v>19</v>
      </c>
      <c r="E422" s="242">
        <v>5</v>
      </c>
      <c r="F422" s="243">
        <v>24</v>
      </c>
      <c r="G422" s="242">
        <v>7</v>
      </c>
      <c r="H422" s="242">
        <v>3</v>
      </c>
      <c r="I422" s="243">
        <v>10</v>
      </c>
      <c r="J422" s="242">
        <v>195</v>
      </c>
      <c r="K422" s="242">
        <v>285</v>
      </c>
      <c r="L422" s="242">
        <v>60</v>
      </c>
      <c r="M422" s="243">
        <v>345</v>
      </c>
      <c r="N422" s="242">
        <v>105</v>
      </c>
      <c r="O422" s="242">
        <v>45</v>
      </c>
      <c r="P422" s="243">
        <v>150</v>
      </c>
      <c r="Q422" s="242">
        <v>1</v>
      </c>
      <c r="R422" s="242">
        <v>15</v>
      </c>
      <c r="S422" s="244">
        <v>0</v>
      </c>
      <c r="T422" s="242">
        <v>0</v>
      </c>
      <c r="U422" s="242">
        <v>0</v>
      </c>
      <c r="V422" s="244">
        <v>0</v>
      </c>
      <c r="W422" s="242">
        <v>1</v>
      </c>
      <c r="X422" s="242">
        <v>15</v>
      </c>
      <c r="Y422" s="244">
        <v>15</v>
      </c>
      <c r="Z422" s="242">
        <v>1</v>
      </c>
      <c r="AA422" s="242">
        <v>15</v>
      </c>
      <c r="AB422" s="244">
        <v>0</v>
      </c>
      <c r="AC422" s="242">
        <v>0</v>
      </c>
      <c r="AD422" s="242">
        <v>0</v>
      </c>
      <c r="AE422" s="244">
        <v>0</v>
      </c>
    </row>
    <row r="423" spans="1:31" x14ac:dyDescent="0.35">
      <c r="A423">
        <v>51702</v>
      </c>
      <c r="B423" t="s">
        <v>794</v>
      </c>
      <c r="C423" s="242">
        <v>0</v>
      </c>
      <c r="D423" s="242">
        <v>1</v>
      </c>
      <c r="E423" s="242">
        <v>0</v>
      </c>
      <c r="F423" s="243">
        <v>1</v>
      </c>
      <c r="G423" s="242">
        <v>1</v>
      </c>
      <c r="H423" s="242">
        <v>0</v>
      </c>
      <c r="I423" s="243">
        <v>1</v>
      </c>
      <c r="J423" s="242">
        <v>0</v>
      </c>
      <c r="K423" s="242">
        <v>15</v>
      </c>
      <c r="L423" s="242">
        <v>0</v>
      </c>
      <c r="M423" s="243">
        <v>15</v>
      </c>
      <c r="N423" s="242">
        <v>15</v>
      </c>
      <c r="O423" s="242">
        <v>0</v>
      </c>
      <c r="P423" s="243">
        <v>15</v>
      </c>
      <c r="Q423" s="242">
        <v>0</v>
      </c>
      <c r="R423" s="242">
        <v>0</v>
      </c>
      <c r="S423" s="244">
        <v>0</v>
      </c>
      <c r="T423" s="242">
        <v>1</v>
      </c>
      <c r="U423" s="242">
        <v>15</v>
      </c>
      <c r="V423" s="244">
        <v>15</v>
      </c>
      <c r="W423" s="242">
        <v>0</v>
      </c>
      <c r="X423" s="242">
        <v>0</v>
      </c>
      <c r="Y423" s="244">
        <v>0</v>
      </c>
      <c r="Z423" s="242">
        <v>0</v>
      </c>
      <c r="AA423" s="242">
        <v>0</v>
      </c>
      <c r="AB423" s="244">
        <v>0</v>
      </c>
      <c r="AC423" s="242">
        <v>0</v>
      </c>
      <c r="AD423" s="242">
        <v>0</v>
      </c>
      <c r="AE423" s="244">
        <v>0</v>
      </c>
    </row>
    <row r="424" spans="1:31" x14ac:dyDescent="0.35">
      <c r="A424">
        <v>51707</v>
      </c>
      <c r="B424" t="s">
        <v>795</v>
      </c>
      <c r="C424" s="242">
        <v>0</v>
      </c>
      <c r="D424" s="242">
        <v>0</v>
      </c>
      <c r="E424" s="242">
        <v>2</v>
      </c>
      <c r="F424" s="243">
        <v>2</v>
      </c>
      <c r="G424" s="242">
        <v>0</v>
      </c>
      <c r="H424" s="242">
        <v>2</v>
      </c>
      <c r="I424" s="243">
        <v>2</v>
      </c>
      <c r="J424" s="242">
        <v>0</v>
      </c>
      <c r="K424" s="242">
        <v>0</v>
      </c>
      <c r="L424" s="242">
        <v>0</v>
      </c>
      <c r="M424" s="243">
        <v>0</v>
      </c>
      <c r="N424" s="242">
        <v>0</v>
      </c>
      <c r="O424" s="242">
        <v>30</v>
      </c>
      <c r="P424" s="243">
        <v>30</v>
      </c>
      <c r="Q424" s="242">
        <v>0</v>
      </c>
      <c r="R424" s="242">
        <v>0</v>
      </c>
      <c r="S424" s="244">
        <v>0</v>
      </c>
      <c r="T424" s="242">
        <v>0</v>
      </c>
      <c r="U424" s="242">
        <v>0</v>
      </c>
      <c r="V424" s="244">
        <v>0</v>
      </c>
      <c r="W424" s="242">
        <v>0</v>
      </c>
      <c r="X424" s="242">
        <v>0</v>
      </c>
      <c r="Y424" s="244">
        <v>0</v>
      </c>
      <c r="Z424" s="242">
        <v>0</v>
      </c>
      <c r="AA424" s="242">
        <v>0</v>
      </c>
      <c r="AB424" s="244">
        <v>0</v>
      </c>
      <c r="AC424" s="242">
        <v>0</v>
      </c>
      <c r="AD424" s="242">
        <v>0</v>
      </c>
      <c r="AE424" s="244">
        <v>0</v>
      </c>
    </row>
    <row r="425" spans="1:31" x14ac:dyDescent="0.35">
      <c r="A425">
        <v>51750</v>
      </c>
      <c r="B425" t="s">
        <v>796</v>
      </c>
      <c r="C425" s="242">
        <v>24</v>
      </c>
      <c r="D425" s="242">
        <v>24</v>
      </c>
      <c r="E425" s="242">
        <v>22</v>
      </c>
      <c r="F425" s="243">
        <v>46</v>
      </c>
      <c r="G425" s="242">
        <v>11</v>
      </c>
      <c r="H425" s="242">
        <v>14</v>
      </c>
      <c r="I425" s="243">
        <v>25</v>
      </c>
      <c r="J425" s="242">
        <v>360</v>
      </c>
      <c r="K425" s="242">
        <v>360</v>
      </c>
      <c r="L425" s="242">
        <v>330</v>
      </c>
      <c r="M425" s="243">
        <v>690</v>
      </c>
      <c r="N425" s="242">
        <v>165</v>
      </c>
      <c r="O425" s="242">
        <v>210</v>
      </c>
      <c r="P425" s="243">
        <v>375</v>
      </c>
      <c r="Q425" s="242">
        <v>21</v>
      </c>
      <c r="R425" s="242">
        <v>315</v>
      </c>
      <c r="S425" s="244">
        <v>90</v>
      </c>
      <c r="T425" s="242">
        <v>25</v>
      </c>
      <c r="U425" s="242">
        <v>375</v>
      </c>
      <c r="V425" s="244">
        <v>75</v>
      </c>
      <c r="W425" s="242">
        <v>7</v>
      </c>
      <c r="X425" s="242">
        <v>105</v>
      </c>
      <c r="Y425" s="244">
        <v>45</v>
      </c>
      <c r="Z425" s="242">
        <v>7</v>
      </c>
      <c r="AA425" s="242">
        <v>105</v>
      </c>
      <c r="AB425" s="244">
        <v>30</v>
      </c>
      <c r="AC425" s="242">
        <v>7</v>
      </c>
      <c r="AD425" s="242">
        <v>105</v>
      </c>
      <c r="AE425" s="244">
        <v>30</v>
      </c>
    </row>
    <row r="426" spans="1:31" x14ac:dyDescent="0.35">
      <c r="A426">
        <v>51756</v>
      </c>
      <c r="B426" t="s">
        <v>797</v>
      </c>
      <c r="C426" s="242">
        <v>7</v>
      </c>
      <c r="D426" s="242">
        <v>11</v>
      </c>
      <c r="E426" s="242">
        <v>6</v>
      </c>
      <c r="F426" s="243">
        <v>17</v>
      </c>
      <c r="G426" s="242">
        <v>7</v>
      </c>
      <c r="H426" s="242">
        <v>1</v>
      </c>
      <c r="I426" s="243">
        <v>8</v>
      </c>
      <c r="J426" s="242">
        <v>105</v>
      </c>
      <c r="K426" s="242">
        <v>165</v>
      </c>
      <c r="L426" s="242">
        <v>90</v>
      </c>
      <c r="M426" s="243">
        <v>255</v>
      </c>
      <c r="N426" s="242">
        <v>105</v>
      </c>
      <c r="O426" s="242">
        <v>15</v>
      </c>
      <c r="P426" s="243">
        <v>120</v>
      </c>
      <c r="Q426" s="242">
        <v>16</v>
      </c>
      <c r="R426" s="242">
        <v>240</v>
      </c>
      <c r="S426" s="244">
        <v>90</v>
      </c>
      <c r="T426" s="242">
        <v>6</v>
      </c>
      <c r="U426" s="242">
        <v>90</v>
      </c>
      <c r="V426" s="244">
        <v>15</v>
      </c>
      <c r="W426" s="242">
        <v>0</v>
      </c>
      <c r="X426" s="242">
        <v>0</v>
      </c>
      <c r="Y426" s="244">
        <v>0</v>
      </c>
      <c r="Z426" s="242">
        <v>0</v>
      </c>
      <c r="AA426" s="242">
        <v>0</v>
      </c>
      <c r="AB426" s="244">
        <v>0</v>
      </c>
      <c r="AC426" s="242">
        <v>0</v>
      </c>
      <c r="AD426" s="242">
        <v>0</v>
      </c>
      <c r="AE426" s="244">
        <v>0</v>
      </c>
    </row>
    <row r="427" spans="1:31" x14ac:dyDescent="0.35">
      <c r="A427">
        <v>51768</v>
      </c>
      <c r="B427" t="s">
        <v>798</v>
      </c>
      <c r="C427" s="242">
        <v>1</v>
      </c>
      <c r="D427" s="242">
        <v>37</v>
      </c>
      <c r="E427" s="242">
        <v>5</v>
      </c>
      <c r="F427" s="243">
        <v>42</v>
      </c>
      <c r="G427" s="242">
        <v>22</v>
      </c>
      <c r="H427" s="242">
        <v>4</v>
      </c>
      <c r="I427" s="243">
        <v>26</v>
      </c>
      <c r="J427" s="242">
        <v>11.25</v>
      </c>
      <c r="K427" s="242">
        <v>540</v>
      </c>
      <c r="L427" s="242">
        <v>75</v>
      </c>
      <c r="M427" s="243">
        <v>615</v>
      </c>
      <c r="N427" s="242">
        <v>273.75</v>
      </c>
      <c r="O427" s="242">
        <v>48.75</v>
      </c>
      <c r="P427" s="243">
        <v>322.5</v>
      </c>
      <c r="Q427" s="242">
        <v>1</v>
      </c>
      <c r="R427" s="242">
        <v>15</v>
      </c>
      <c r="S427" s="244">
        <v>15</v>
      </c>
      <c r="T427" s="242">
        <v>4</v>
      </c>
      <c r="U427" s="242">
        <v>60</v>
      </c>
      <c r="V427" s="244">
        <v>37.5</v>
      </c>
      <c r="W427" s="242">
        <v>5</v>
      </c>
      <c r="X427" s="242">
        <v>67.5</v>
      </c>
      <c r="Y427" s="244">
        <v>45</v>
      </c>
      <c r="Z427" s="242">
        <v>0</v>
      </c>
      <c r="AA427" s="242">
        <v>0</v>
      </c>
      <c r="AB427" s="244">
        <v>0</v>
      </c>
      <c r="AC427" s="242">
        <v>0</v>
      </c>
      <c r="AD427" s="242">
        <v>0</v>
      </c>
      <c r="AE427" s="244">
        <v>0</v>
      </c>
    </row>
    <row r="428" spans="1:31" x14ac:dyDescent="0.35">
      <c r="A428">
        <v>51769</v>
      </c>
      <c r="B428" t="s">
        <v>799</v>
      </c>
      <c r="C428" s="242">
        <v>9</v>
      </c>
      <c r="D428" s="242">
        <v>5</v>
      </c>
      <c r="E428" s="242">
        <v>1</v>
      </c>
      <c r="F428" s="243">
        <v>6</v>
      </c>
      <c r="G428" s="242">
        <v>1</v>
      </c>
      <c r="H428" s="242">
        <v>0</v>
      </c>
      <c r="I428" s="243">
        <v>1</v>
      </c>
      <c r="J428" s="242">
        <v>135</v>
      </c>
      <c r="K428" s="242">
        <v>75</v>
      </c>
      <c r="L428" s="242">
        <v>15</v>
      </c>
      <c r="M428" s="243">
        <v>90</v>
      </c>
      <c r="N428" s="242">
        <v>15</v>
      </c>
      <c r="O428" s="242">
        <v>0</v>
      </c>
      <c r="P428" s="243">
        <v>15</v>
      </c>
      <c r="Q428" s="242">
        <v>1</v>
      </c>
      <c r="R428" s="242">
        <v>15</v>
      </c>
      <c r="S428" s="244">
        <v>0</v>
      </c>
      <c r="T428" s="242">
        <v>3</v>
      </c>
      <c r="U428" s="242">
        <v>45</v>
      </c>
      <c r="V428" s="244">
        <v>15</v>
      </c>
      <c r="W428" s="242">
        <v>11</v>
      </c>
      <c r="X428" s="242">
        <v>165</v>
      </c>
      <c r="Y428" s="244">
        <v>0</v>
      </c>
      <c r="Z428" s="242">
        <v>0</v>
      </c>
      <c r="AA428" s="242">
        <v>0</v>
      </c>
      <c r="AB428" s="244">
        <v>0</v>
      </c>
      <c r="AC428" s="242">
        <v>0</v>
      </c>
      <c r="AD428" s="242">
        <v>0</v>
      </c>
      <c r="AE428" s="244">
        <v>0</v>
      </c>
    </row>
    <row r="429" spans="1:31" x14ac:dyDescent="0.35">
      <c r="A429">
        <v>51771</v>
      </c>
      <c r="B429" t="s">
        <v>800</v>
      </c>
      <c r="C429" s="242">
        <v>33</v>
      </c>
      <c r="D429" s="242">
        <v>42</v>
      </c>
      <c r="E429" s="242">
        <v>7</v>
      </c>
      <c r="F429" s="243">
        <v>49</v>
      </c>
      <c r="G429" s="242">
        <v>2</v>
      </c>
      <c r="H429" s="242">
        <v>2</v>
      </c>
      <c r="I429" s="243">
        <v>4</v>
      </c>
      <c r="J429" s="242">
        <v>495</v>
      </c>
      <c r="K429" s="242">
        <v>630</v>
      </c>
      <c r="L429" s="242">
        <v>105</v>
      </c>
      <c r="M429" s="243">
        <v>735</v>
      </c>
      <c r="N429" s="242">
        <v>30</v>
      </c>
      <c r="O429" s="242">
        <v>30</v>
      </c>
      <c r="P429" s="243">
        <v>60</v>
      </c>
      <c r="Q429" s="242">
        <v>43</v>
      </c>
      <c r="R429" s="242">
        <v>645</v>
      </c>
      <c r="S429" s="244">
        <v>15</v>
      </c>
      <c r="T429" s="242">
        <v>31</v>
      </c>
      <c r="U429" s="242">
        <v>465</v>
      </c>
      <c r="V429" s="244">
        <v>30</v>
      </c>
      <c r="W429" s="242">
        <v>5</v>
      </c>
      <c r="X429" s="242">
        <v>75</v>
      </c>
      <c r="Y429" s="244">
        <v>0</v>
      </c>
      <c r="Z429" s="242">
        <v>17</v>
      </c>
      <c r="AA429" s="242">
        <v>255</v>
      </c>
      <c r="AB429" s="244">
        <v>0</v>
      </c>
      <c r="AC429" s="242">
        <v>17</v>
      </c>
      <c r="AD429" s="242">
        <v>255</v>
      </c>
      <c r="AE429" s="244">
        <v>0</v>
      </c>
    </row>
    <row r="430" spans="1:31" x14ac:dyDescent="0.35">
      <c r="A430">
        <v>51772</v>
      </c>
      <c r="B430" t="s">
        <v>801</v>
      </c>
      <c r="C430" s="242">
        <v>0</v>
      </c>
      <c r="D430" s="242">
        <v>1</v>
      </c>
      <c r="E430" s="242">
        <v>0</v>
      </c>
      <c r="F430" s="243">
        <v>1</v>
      </c>
      <c r="G430" s="242">
        <v>0</v>
      </c>
      <c r="H430" s="242">
        <v>0</v>
      </c>
      <c r="I430" s="243">
        <v>0</v>
      </c>
      <c r="J430" s="242">
        <v>0</v>
      </c>
      <c r="K430" s="242">
        <v>15</v>
      </c>
      <c r="L430" s="242">
        <v>0</v>
      </c>
      <c r="M430" s="243">
        <v>15</v>
      </c>
      <c r="N430" s="242">
        <v>0</v>
      </c>
      <c r="O430" s="242">
        <v>0</v>
      </c>
      <c r="P430" s="243">
        <v>0</v>
      </c>
      <c r="Q430" s="242">
        <v>0</v>
      </c>
      <c r="R430" s="242">
        <v>0</v>
      </c>
      <c r="S430" s="244">
        <v>0</v>
      </c>
      <c r="T430" s="242">
        <v>0</v>
      </c>
      <c r="U430" s="242">
        <v>0</v>
      </c>
      <c r="V430" s="244">
        <v>0</v>
      </c>
      <c r="W430" s="242">
        <v>0</v>
      </c>
      <c r="X430" s="242">
        <v>0</v>
      </c>
      <c r="Y430" s="244">
        <v>0</v>
      </c>
      <c r="Z430" s="242">
        <v>0</v>
      </c>
      <c r="AA430" s="242">
        <v>0</v>
      </c>
      <c r="AB430" s="244">
        <v>0</v>
      </c>
      <c r="AC430" s="242">
        <v>0</v>
      </c>
      <c r="AD430" s="242">
        <v>0</v>
      </c>
      <c r="AE430" s="244">
        <v>0</v>
      </c>
    </row>
    <row r="431" spans="1:31" x14ac:dyDescent="0.35">
      <c r="A431">
        <v>51780</v>
      </c>
      <c r="B431" t="s">
        <v>802</v>
      </c>
      <c r="C431" s="242">
        <v>0</v>
      </c>
      <c r="D431" s="242">
        <v>0</v>
      </c>
      <c r="E431" s="242">
        <v>1</v>
      </c>
      <c r="F431" s="243">
        <v>1</v>
      </c>
      <c r="G431" s="242">
        <v>0</v>
      </c>
      <c r="H431" s="242">
        <v>1</v>
      </c>
      <c r="I431" s="243">
        <v>1</v>
      </c>
      <c r="J431" s="242">
        <v>0</v>
      </c>
      <c r="K431" s="242">
        <v>0</v>
      </c>
      <c r="L431" s="242">
        <v>15</v>
      </c>
      <c r="M431" s="243">
        <v>15</v>
      </c>
      <c r="N431" s="242">
        <v>0</v>
      </c>
      <c r="O431" s="242">
        <v>15</v>
      </c>
      <c r="P431" s="243">
        <v>15</v>
      </c>
      <c r="Q431" s="242">
        <v>0</v>
      </c>
      <c r="R431" s="242">
        <v>0</v>
      </c>
      <c r="S431" s="244">
        <v>0</v>
      </c>
      <c r="T431" s="242">
        <v>0</v>
      </c>
      <c r="U431" s="242">
        <v>0</v>
      </c>
      <c r="V431" s="244">
        <v>0</v>
      </c>
      <c r="W431" s="242">
        <v>1</v>
      </c>
      <c r="X431" s="242">
        <v>15</v>
      </c>
      <c r="Y431" s="244">
        <v>15</v>
      </c>
      <c r="Z431" s="242">
        <v>0</v>
      </c>
      <c r="AA431" s="242">
        <v>0</v>
      </c>
      <c r="AB431" s="244">
        <v>0</v>
      </c>
      <c r="AC431" s="242">
        <v>0</v>
      </c>
      <c r="AD431" s="242">
        <v>0</v>
      </c>
      <c r="AE431" s="244">
        <v>0</v>
      </c>
    </row>
    <row r="432" spans="1:31" x14ac:dyDescent="0.35">
      <c r="A432">
        <v>51781</v>
      </c>
      <c r="B432" t="s">
        <v>803</v>
      </c>
      <c r="C432" s="242">
        <v>5</v>
      </c>
      <c r="D432" s="242">
        <v>37</v>
      </c>
      <c r="E432" s="242">
        <v>16</v>
      </c>
      <c r="F432" s="243">
        <v>53</v>
      </c>
      <c r="G432" s="242">
        <v>30</v>
      </c>
      <c r="H432" s="242">
        <v>9</v>
      </c>
      <c r="I432" s="243">
        <v>39</v>
      </c>
      <c r="J432" s="242">
        <v>68.960000000000008</v>
      </c>
      <c r="K432" s="242">
        <v>550</v>
      </c>
      <c r="L432" s="242">
        <v>240</v>
      </c>
      <c r="M432" s="243">
        <v>790</v>
      </c>
      <c r="N432" s="242">
        <v>418.96</v>
      </c>
      <c r="O432" s="242">
        <v>111.32</v>
      </c>
      <c r="P432" s="243">
        <v>530.28</v>
      </c>
      <c r="Q432" s="242">
        <v>6</v>
      </c>
      <c r="R432" s="242">
        <v>90</v>
      </c>
      <c r="S432" s="244">
        <v>71.319999999999993</v>
      </c>
      <c r="T432" s="242">
        <v>9</v>
      </c>
      <c r="U432" s="242">
        <v>130</v>
      </c>
      <c r="V432" s="244">
        <v>80</v>
      </c>
      <c r="W432" s="242">
        <v>6</v>
      </c>
      <c r="X432" s="242">
        <v>90</v>
      </c>
      <c r="Y432" s="244">
        <v>65</v>
      </c>
      <c r="Z432" s="242">
        <v>4</v>
      </c>
      <c r="AA432" s="242">
        <v>60</v>
      </c>
      <c r="AB432" s="244">
        <v>0</v>
      </c>
      <c r="AC432" s="242">
        <v>0</v>
      </c>
      <c r="AD432" s="242">
        <v>0</v>
      </c>
      <c r="AE432" s="244">
        <v>0</v>
      </c>
    </row>
    <row r="433" spans="1:31" x14ac:dyDescent="0.35">
      <c r="A433">
        <v>51790</v>
      </c>
      <c r="B433" t="s">
        <v>804</v>
      </c>
      <c r="C433" s="242">
        <v>0</v>
      </c>
      <c r="D433" s="242">
        <v>2</v>
      </c>
      <c r="E433" s="242">
        <v>0</v>
      </c>
      <c r="F433" s="243">
        <v>2</v>
      </c>
      <c r="G433" s="242">
        <v>2</v>
      </c>
      <c r="H433" s="242">
        <v>0</v>
      </c>
      <c r="I433" s="243">
        <v>2</v>
      </c>
      <c r="J433" s="242">
        <v>0</v>
      </c>
      <c r="K433" s="242">
        <v>15</v>
      </c>
      <c r="L433" s="242">
        <v>0</v>
      </c>
      <c r="M433" s="243">
        <v>15</v>
      </c>
      <c r="N433" s="242">
        <v>20</v>
      </c>
      <c r="O433" s="242">
        <v>0</v>
      </c>
      <c r="P433" s="243">
        <v>20</v>
      </c>
      <c r="Q433" s="242">
        <v>1</v>
      </c>
      <c r="R433" s="242">
        <v>0</v>
      </c>
      <c r="S433" s="244">
        <v>15</v>
      </c>
      <c r="T433" s="242">
        <v>0</v>
      </c>
      <c r="U433" s="242">
        <v>0</v>
      </c>
      <c r="V433" s="244">
        <v>0</v>
      </c>
      <c r="W433" s="242">
        <v>0</v>
      </c>
      <c r="X433" s="242">
        <v>0</v>
      </c>
      <c r="Y433" s="244">
        <v>0</v>
      </c>
      <c r="Z433" s="242">
        <v>0</v>
      </c>
      <c r="AA433" s="242">
        <v>0</v>
      </c>
      <c r="AB433" s="244">
        <v>0</v>
      </c>
      <c r="AC433" s="242">
        <v>0</v>
      </c>
      <c r="AD433" s="242">
        <v>0</v>
      </c>
      <c r="AE433" s="244">
        <v>0</v>
      </c>
    </row>
    <row r="434" spans="1:31" x14ac:dyDescent="0.35">
      <c r="A434">
        <v>51791</v>
      </c>
      <c r="B434" t="s">
        <v>805</v>
      </c>
      <c r="C434" s="242">
        <v>1</v>
      </c>
      <c r="D434" s="242">
        <v>27</v>
      </c>
      <c r="E434" s="242">
        <v>10</v>
      </c>
      <c r="F434" s="243">
        <v>37</v>
      </c>
      <c r="G434" s="242">
        <v>13</v>
      </c>
      <c r="H434" s="242">
        <v>6</v>
      </c>
      <c r="I434" s="243">
        <v>19</v>
      </c>
      <c r="J434" s="242">
        <v>15</v>
      </c>
      <c r="K434" s="242">
        <v>390</v>
      </c>
      <c r="L434" s="242">
        <v>150</v>
      </c>
      <c r="M434" s="243">
        <v>540</v>
      </c>
      <c r="N434" s="242">
        <v>195</v>
      </c>
      <c r="O434" s="242">
        <v>90</v>
      </c>
      <c r="P434" s="243">
        <v>285</v>
      </c>
      <c r="Q434" s="242">
        <v>3</v>
      </c>
      <c r="R434" s="242">
        <v>30</v>
      </c>
      <c r="S434" s="244">
        <v>30</v>
      </c>
      <c r="T434" s="242">
        <v>5</v>
      </c>
      <c r="U434" s="242">
        <v>75</v>
      </c>
      <c r="V434" s="244">
        <v>45</v>
      </c>
      <c r="W434" s="242">
        <v>3</v>
      </c>
      <c r="X434" s="242">
        <v>45</v>
      </c>
      <c r="Y434" s="244">
        <v>30</v>
      </c>
      <c r="Z434" s="242">
        <v>0</v>
      </c>
      <c r="AA434" s="242">
        <v>0</v>
      </c>
      <c r="AB434" s="244">
        <v>0</v>
      </c>
      <c r="AC434" s="242">
        <v>0</v>
      </c>
      <c r="AD434" s="242">
        <v>0</v>
      </c>
      <c r="AE434" s="244">
        <v>0</v>
      </c>
    </row>
    <row r="435" spans="1:31" x14ac:dyDescent="0.35">
      <c r="A435">
        <v>51797</v>
      </c>
      <c r="B435" t="s">
        <v>806</v>
      </c>
      <c r="C435" s="242">
        <v>4</v>
      </c>
      <c r="D435" s="242">
        <v>1</v>
      </c>
      <c r="E435" s="242">
        <v>0</v>
      </c>
      <c r="F435" s="243">
        <v>1</v>
      </c>
      <c r="G435" s="242">
        <v>0</v>
      </c>
      <c r="H435" s="242">
        <v>0</v>
      </c>
      <c r="I435" s="243">
        <v>0</v>
      </c>
      <c r="J435" s="242">
        <v>60</v>
      </c>
      <c r="K435" s="242">
        <v>15</v>
      </c>
      <c r="L435" s="242">
        <v>0</v>
      </c>
      <c r="M435" s="243">
        <v>15</v>
      </c>
      <c r="N435" s="242">
        <v>0</v>
      </c>
      <c r="O435" s="242">
        <v>0</v>
      </c>
      <c r="P435" s="243">
        <v>0</v>
      </c>
      <c r="Q435" s="242">
        <v>0</v>
      </c>
      <c r="R435" s="242">
        <v>0</v>
      </c>
      <c r="S435" s="244">
        <v>0</v>
      </c>
      <c r="T435" s="242">
        <v>1</v>
      </c>
      <c r="U435" s="242">
        <v>15</v>
      </c>
      <c r="V435" s="244">
        <v>0</v>
      </c>
      <c r="W435" s="242">
        <v>2</v>
      </c>
      <c r="X435" s="242">
        <v>30</v>
      </c>
      <c r="Y435" s="244">
        <v>0</v>
      </c>
      <c r="Z435" s="242">
        <v>0</v>
      </c>
      <c r="AA435" s="242">
        <v>0</v>
      </c>
      <c r="AB435" s="244">
        <v>0</v>
      </c>
      <c r="AC435" s="242">
        <v>0</v>
      </c>
      <c r="AD435" s="242">
        <v>0</v>
      </c>
      <c r="AE435" s="244">
        <v>0</v>
      </c>
    </row>
    <row r="436" spans="1:31" x14ac:dyDescent="0.35">
      <c r="A436">
        <v>51865</v>
      </c>
      <c r="B436" t="s">
        <v>807</v>
      </c>
      <c r="C436" s="242">
        <v>0</v>
      </c>
      <c r="D436" s="242">
        <v>2</v>
      </c>
      <c r="E436" s="242">
        <v>0</v>
      </c>
      <c r="F436" s="243">
        <v>2</v>
      </c>
      <c r="G436" s="242">
        <v>0</v>
      </c>
      <c r="H436" s="242">
        <v>0</v>
      </c>
      <c r="I436" s="243">
        <v>0</v>
      </c>
      <c r="J436" s="242">
        <v>0</v>
      </c>
      <c r="K436" s="242">
        <v>30</v>
      </c>
      <c r="L436" s="242">
        <v>0</v>
      </c>
      <c r="M436" s="243">
        <v>30</v>
      </c>
      <c r="N436" s="242">
        <v>0</v>
      </c>
      <c r="O436" s="242">
        <v>0</v>
      </c>
      <c r="P436" s="243">
        <v>0</v>
      </c>
      <c r="Q436" s="242">
        <v>0</v>
      </c>
      <c r="R436" s="242">
        <v>0</v>
      </c>
      <c r="S436" s="244">
        <v>0</v>
      </c>
      <c r="T436" s="242">
        <v>0</v>
      </c>
      <c r="U436" s="242">
        <v>0</v>
      </c>
      <c r="V436" s="244">
        <v>0</v>
      </c>
      <c r="W436" s="242">
        <v>0</v>
      </c>
      <c r="X436" s="242">
        <v>0</v>
      </c>
      <c r="Y436" s="244">
        <v>0</v>
      </c>
      <c r="Z436" s="242">
        <v>0</v>
      </c>
      <c r="AA436" s="242">
        <v>0</v>
      </c>
      <c r="AB436" s="244">
        <v>0</v>
      </c>
      <c r="AC436" s="242">
        <v>0</v>
      </c>
      <c r="AD436" s="242">
        <v>0</v>
      </c>
      <c r="AE436" s="244">
        <v>0</v>
      </c>
    </row>
    <row r="437" spans="1:31" x14ac:dyDescent="0.35">
      <c r="A437">
        <v>51866</v>
      </c>
      <c r="B437" t="s">
        <v>808</v>
      </c>
      <c r="C437" s="242">
        <v>1</v>
      </c>
      <c r="D437" s="242">
        <v>1</v>
      </c>
      <c r="E437" s="242">
        <v>2</v>
      </c>
      <c r="F437" s="243">
        <v>3</v>
      </c>
      <c r="G437" s="242">
        <v>1</v>
      </c>
      <c r="H437" s="242">
        <v>2</v>
      </c>
      <c r="I437" s="243">
        <v>3</v>
      </c>
      <c r="J437" s="242">
        <v>15</v>
      </c>
      <c r="K437" s="242">
        <v>15</v>
      </c>
      <c r="L437" s="242">
        <v>30</v>
      </c>
      <c r="M437" s="243">
        <v>45</v>
      </c>
      <c r="N437" s="242">
        <v>15</v>
      </c>
      <c r="O437" s="242">
        <v>30</v>
      </c>
      <c r="P437" s="243">
        <v>45</v>
      </c>
      <c r="Q437" s="242">
        <v>2</v>
      </c>
      <c r="R437" s="242">
        <v>30</v>
      </c>
      <c r="S437" s="244">
        <v>30</v>
      </c>
      <c r="T437" s="242">
        <v>0</v>
      </c>
      <c r="U437" s="242">
        <v>0</v>
      </c>
      <c r="V437" s="244">
        <v>0</v>
      </c>
      <c r="W437" s="242">
        <v>0</v>
      </c>
      <c r="X437" s="242">
        <v>0</v>
      </c>
      <c r="Y437" s="244">
        <v>0</v>
      </c>
      <c r="Z437" s="242">
        <v>0</v>
      </c>
      <c r="AA437" s="242">
        <v>0</v>
      </c>
      <c r="AB437" s="244">
        <v>0</v>
      </c>
      <c r="AC437" s="242">
        <v>0</v>
      </c>
      <c r="AD437" s="242">
        <v>0</v>
      </c>
      <c r="AE437" s="244">
        <v>0</v>
      </c>
    </row>
    <row r="438" spans="1:31" x14ac:dyDescent="0.35">
      <c r="A438">
        <v>51873</v>
      </c>
      <c r="B438" t="s">
        <v>809</v>
      </c>
      <c r="C438" s="242">
        <v>0</v>
      </c>
      <c r="D438" s="242">
        <v>1</v>
      </c>
      <c r="E438" s="242">
        <v>1</v>
      </c>
      <c r="F438" s="243">
        <v>2</v>
      </c>
      <c r="G438" s="242">
        <v>0</v>
      </c>
      <c r="H438" s="242">
        <v>1</v>
      </c>
      <c r="I438" s="243">
        <v>1</v>
      </c>
      <c r="J438" s="242">
        <v>0</v>
      </c>
      <c r="K438" s="242">
        <v>15</v>
      </c>
      <c r="L438" s="242">
        <v>15</v>
      </c>
      <c r="M438" s="243">
        <v>30</v>
      </c>
      <c r="N438" s="242">
        <v>0</v>
      </c>
      <c r="O438" s="242">
        <v>15</v>
      </c>
      <c r="P438" s="243">
        <v>15</v>
      </c>
      <c r="Q438" s="242">
        <v>1</v>
      </c>
      <c r="R438" s="242">
        <v>15</v>
      </c>
      <c r="S438" s="244">
        <v>15</v>
      </c>
      <c r="T438" s="242">
        <v>0</v>
      </c>
      <c r="U438" s="242">
        <v>0</v>
      </c>
      <c r="V438" s="244">
        <v>0</v>
      </c>
      <c r="W438" s="242">
        <v>0</v>
      </c>
      <c r="X438" s="242">
        <v>0</v>
      </c>
      <c r="Y438" s="244">
        <v>0</v>
      </c>
      <c r="Z438" s="242">
        <v>0</v>
      </c>
      <c r="AA438" s="242">
        <v>0</v>
      </c>
      <c r="AB438" s="244">
        <v>0</v>
      </c>
      <c r="AC438" s="242">
        <v>0</v>
      </c>
      <c r="AD438" s="242">
        <v>0</v>
      </c>
      <c r="AE438" s="244">
        <v>0</v>
      </c>
    </row>
    <row r="439" spans="1:31" x14ac:dyDescent="0.35">
      <c r="A439">
        <v>51887</v>
      </c>
      <c r="B439" t="s">
        <v>810</v>
      </c>
      <c r="C439" s="242">
        <v>0</v>
      </c>
      <c r="D439" s="242">
        <v>1</v>
      </c>
      <c r="E439" s="242">
        <v>0</v>
      </c>
      <c r="F439" s="243">
        <v>1</v>
      </c>
      <c r="G439" s="242">
        <v>1</v>
      </c>
      <c r="H439" s="242">
        <v>0</v>
      </c>
      <c r="I439" s="243">
        <v>1</v>
      </c>
      <c r="J439" s="242">
        <v>0</v>
      </c>
      <c r="K439" s="242">
        <v>15</v>
      </c>
      <c r="L439" s="242">
        <v>0</v>
      </c>
      <c r="M439" s="243">
        <v>15</v>
      </c>
      <c r="N439" s="242">
        <v>15</v>
      </c>
      <c r="O439" s="242">
        <v>0</v>
      </c>
      <c r="P439" s="243">
        <v>15</v>
      </c>
      <c r="Q439" s="242">
        <v>0</v>
      </c>
      <c r="R439" s="242">
        <v>0</v>
      </c>
      <c r="S439" s="244">
        <v>0</v>
      </c>
      <c r="T439" s="242">
        <v>0</v>
      </c>
      <c r="U439" s="242">
        <v>0</v>
      </c>
      <c r="V439" s="244">
        <v>0</v>
      </c>
      <c r="W439" s="242">
        <v>0</v>
      </c>
      <c r="X439" s="242">
        <v>0</v>
      </c>
      <c r="Y439" s="244">
        <v>0</v>
      </c>
      <c r="Z439" s="242">
        <v>0</v>
      </c>
      <c r="AA439" s="242">
        <v>0</v>
      </c>
      <c r="AB439" s="244">
        <v>0</v>
      </c>
      <c r="AC439" s="242">
        <v>0</v>
      </c>
      <c r="AD439" s="242">
        <v>0</v>
      </c>
      <c r="AE439" s="244">
        <v>0</v>
      </c>
    </row>
    <row r="440" spans="1:31" x14ac:dyDescent="0.35">
      <c r="A440">
        <v>51977</v>
      </c>
      <c r="B440" t="s">
        <v>811</v>
      </c>
      <c r="C440" s="242">
        <v>2</v>
      </c>
      <c r="D440" s="242">
        <v>1</v>
      </c>
      <c r="E440" s="242">
        <v>0</v>
      </c>
      <c r="F440" s="243">
        <v>1</v>
      </c>
      <c r="G440" s="242">
        <v>0</v>
      </c>
      <c r="H440" s="242">
        <v>0</v>
      </c>
      <c r="I440" s="243">
        <v>0</v>
      </c>
      <c r="J440" s="242">
        <v>30</v>
      </c>
      <c r="K440" s="242">
        <v>15</v>
      </c>
      <c r="L440" s="242">
        <v>0</v>
      </c>
      <c r="M440" s="243">
        <v>15</v>
      </c>
      <c r="N440" s="242">
        <v>0</v>
      </c>
      <c r="O440" s="242">
        <v>0</v>
      </c>
      <c r="P440" s="243">
        <v>0</v>
      </c>
      <c r="Q440" s="242">
        <v>1</v>
      </c>
      <c r="R440" s="242">
        <v>15</v>
      </c>
      <c r="S440" s="244">
        <v>0</v>
      </c>
      <c r="T440" s="242">
        <v>1</v>
      </c>
      <c r="U440" s="242">
        <v>15</v>
      </c>
      <c r="V440" s="244">
        <v>0</v>
      </c>
      <c r="W440" s="242">
        <v>1</v>
      </c>
      <c r="X440" s="242">
        <v>15</v>
      </c>
      <c r="Y440" s="244">
        <v>0</v>
      </c>
      <c r="Z440" s="242">
        <v>0</v>
      </c>
      <c r="AA440" s="242">
        <v>0</v>
      </c>
      <c r="AB440" s="244">
        <v>0</v>
      </c>
      <c r="AC440" s="242">
        <v>0</v>
      </c>
      <c r="AD440" s="242">
        <v>0</v>
      </c>
      <c r="AE440" s="244">
        <v>0</v>
      </c>
    </row>
    <row r="441" spans="1:31" x14ac:dyDescent="0.35">
      <c r="A441">
        <v>51981</v>
      </c>
      <c r="B441" t="s">
        <v>812</v>
      </c>
      <c r="C441" s="242">
        <v>26</v>
      </c>
      <c r="D441" s="242">
        <v>14</v>
      </c>
      <c r="E441" s="242">
        <v>3</v>
      </c>
      <c r="F441" s="243">
        <v>17</v>
      </c>
      <c r="G441" s="242">
        <v>0</v>
      </c>
      <c r="H441" s="242">
        <v>0</v>
      </c>
      <c r="I441" s="243">
        <v>0</v>
      </c>
      <c r="J441" s="242">
        <v>390</v>
      </c>
      <c r="K441" s="242">
        <v>210</v>
      </c>
      <c r="L441" s="242">
        <v>45</v>
      </c>
      <c r="M441" s="243">
        <v>255</v>
      </c>
      <c r="N441" s="242">
        <v>0</v>
      </c>
      <c r="O441" s="242">
        <v>0</v>
      </c>
      <c r="P441" s="243">
        <v>0</v>
      </c>
      <c r="Q441" s="242">
        <v>16</v>
      </c>
      <c r="R441" s="242">
        <v>240</v>
      </c>
      <c r="S441" s="244">
        <v>0</v>
      </c>
      <c r="T441" s="242">
        <v>21</v>
      </c>
      <c r="U441" s="242">
        <v>315</v>
      </c>
      <c r="V441" s="244">
        <v>0</v>
      </c>
      <c r="W441" s="242">
        <v>4</v>
      </c>
      <c r="X441" s="242">
        <v>60</v>
      </c>
      <c r="Y441" s="244">
        <v>0</v>
      </c>
      <c r="Z441" s="242">
        <v>5</v>
      </c>
      <c r="AA441" s="242">
        <v>75</v>
      </c>
      <c r="AB441" s="244">
        <v>0</v>
      </c>
      <c r="AC441" s="242">
        <v>0</v>
      </c>
      <c r="AD441" s="242">
        <v>0</v>
      </c>
      <c r="AE441" s="244">
        <v>0</v>
      </c>
    </row>
    <row r="442" spans="1:31" x14ac:dyDescent="0.35">
      <c r="A442">
        <v>51989</v>
      </c>
      <c r="B442" t="s">
        <v>813</v>
      </c>
      <c r="C442" s="242">
        <v>3</v>
      </c>
      <c r="D442" s="242">
        <v>4</v>
      </c>
      <c r="E442" s="242">
        <v>2</v>
      </c>
      <c r="F442" s="243">
        <v>6</v>
      </c>
      <c r="G442" s="242">
        <v>2</v>
      </c>
      <c r="H442" s="242">
        <v>2</v>
      </c>
      <c r="I442" s="243">
        <v>4</v>
      </c>
      <c r="J442" s="242">
        <v>45</v>
      </c>
      <c r="K442" s="242">
        <v>60</v>
      </c>
      <c r="L442" s="242">
        <v>15</v>
      </c>
      <c r="M442" s="243">
        <v>75</v>
      </c>
      <c r="N442" s="242">
        <v>30</v>
      </c>
      <c r="O442" s="242">
        <v>30</v>
      </c>
      <c r="P442" s="243">
        <v>60</v>
      </c>
      <c r="Q442" s="242">
        <v>0</v>
      </c>
      <c r="R442" s="242">
        <v>0</v>
      </c>
      <c r="S442" s="244">
        <v>0</v>
      </c>
      <c r="T442" s="242">
        <v>0</v>
      </c>
      <c r="U442" s="242">
        <v>0</v>
      </c>
      <c r="V442" s="244">
        <v>0</v>
      </c>
      <c r="W442" s="242">
        <v>2</v>
      </c>
      <c r="X442" s="242">
        <v>30</v>
      </c>
      <c r="Y442" s="244">
        <v>0</v>
      </c>
      <c r="Z442" s="242">
        <v>1</v>
      </c>
      <c r="AA442" s="242">
        <v>15</v>
      </c>
      <c r="AB442" s="244">
        <v>15</v>
      </c>
      <c r="AC442" s="242">
        <v>1</v>
      </c>
      <c r="AD442" s="242">
        <v>15</v>
      </c>
      <c r="AE442" s="244">
        <v>15</v>
      </c>
    </row>
    <row r="443" spans="1:31" x14ac:dyDescent="0.35">
      <c r="A443">
        <v>51999</v>
      </c>
      <c r="B443" t="s">
        <v>814</v>
      </c>
      <c r="C443" s="242">
        <v>13</v>
      </c>
      <c r="D443" s="242">
        <v>28</v>
      </c>
      <c r="E443" s="242">
        <v>5</v>
      </c>
      <c r="F443" s="243">
        <v>33</v>
      </c>
      <c r="G443" s="242">
        <v>14</v>
      </c>
      <c r="H443" s="242">
        <v>4</v>
      </c>
      <c r="I443" s="243">
        <v>18</v>
      </c>
      <c r="J443" s="242">
        <v>195</v>
      </c>
      <c r="K443" s="242">
        <v>405</v>
      </c>
      <c r="L443" s="242">
        <v>75</v>
      </c>
      <c r="M443" s="243">
        <v>480</v>
      </c>
      <c r="N443" s="242">
        <v>210</v>
      </c>
      <c r="O443" s="242">
        <v>60</v>
      </c>
      <c r="P443" s="243">
        <v>270</v>
      </c>
      <c r="Q443" s="242">
        <v>8</v>
      </c>
      <c r="R443" s="242">
        <v>120</v>
      </c>
      <c r="S443" s="244">
        <v>30</v>
      </c>
      <c r="T443" s="242">
        <v>1</v>
      </c>
      <c r="U443" s="242">
        <v>15</v>
      </c>
      <c r="V443" s="244">
        <v>15</v>
      </c>
      <c r="W443" s="242">
        <v>5</v>
      </c>
      <c r="X443" s="242">
        <v>75</v>
      </c>
      <c r="Y443" s="244">
        <v>30</v>
      </c>
      <c r="Z443" s="242">
        <v>1</v>
      </c>
      <c r="AA443" s="242">
        <v>15</v>
      </c>
      <c r="AB443" s="244">
        <v>0</v>
      </c>
      <c r="AC443" s="242">
        <v>2</v>
      </c>
      <c r="AD443" s="242">
        <v>30</v>
      </c>
      <c r="AE443" s="244">
        <v>0</v>
      </c>
    </row>
    <row r="444" spans="1:31" x14ac:dyDescent="0.35">
      <c r="A444">
        <v>52016</v>
      </c>
      <c r="B444" t="s">
        <v>815</v>
      </c>
      <c r="C444" s="242">
        <v>13</v>
      </c>
      <c r="D444" s="242">
        <v>20</v>
      </c>
      <c r="E444" s="242">
        <v>10</v>
      </c>
      <c r="F444" s="243">
        <v>30</v>
      </c>
      <c r="G444" s="242">
        <v>0</v>
      </c>
      <c r="H444" s="242">
        <v>0</v>
      </c>
      <c r="I444" s="243">
        <v>0</v>
      </c>
      <c r="J444" s="242">
        <v>195</v>
      </c>
      <c r="K444" s="242">
        <v>300</v>
      </c>
      <c r="L444" s="242">
        <v>150</v>
      </c>
      <c r="M444" s="243">
        <v>450</v>
      </c>
      <c r="N444" s="242">
        <v>0</v>
      </c>
      <c r="O444" s="242">
        <v>0</v>
      </c>
      <c r="P444" s="243">
        <v>0</v>
      </c>
      <c r="Q444" s="242">
        <v>29</v>
      </c>
      <c r="R444" s="242">
        <v>435</v>
      </c>
      <c r="S444" s="244">
        <v>0</v>
      </c>
      <c r="T444" s="242">
        <v>12</v>
      </c>
      <c r="U444" s="242">
        <v>180</v>
      </c>
      <c r="V444" s="244">
        <v>0</v>
      </c>
      <c r="W444" s="242">
        <v>2</v>
      </c>
      <c r="X444" s="242">
        <v>30</v>
      </c>
      <c r="Y444" s="244">
        <v>0</v>
      </c>
      <c r="Z444" s="242">
        <v>8</v>
      </c>
      <c r="AA444" s="242">
        <v>120</v>
      </c>
      <c r="AB444" s="244">
        <v>0</v>
      </c>
      <c r="AC444" s="242">
        <v>8</v>
      </c>
      <c r="AD444" s="242">
        <v>120</v>
      </c>
      <c r="AE444" s="244">
        <v>0</v>
      </c>
    </row>
    <row r="445" spans="1:31" x14ac:dyDescent="0.35">
      <c r="A445">
        <v>52037</v>
      </c>
      <c r="B445" t="s">
        <v>817</v>
      </c>
      <c r="C445" s="242">
        <v>0</v>
      </c>
      <c r="D445" s="242">
        <v>0</v>
      </c>
      <c r="E445" s="242">
        <v>2</v>
      </c>
      <c r="F445" s="243">
        <v>2</v>
      </c>
      <c r="G445" s="242">
        <v>0</v>
      </c>
      <c r="H445" s="242">
        <v>1</v>
      </c>
      <c r="I445" s="243">
        <v>1</v>
      </c>
      <c r="J445" s="242">
        <v>0</v>
      </c>
      <c r="K445" s="242">
        <v>0</v>
      </c>
      <c r="L445" s="242">
        <v>30</v>
      </c>
      <c r="M445" s="243">
        <v>30</v>
      </c>
      <c r="N445" s="242">
        <v>0</v>
      </c>
      <c r="O445" s="242">
        <v>15</v>
      </c>
      <c r="P445" s="243">
        <v>15</v>
      </c>
      <c r="Q445" s="242">
        <v>1</v>
      </c>
      <c r="R445" s="242">
        <v>15</v>
      </c>
      <c r="S445" s="244">
        <v>15</v>
      </c>
      <c r="T445" s="242">
        <v>0</v>
      </c>
      <c r="U445" s="242">
        <v>0</v>
      </c>
      <c r="V445" s="244">
        <v>0</v>
      </c>
      <c r="W445" s="242">
        <v>0</v>
      </c>
      <c r="X445" s="242">
        <v>0</v>
      </c>
      <c r="Y445" s="244">
        <v>0</v>
      </c>
      <c r="Z445" s="242">
        <v>1</v>
      </c>
      <c r="AA445" s="242">
        <v>15</v>
      </c>
      <c r="AB445" s="244">
        <v>15</v>
      </c>
      <c r="AC445" s="242">
        <v>1</v>
      </c>
      <c r="AD445" s="242">
        <v>15</v>
      </c>
      <c r="AE445" s="244">
        <v>15</v>
      </c>
    </row>
    <row r="446" spans="1:31" x14ac:dyDescent="0.35">
      <c r="A446">
        <v>52071</v>
      </c>
      <c r="B446" t="s">
        <v>818</v>
      </c>
      <c r="C446" s="242">
        <v>1</v>
      </c>
      <c r="D446" s="242">
        <v>26</v>
      </c>
      <c r="E446" s="242">
        <v>9</v>
      </c>
      <c r="F446" s="243">
        <v>35</v>
      </c>
      <c r="G446" s="242">
        <v>15</v>
      </c>
      <c r="H446" s="242">
        <v>6</v>
      </c>
      <c r="I446" s="243">
        <v>21</v>
      </c>
      <c r="J446" s="242">
        <v>15</v>
      </c>
      <c r="K446" s="242">
        <v>390</v>
      </c>
      <c r="L446" s="242">
        <v>120</v>
      </c>
      <c r="M446" s="243">
        <v>510</v>
      </c>
      <c r="N446" s="242">
        <v>225</v>
      </c>
      <c r="O446" s="242">
        <v>90</v>
      </c>
      <c r="P446" s="243">
        <v>315</v>
      </c>
      <c r="Q446" s="242">
        <v>6</v>
      </c>
      <c r="R446" s="242">
        <v>90</v>
      </c>
      <c r="S446" s="244">
        <v>45</v>
      </c>
      <c r="T446" s="242">
        <v>1</v>
      </c>
      <c r="U446" s="242">
        <v>0</v>
      </c>
      <c r="V446" s="244">
        <v>15</v>
      </c>
      <c r="W446" s="242">
        <v>2</v>
      </c>
      <c r="X446" s="242">
        <v>30</v>
      </c>
      <c r="Y446" s="244">
        <v>0</v>
      </c>
      <c r="Z446" s="242">
        <v>0</v>
      </c>
      <c r="AA446" s="242">
        <v>0</v>
      </c>
      <c r="AB446" s="244">
        <v>0</v>
      </c>
      <c r="AC446" s="242">
        <v>0</v>
      </c>
      <c r="AD446" s="242">
        <v>0</v>
      </c>
      <c r="AE446" s="244">
        <v>0</v>
      </c>
    </row>
    <row r="447" spans="1:31" x14ac:dyDescent="0.35">
      <c r="A447">
        <v>52074</v>
      </c>
      <c r="B447" t="s">
        <v>819</v>
      </c>
      <c r="C447" s="242">
        <v>0</v>
      </c>
      <c r="D447" s="242">
        <v>2</v>
      </c>
      <c r="E447" s="242">
        <v>0</v>
      </c>
      <c r="F447" s="243">
        <v>2</v>
      </c>
      <c r="G447" s="242">
        <v>2</v>
      </c>
      <c r="H447" s="242">
        <v>0</v>
      </c>
      <c r="I447" s="243">
        <v>2</v>
      </c>
      <c r="J447" s="242">
        <v>0</v>
      </c>
      <c r="K447" s="242">
        <v>30</v>
      </c>
      <c r="L447" s="242">
        <v>0</v>
      </c>
      <c r="M447" s="243">
        <v>30</v>
      </c>
      <c r="N447" s="242">
        <v>30</v>
      </c>
      <c r="O447" s="242">
        <v>0</v>
      </c>
      <c r="P447" s="243">
        <v>30</v>
      </c>
      <c r="Q447" s="242">
        <v>0</v>
      </c>
      <c r="R447" s="242">
        <v>0</v>
      </c>
      <c r="S447" s="244">
        <v>0</v>
      </c>
      <c r="T447" s="242">
        <v>0</v>
      </c>
      <c r="U447" s="242">
        <v>0</v>
      </c>
      <c r="V447" s="244">
        <v>0</v>
      </c>
      <c r="W447" s="242">
        <v>0</v>
      </c>
      <c r="X447" s="242">
        <v>0</v>
      </c>
      <c r="Y447" s="244">
        <v>0</v>
      </c>
      <c r="Z447" s="242">
        <v>0</v>
      </c>
      <c r="AA447" s="242">
        <v>0</v>
      </c>
      <c r="AB447" s="244">
        <v>0</v>
      </c>
      <c r="AC447" s="242">
        <v>0</v>
      </c>
      <c r="AD447" s="242">
        <v>0</v>
      </c>
      <c r="AE447" s="244">
        <v>0</v>
      </c>
    </row>
    <row r="448" spans="1:31" x14ac:dyDescent="0.35">
      <c r="A448">
        <v>52080</v>
      </c>
      <c r="B448" t="s">
        <v>820</v>
      </c>
      <c r="C448" s="242">
        <v>3</v>
      </c>
      <c r="D448" s="242">
        <v>11</v>
      </c>
      <c r="E448" s="242">
        <v>1</v>
      </c>
      <c r="F448" s="243">
        <v>12</v>
      </c>
      <c r="G448" s="242">
        <v>1</v>
      </c>
      <c r="H448" s="242">
        <v>0</v>
      </c>
      <c r="I448" s="243">
        <v>1</v>
      </c>
      <c r="J448" s="242">
        <v>45</v>
      </c>
      <c r="K448" s="242">
        <v>157.5</v>
      </c>
      <c r="L448" s="242">
        <v>15</v>
      </c>
      <c r="M448" s="243">
        <v>172.5</v>
      </c>
      <c r="N448" s="242">
        <v>15</v>
      </c>
      <c r="O448" s="242">
        <v>0</v>
      </c>
      <c r="P448" s="243">
        <v>15</v>
      </c>
      <c r="Q448" s="242">
        <v>0</v>
      </c>
      <c r="R448" s="242">
        <v>0</v>
      </c>
      <c r="S448" s="244">
        <v>0</v>
      </c>
      <c r="T448" s="242">
        <v>2</v>
      </c>
      <c r="U448" s="242">
        <v>30</v>
      </c>
      <c r="V448" s="244">
        <v>0</v>
      </c>
      <c r="W448" s="242">
        <v>0</v>
      </c>
      <c r="X448" s="242">
        <v>0</v>
      </c>
      <c r="Y448" s="244">
        <v>0</v>
      </c>
      <c r="Z448" s="242">
        <v>0</v>
      </c>
      <c r="AA448" s="242">
        <v>0</v>
      </c>
      <c r="AB448" s="244">
        <v>0</v>
      </c>
      <c r="AC448" s="242">
        <v>0</v>
      </c>
      <c r="AD448" s="242">
        <v>0</v>
      </c>
      <c r="AE448" s="244">
        <v>0</v>
      </c>
    </row>
    <row r="449" spans="1:31" x14ac:dyDescent="0.35">
      <c r="A449">
        <v>52089</v>
      </c>
      <c r="B449" t="s">
        <v>821</v>
      </c>
      <c r="C449" s="242">
        <v>11</v>
      </c>
      <c r="D449" s="242">
        <v>23</v>
      </c>
      <c r="E449" s="242">
        <v>14</v>
      </c>
      <c r="F449" s="243">
        <v>37</v>
      </c>
      <c r="G449" s="242">
        <v>2</v>
      </c>
      <c r="H449" s="242">
        <v>1</v>
      </c>
      <c r="I449" s="243">
        <v>3</v>
      </c>
      <c r="J449" s="242">
        <v>165</v>
      </c>
      <c r="K449" s="242">
        <v>345</v>
      </c>
      <c r="L449" s="242">
        <v>195</v>
      </c>
      <c r="M449" s="243">
        <v>540</v>
      </c>
      <c r="N449" s="242">
        <v>30</v>
      </c>
      <c r="O449" s="242">
        <v>15</v>
      </c>
      <c r="P449" s="243">
        <v>45</v>
      </c>
      <c r="Q449" s="242">
        <v>13</v>
      </c>
      <c r="R449" s="242">
        <v>195</v>
      </c>
      <c r="S449" s="244">
        <v>15</v>
      </c>
      <c r="T449" s="242">
        <v>11</v>
      </c>
      <c r="U449" s="242">
        <v>165</v>
      </c>
      <c r="V449" s="244">
        <v>15</v>
      </c>
      <c r="W449" s="242">
        <v>24</v>
      </c>
      <c r="X449" s="242">
        <v>345</v>
      </c>
      <c r="Y449" s="244">
        <v>15</v>
      </c>
      <c r="Z449" s="242">
        <v>12</v>
      </c>
      <c r="AA449" s="242">
        <v>180</v>
      </c>
      <c r="AB449" s="244">
        <v>0</v>
      </c>
      <c r="AC449" s="242">
        <v>0</v>
      </c>
      <c r="AD449" s="242">
        <v>0</v>
      </c>
      <c r="AE449" s="244">
        <v>0</v>
      </c>
    </row>
    <row r="450" spans="1:31" x14ac:dyDescent="0.35">
      <c r="A450">
        <v>52092</v>
      </c>
      <c r="B450" t="s">
        <v>822</v>
      </c>
      <c r="C450" s="242">
        <v>14</v>
      </c>
      <c r="D450" s="242">
        <v>7</v>
      </c>
      <c r="E450" s="242">
        <v>5</v>
      </c>
      <c r="F450" s="243">
        <v>12</v>
      </c>
      <c r="G450" s="242">
        <v>1</v>
      </c>
      <c r="H450" s="242">
        <v>1</v>
      </c>
      <c r="I450" s="243">
        <v>2</v>
      </c>
      <c r="J450" s="242">
        <v>210</v>
      </c>
      <c r="K450" s="242">
        <v>105</v>
      </c>
      <c r="L450" s="242">
        <v>75</v>
      </c>
      <c r="M450" s="243">
        <v>180</v>
      </c>
      <c r="N450" s="242">
        <v>15</v>
      </c>
      <c r="O450" s="242">
        <v>15</v>
      </c>
      <c r="P450" s="243">
        <v>30</v>
      </c>
      <c r="Q450" s="242">
        <v>7</v>
      </c>
      <c r="R450" s="242">
        <v>105</v>
      </c>
      <c r="S450" s="244">
        <v>0</v>
      </c>
      <c r="T450" s="242">
        <v>14</v>
      </c>
      <c r="U450" s="242">
        <v>210</v>
      </c>
      <c r="V450" s="244">
        <v>15</v>
      </c>
      <c r="W450" s="242">
        <v>4</v>
      </c>
      <c r="X450" s="242">
        <v>60</v>
      </c>
      <c r="Y450" s="244">
        <v>15</v>
      </c>
      <c r="Z450" s="242">
        <v>3</v>
      </c>
      <c r="AA450" s="242">
        <v>45</v>
      </c>
      <c r="AB450" s="244">
        <v>0</v>
      </c>
      <c r="AC450" s="242">
        <v>3</v>
      </c>
      <c r="AD450" s="242">
        <v>45</v>
      </c>
      <c r="AE450" s="244">
        <v>0</v>
      </c>
    </row>
    <row r="451" spans="1:31" x14ac:dyDescent="0.35">
      <c r="A451">
        <v>52095</v>
      </c>
      <c r="B451" t="s">
        <v>823</v>
      </c>
      <c r="C451" s="242">
        <v>4</v>
      </c>
      <c r="D451" s="242">
        <v>6</v>
      </c>
      <c r="E451" s="242">
        <v>5</v>
      </c>
      <c r="F451" s="243">
        <v>11</v>
      </c>
      <c r="G451" s="242">
        <v>5</v>
      </c>
      <c r="H451" s="242">
        <v>3</v>
      </c>
      <c r="I451" s="243">
        <v>8</v>
      </c>
      <c r="J451" s="242">
        <v>60</v>
      </c>
      <c r="K451" s="242">
        <v>90</v>
      </c>
      <c r="L451" s="242">
        <v>75</v>
      </c>
      <c r="M451" s="243">
        <v>165</v>
      </c>
      <c r="N451" s="242">
        <v>63</v>
      </c>
      <c r="O451" s="242">
        <v>45</v>
      </c>
      <c r="P451" s="243">
        <v>108</v>
      </c>
      <c r="Q451" s="242">
        <v>4</v>
      </c>
      <c r="R451" s="242">
        <v>60</v>
      </c>
      <c r="S451" s="244">
        <v>45</v>
      </c>
      <c r="T451" s="242">
        <v>0</v>
      </c>
      <c r="U451" s="242">
        <v>0</v>
      </c>
      <c r="V451" s="244">
        <v>0</v>
      </c>
      <c r="W451" s="242">
        <v>3</v>
      </c>
      <c r="X451" s="242">
        <v>45</v>
      </c>
      <c r="Y451" s="244">
        <v>30</v>
      </c>
      <c r="Z451" s="242">
        <v>0</v>
      </c>
      <c r="AA451" s="242">
        <v>0</v>
      </c>
      <c r="AB451" s="244">
        <v>0</v>
      </c>
      <c r="AC451" s="242">
        <v>0</v>
      </c>
      <c r="AD451" s="242">
        <v>0</v>
      </c>
      <c r="AE451" s="244">
        <v>0</v>
      </c>
    </row>
    <row r="452" spans="1:31" x14ac:dyDescent="0.35">
      <c r="A452">
        <v>52096</v>
      </c>
      <c r="B452" t="s">
        <v>824</v>
      </c>
      <c r="C452" s="242">
        <v>3</v>
      </c>
      <c r="D452" s="242">
        <v>18</v>
      </c>
      <c r="E452" s="242">
        <v>5</v>
      </c>
      <c r="F452" s="243">
        <v>23</v>
      </c>
      <c r="G452" s="242">
        <v>3</v>
      </c>
      <c r="H452" s="242">
        <v>1</v>
      </c>
      <c r="I452" s="243">
        <v>4</v>
      </c>
      <c r="J452" s="242">
        <v>42</v>
      </c>
      <c r="K452" s="242">
        <v>267</v>
      </c>
      <c r="L452" s="242">
        <v>75</v>
      </c>
      <c r="M452" s="243">
        <v>342</v>
      </c>
      <c r="N452" s="242">
        <v>15</v>
      </c>
      <c r="O452" s="242">
        <v>5</v>
      </c>
      <c r="P452" s="243">
        <v>20</v>
      </c>
      <c r="Q452" s="242">
        <v>1</v>
      </c>
      <c r="R452" s="242">
        <v>15</v>
      </c>
      <c r="S452" s="244">
        <v>0</v>
      </c>
      <c r="T452" s="242">
        <v>6</v>
      </c>
      <c r="U452" s="242">
        <v>87</v>
      </c>
      <c r="V452" s="244">
        <v>0</v>
      </c>
      <c r="W452" s="242">
        <v>1</v>
      </c>
      <c r="X452" s="242">
        <v>15</v>
      </c>
      <c r="Y452" s="244">
        <v>0</v>
      </c>
      <c r="Z452" s="242">
        <v>5</v>
      </c>
      <c r="AA452" s="242">
        <v>75</v>
      </c>
      <c r="AB452" s="244">
        <v>0</v>
      </c>
      <c r="AC452" s="242">
        <v>0</v>
      </c>
      <c r="AD452" s="242">
        <v>0</v>
      </c>
      <c r="AE452" s="244">
        <v>0</v>
      </c>
    </row>
    <row r="453" spans="1:31" x14ac:dyDescent="0.35">
      <c r="A453">
        <v>52098</v>
      </c>
      <c r="B453" t="s">
        <v>684</v>
      </c>
      <c r="C453" s="242">
        <v>12</v>
      </c>
      <c r="D453" s="242">
        <v>22</v>
      </c>
      <c r="E453" s="242">
        <v>10</v>
      </c>
      <c r="F453" s="243">
        <v>32</v>
      </c>
      <c r="G453" s="242">
        <v>3</v>
      </c>
      <c r="H453" s="242">
        <v>2</v>
      </c>
      <c r="I453" s="243">
        <v>5</v>
      </c>
      <c r="J453" s="242">
        <v>180</v>
      </c>
      <c r="K453" s="242">
        <v>330</v>
      </c>
      <c r="L453" s="242">
        <v>150</v>
      </c>
      <c r="M453" s="243">
        <v>480</v>
      </c>
      <c r="N453" s="242">
        <v>45</v>
      </c>
      <c r="O453" s="242">
        <v>30</v>
      </c>
      <c r="P453" s="243">
        <v>75</v>
      </c>
      <c r="Q453" s="242">
        <v>16</v>
      </c>
      <c r="R453" s="242">
        <v>240</v>
      </c>
      <c r="S453" s="244">
        <v>15</v>
      </c>
      <c r="T453" s="242">
        <v>23</v>
      </c>
      <c r="U453" s="242">
        <v>345</v>
      </c>
      <c r="V453" s="244">
        <v>60</v>
      </c>
      <c r="W453" s="242">
        <v>3</v>
      </c>
      <c r="X453" s="242">
        <v>45</v>
      </c>
      <c r="Y453" s="244">
        <v>0</v>
      </c>
      <c r="Z453" s="242">
        <v>8</v>
      </c>
      <c r="AA453" s="242">
        <v>120</v>
      </c>
      <c r="AB453" s="244">
        <v>0</v>
      </c>
      <c r="AC453" s="242">
        <v>4</v>
      </c>
      <c r="AD453" s="242">
        <v>60</v>
      </c>
      <c r="AE453" s="244">
        <v>0</v>
      </c>
    </row>
    <row r="454" spans="1:31" x14ac:dyDescent="0.35">
      <c r="A454">
        <v>52099</v>
      </c>
      <c r="B454" t="s">
        <v>684</v>
      </c>
      <c r="C454" s="242">
        <v>0</v>
      </c>
      <c r="D454" s="242">
        <v>16</v>
      </c>
      <c r="E454" s="242">
        <v>12</v>
      </c>
      <c r="F454" s="243">
        <v>28</v>
      </c>
      <c r="G454" s="242">
        <v>5</v>
      </c>
      <c r="H454" s="242">
        <v>0</v>
      </c>
      <c r="I454" s="243">
        <v>5</v>
      </c>
      <c r="J454" s="242">
        <v>0</v>
      </c>
      <c r="K454" s="242">
        <v>240</v>
      </c>
      <c r="L454" s="242">
        <v>180</v>
      </c>
      <c r="M454" s="243">
        <v>420</v>
      </c>
      <c r="N454" s="242">
        <v>73</v>
      </c>
      <c r="O454" s="242">
        <v>0</v>
      </c>
      <c r="P454" s="243">
        <v>73</v>
      </c>
      <c r="Q454" s="242">
        <v>2</v>
      </c>
      <c r="R454" s="242">
        <v>30</v>
      </c>
      <c r="S454" s="244">
        <v>0</v>
      </c>
      <c r="T454" s="242">
        <v>0</v>
      </c>
      <c r="U454" s="242">
        <v>0</v>
      </c>
      <c r="V454" s="244">
        <v>0</v>
      </c>
      <c r="W454" s="242">
        <v>9</v>
      </c>
      <c r="X454" s="242">
        <v>135</v>
      </c>
      <c r="Y454" s="244">
        <v>0</v>
      </c>
      <c r="Z454" s="242">
        <v>7</v>
      </c>
      <c r="AA454" s="242">
        <v>105</v>
      </c>
      <c r="AB454" s="244">
        <v>0</v>
      </c>
      <c r="AC454" s="242">
        <v>2</v>
      </c>
      <c r="AD454" s="242">
        <v>30</v>
      </c>
      <c r="AE454" s="244">
        <v>0</v>
      </c>
    </row>
    <row r="455" spans="1:31" x14ac:dyDescent="0.35">
      <c r="A455">
        <v>52107</v>
      </c>
      <c r="B455" t="s">
        <v>825</v>
      </c>
      <c r="C455" s="242">
        <v>18</v>
      </c>
      <c r="D455" s="242">
        <v>32</v>
      </c>
      <c r="E455" s="242">
        <v>10</v>
      </c>
      <c r="F455" s="243">
        <v>42</v>
      </c>
      <c r="G455" s="242">
        <v>0</v>
      </c>
      <c r="H455" s="242">
        <v>1</v>
      </c>
      <c r="I455" s="243">
        <v>1</v>
      </c>
      <c r="J455" s="242">
        <v>270</v>
      </c>
      <c r="K455" s="242">
        <v>478</v>
      </c>
      <c r="L455" s="242">
        <v>150</v>
      </c>
      <c r="M455" s="243">
        <v>628</v>
      </c>
      <c r="N455" s="242">
        <v>0</v>
      </c>
      <c r="O455" s="242">
        <v>15</v>
      </c>
      <c r="P455" s="243">
        <v>15</v>
      </c>
      <c r="Q455" s="242">
        <v>1</v>
      </c>
      <c r="R455" s="242">
        <v>15</v>
      </c>
      <c r="S455" s="244">
        <v>0</v>
      </c>
      <c r="T455" s="242">
        <v>23</v>
      </c>
      <c r="U455" s="242">
        <v>343</v>
      </c>
      <c r="V455" s="244">
        <v>0</v>
      </c>
      <c r="W455" s="242">
        <v>32</v>
      </c>
      <c r="X455" s="242">
        <v>480</v>
      </c>
      <c r="Y455" s="244">
        <v>15</v>
      </c>
      <c r="Z455" s="242">
        <v>0</v>
      </c>
      <c r="AA455" s="242">
        <v>0</v>
      </c>
      <c r="AB455" s="244">
        <v>0</v>
      </c>
      <c r="AC455" s="242">
        <v>0</v>
      </c>
      <c r="AD455" s="242">
        <v>0</v>
      </c>
      <c r="AE455" s="244">
        <v>0</v>
      </c>
    </row>
    <row r="456" spans="1:31" x14ac:dyDescent="0.35">
      <c r="A456">
        <v>52108</v>
      </c>
      <c r="B456" t="s">
        <v>826</v>
      </c>
      <c r="C456" s="242">
        <v>15</v>
      </c>
      <c r="D456" s="242">
        <v>13</v>
      </c>
      <c r="E456" s="242">
        <v>4</v>
      </c>
      <c r="F456" s="243">
        <v>17</v>
      </c>
      <c r="G456" s="242">
        <v>3</v>
      </c>
      <c r="H456" s="242">
        <v>2</v>
      </c>
      <c r="I456" s="243">
        <v>5</v>
      </c>
      <c r="J456" s="242">
        <v>225</v>
      </c>
      <c r="K456" s="242">
        <v>195</v>
      </c>
      <c r="L456" s="242">
        <v>45</v>
      </c>
      <c r="M456" s="243">
        <v>240</v>
      </c>
      <c r="N456" s="242">
        <v>45</v>
      </c>
      <c r="O456" s="242">
        <v>30</v>
      </c>
      <c r="P456" s="243">
        <v>75</v>
      </c>
      <c r="Q456" s="242">
        <v>11</v>
      </c>
      <c r="R456" s="242">
        <v>165</v>
      </c>
      <c r="S456" s="244">
        <v>15</v>
      </c>
      <c r="T456" s="242">
        <v>1</v>
      </c>
      <c r="U456" s="242">
        <v>15</v>
      </c>
      <c r="V456" s="244">
        <v>0</v>
      </c>
      <c r="W456" s="242">
        <v>1</v>
      </c>
      <c r="X456" s="242">
        <v>15</v>
      </c>
      <c r="Y456" s="244">
        <v>0</v>
      </c>
      <c r="Z456" s="242">
        <v>9</v>
      </c>
      <c r="AA456" s="242">
        <v>135</v>
      </c>
      <c r="AB456" s="244">
        <v>0</v>
      </c>
      <c r="AC456" s="242">
        <v>4</v>
      </c>
      <c r="AD456" s="242">
        <v>60</v>
      </c>
      <c r="AE456" s="244">
        <v>0</v>
      </c>
    </row>
    <row r="457" spans="1:31" x14ac:dyDescent="0.35">
      <c r="A457">
        <v>52109</v>
      </c>
      <c r="B457" t="s">
        <v>826</v>
      </c>
      <c r="C457" s="242">
        <v>24</v>
      </c>
      <c r="D457" s="242">
        <v>18</v>
      </c>
      <c r="E457" s="242">
        <v>4</v>
      </c>
      <c r="F457" s="243">
        <v>22</v>
      </c>
      <c r="G457" s="242">
        <v>4</v>
      </c>
      <c r="H457" s="242">
        <v>1</v>
      </c>
      <c r="I457" s="243">
        <v>5</v>
      </c>
      <c r="J457" s="242">
        <v>354</v>
      </c>
      <c r="K457" s="242">
        <v>270</v>
      </c>
      <c r="L457" s="242">
        <v>60</v>
      </c>
      <c r="M457" s="243">
        <v>330</v>
      </c>
      <c r="N457" s="242">
        <v>60</v>
      </c>
      <c r="O457" s="242">
        <v>15</v>
      </c>
      <c r="P457" s="243">
        <v>75</v>
      </c>
      <c r="Q457" s="242">
        <v>4</v>
      </c>
      <c r="R457" s="242">
        <v>60</v>
      </c>
      <c r="S457" s="244">
        <v>0</v>
      </c>
      <c r="T457" s="242">
        <v>6</v>
      </c>
      <c r="U457" s="242">
        <v>84</v>
      </c>
      <c r="V457" s="244">
        <v>0</v>
      </c>
      <c r="W457" s="242">
        <v>24</v>
      </c>
      <c r="X457" s="242">
        <v>360</v>
      </c>
      <c r="Y457" s="244">
        <v>30</v>
      </c>
      <c r="Z457" s="242">
        <v>7</v>
      </c>
      <c r="AA457" s="242">
        <v>105</v>
      </c>
      <c r="AB457" s="244">
        <v>0</v>
      </c>
      <c r="AC457" s="242">
        <v>6</v>
      </c>
      <c r="AD457" s="242">
        <v>90</v>
      </c>
      <c r="AE457" s="244">
        <v>0</v>
      </c>
    </row>
    <row r="458" spans="1:31" x14ac:dyDescent="0.35">
      <c r="A458">
        <v>52110</v>
      </c>
      <c r="B458" t="s">
        <v>826</v>
      </c>
      <c r="C458" s="242">
        <v>8</v>
      </c>
      <c r="D458" s="242">
        <v>13</v>
      </c>
      <c r="E458" s="242">
        <v>10</v>
      </c>
      <c r="F458" s="243">
        <v>23</v>
      </c>
      <c r="G458" s="242">
        <v>6</v>
      </c>
      <c r="H458" s="242">
        <v>3</v>
      </c>
      <c r="I458" s="243">
        <v>9</v>
      </c>
      <c r="J458" s="242">
        <v>120</v>
      </c>
      <c r="K458" s="242">
        <v>195</v>
      </c>
      <c r="L458" s="242">
        <v>150</v>
      </c>
      <c r="M458" s="243">
        <v>345</v>
      </c>
      <c r="N458" s="242">
        <v>90</v>
      </c>
      <c r="O458" s="242">
        <v>45</v>
      </c>
      <c r="P458" s="243">
        <v>135</v>
      </c>
      <c r="Q458" s="242">
        <v>2</v>
      </c>
      <c r="R458" s="242">
        <v>30</v>
      </c>
      <c r="S458" s="244">
        <v>0</v>
      </c>
      <c r="T458" s="242">
        <v>1</v>
      </c>
      <c r="U458" s="242">
        <v>15</v>
      </c>
      <c r="V458" s="244">
        <v>0</v>
      </c>
      <c r="W458" s="242">
        <v>14</v>
      </c>
      <c r="X458" s="242">
        <v>210</v>
      </c>
      <c r="Y458" s="244">
        <v>75</v>
      </c>
      <c r="Z458" s="242">
        <v>7</v>
      </c>
      <c r="AA458" s="242">
        <v>105</v>
      </c>
      <c r="AB458" s="244">
        <v>0</v>
      </c>
      <c r="AC458" s="242">
        <v>7</v>
      </c>
      <c r="AD458" s="242">
        <v>105</v>
      </c>
      <c r="AE458" s="244">
        <v>0</v>
      </c>
    </row>
    <row r="459" spans="1:31" x14ac:dyDescent="0.35">
      <c r="A459">
        <v>52124</v>
      </c>
      <c r="B459" t="s">
        <v>827</v>
      </c>
      <c r="C459" s="242">
        <v>16</v>
      </c>
      <c r="D459" s="242">
        <v>39</v>
      </c>
      <c r="E459" s="242">
        <v>10</v>
      </c>
      <c r="F459" s="243">
        <v>49</v>
      </c>
      <c r="G459" s="242">
        <v>0</v>
      </c>
      <c r="H459" s="242">
        <v>0</v>
      </c>
      <c r="I459" s="243">
        <v>0</v>
      </c>
      <c r="J459" s="242">
        <v>240</v>
      </c>
      <c r="K459" s="242">
        <v>585</v>
      </c>
      <c r="L459" s="242">
        <v>150</v>
      </c>
      <c r="M459" s="243">
        <v>735</v>
      </c>
      <c r="N459" s="242">
        <v>0</v>
      </c>
      <c r="O459" s="242">
        <v>0</v>
      </c>
      <c r="P459" s="243">
        <v>0</v>
      </c>
      <c r="Q459" s="242">
        <v>0</v>
      </c>
      <c r="R459" s="242">
        <v>0</v>
      </c>
      <c r="S459" s="244">
        <v>0</v>
      </c>
      <c r="T459" s="242">
        <v>3</v>
      </c>
      <c r="U459" s="242">
        <v>45</v>
      </c>
      <c r="V459" s="244">
        <v>0</v>
      </c>
      <c r="W459" s="242">
        <v>47</v>
      </c>
      <c r="X459" s="242">
        <v>705</v>
      </c>
      <c r="Y459" s="244">
        <v>0</v>
      </c>
      <c r="Z459" s="242">
        <v>12</v>
      </c>
      <c r="AA459" s="242">
        <v>180</v>
      </c>
      <c r="AB459" s="244">
        <v>0</v>
      </c>
      <c r="AC459" s="242">
        <v>0</v>
      </c>
      <c r="AD459" s="242">
        <v>0</v>
      </c>
      <c r="AE459" s="244">
        <v>0</v>
      </c>
    </row>
    <row r="460" spans="1:31" x14ac:dyDescent="0.35">
      <c r="A460">
        <v>52127</v>
      </c>
      <c r="B460" t="s">
        <v>828</v>
      </c>
      <c r="C460" s="242">
        <v>16</v>
      </c>
      <c r="D460" s="242">
        <v>29</v>
      </c>
      <c r="E460" s="242">
        <v>8</v>
      </c>
      <c r="F460" s="243">
        <v>37</v>
      </c>
      <c r="G460" s="242">
        <v>1</v>
      </c>
      <c r="H460" s="242">
        <v>0</v>
      </c>
      <c r="I460" s="243">
        <v>1</v>
      </c>
      <c r="J460" s="242">
        <v>240</v>
      </c>
      <c r="K460" s="242">
        <v>435</v>
      </c>
      <c r="L460" s="242">
        <v>120</v>
      </c>
      <c r="M460" s="243">
        <v>555</v>
      </c>
      <c r="N460" s="242">
        <v>15</v>
      </c>
      <c r="O460" s="242">
        <v>0</v>
      </c>
      <c r="P460" s="243">
        <v>15</v>
      </c>
      <c r="Q460" s="242">
        <v>47</v>
      </c>
      <c r="R460" s="242">
        <v>705</v>
      </c>
      <c r="S460" s="244">
        <v>15</v>
      </c>
      <c r="T460" s="242">
        <v>1</v>
      </c>
      <c r="U460" s="242">
        <v>15</v>
      </c>
      <c r="V460" s="244">
        <v>0</v>
      </c>
      <c r="W460" s="242">
        <v>4</v>
      </c>
      <c r="X460" s="242">
        <v>60</v>
      </c>
      <c r="Y460" s="244">
        <v>0</v>
      </c>
      <c r="Z460" s="242">
        <v>4</v>
      </c>
      <c r="AA460" s="242">
        <v>60</v>
      </c>
      <c r="AB460" s="244">
        <v>0</v>
      </c>
      <c r="AC460" s="242">
        <v>0</v>
      </c>
      <c r="AD460" s="242">
        <v>0</v>
      </c>
      <c r="AE460" s="244">
        <v>0</v>
      </c>
    </row>
    <row r="461" spans="1:31" x14ac:dyDescent="0.35">
      <c r="A461">
        <v>52128</v>
      </c>
      <c r="B461" t="s">
        <v>829</v>
      </c>
      <c r="C461" s="242">
        <v>4</v>
      </c>
      <c r="D461" s="242">
        <v>5</v>
      </c>
      <c r="E461" s="242">
        <v>3</v>
      </c>
      <c r="F461" s="243">
        <v>8</v>
      </c>
      <c r="G461" s="242">
        <v>0</v>
      </c>
      <c r="H461" s="242">
        <v>0</v>
      </c>
      <c r="I461" s="243">
        <v>0</v>
      </c>
      <c r="J461" s="242">
        <v>60</v>
      </c>
      <c r="K461" s="242">
        <v>75</v>
      </c>
      <c r="L461" s="242">
        <v>45</v>
      </c>
      <c r="M461" s="243">
        <v>120</v>
      </c>
      <c r="N461" s="242">
        <v>0</v>
      </c>
      <c r="O461" s="242">
        <v>0</v>
      </c>
      <c r="P461" s="243">
        <v>0</v>
      </c>
      <c r="Q461" s="242">
        <v>1</v>
      </c>
      <c r="R461" s="242">
        <v>15</v>
      </c>
      <c r="S461" s="244">
        <v>0</v>
      </c>
      <c r="T461" s="242">
        <v>0</v>
      </c>
      <c r="U461" s="242">
        <v>0</v>
      </c>
      <c r="V461" s="244">
        <v>0</v>
      </c>
      <c r="W461" s="242">
        <v>3</v>
      </c>
      <c r="X461" s="242">
        <v>45</v>
      </c>
      <c r="Y461" s="244">
        <v>0</v>
      </c>
      <c r="Z461" s="242">
        <v>6</v>
      </c>
      <c r="AA461" s="242">
        <v>90</v>
      </c>
      <c r="AB461" s="244">
        <v>0</v>
      </c>
      <c r="AC461" s="242">
        <v>2</v>
      </c>
      <c r="AD461" s="242">
        <v>30</v>
      </c>
      <c r="AE461" s="244">
        <v>0</v>
      </c>
    </row>
    <row r="462" spans="1:31" x14ac:dyDescent="0.35">
      <c r="A462">
        <v>52131</v>
      </c>
      <c r="B462" t="s">
        <v>830</v>
      </c>
      <c r="C462" s="242">
        <v>0</v>
      </c>
      <c r="D462" s="242">
        <v>1</v>
      </c>
      <c r="E462" s="242">
        <v>0</v>
      </c>
      <c r="F462" s="243">
        <v>1</v>
      </c>
      <c r="G462" s="242">
        <v>1</v>
      </c>
      <c r="H462" s="242">
        <v>0</v>
      </c>
      <c r="I462" s="243">
        <v>1</v>
      </c>
      <c r="J462" s="242">
        <v>0</v>
      </c>
      <c r="K462" s="242">
        <v>15</v>
      </c>
      <c r="L462" s="242">
        <v>0</v>
      </c>
      <c r="M462" s="243">
        <v>15</v>
      </c>
      <c r="N462" s="242">
        <v>15</v>
      </c>
      <c r="O462" s="242">
        <v>0</v>
      </c>
      <c r="P462" s="243">
        <v>15</v>
      </c>
      <c r="Q462" s="242">
        <v>0</v>
      </c>
      <c r="R462" s="242">
        <v>0</v>
      </c>
      <c r="S462" s="244">
        <v>0</v>
      </c>
      <c r="T462" s="242">
        <v>0</v>
      </c>
      <c r="U462" s="242">
        <v>0</v>
      </c>
      <c r="V462" s="244">
        <v>0</v>
      </c>
      <c r="W462" s="242">
        <v>0</v>
      </c>
      <c r="X462" s="242">
        <v>0</v>
      </c>
      <c r="Y462" s="244">
        <v>0</v>
      </c>
      <c r="Z462" s="242">
        <v>0</v>
      </c>
      <c r="AA462" s="242">
        <v>0</v>
      </c>
      <c r="AB462" s="244">
        <v>0</v>
      </c>
      <c r="AC462" s="242">
        <v>0</v>
      </c>
      <c r="AD462" s="242">
        <v>0</v>
      </c>
      <c r="AE462" s="244">
        <v>0</v>
      </c>
    </row>
    <row r="463" spans="1:31" x14ac:dyDescent="0.35">
      <c r="A463">
        <v>52133</v>
      </c>
      <c r="B463" t="s">
        <v>831</v>
      </c>
      <c r="C463" s="242">
        <v>2</v>
      </c>
      <c r="D463" s="242">
        <v>2</v>
      </c>
      <c r="E463" s="242">
        <v>0</v>
      </c>
      <c r="F463" s="243">
        <v>2</v>
      </c>
      <c r="G463" s="242">
        <v>0</v>
      </c>
      <c r="H463" s="242">
        <v>0</v>
      </c>
      <c r="I463" s="243">
        <v>0</v>
      </c>
      <c r="J463" s="242">
        <v>30</v>
      </c>
      <c r="K463" s="242">
        <v>30</v>
      </c>
      <c r="L463" s="242">
        <v>0</v>
      </c>
      <c r="M463" s="243">
        <v>30</v>
      </c>
      <c r="N463" s="242">
        <v>0</v>
      </c>
      <c r="O463" s="242">
        <v>0</v>
      </c>
      <c r="P463" s="243">
        <v>0</v>
      </c>
      <c r="Q463" s="242">
        <v>0</v>
      </c>
      <c r="R463" s="242">
        <v>0</v>
      </c>
      <c r="S463" s="244">
        <v>0</v>
      </c>
      <c r="T463" s="242">
        <v>1</v>
      </c>
      <c r="U463" s="242">
        <v>15</v>
      </c>
      <c r="V463" s="244">
        <v>0</v>
      </c>
      <c r="W463" s="242">
        <v>2</v>
      </c>
      <c r="X463" s="242">
        <v>30</v>
      </c>
      <c r="Y463" s="244">
        <v>0</v>
      </c>
      <c r="Z463" s="242">
        <v>0</v>
      </c>
      <c r="AA463" s="242">
        <v>0</v>
      </c>
      <c r="AB463" s="244">
        <v>0</v>
      </c>
      <c r="AC463" s="242">
        <v>0</v>
      </c>
      <c r="AD463" s="242">
        <v>0</v>
      </c>
      <c r="AE463" s="244">
        <v>0</v>
      </c>
    </row>
    <row r="464" spans="1:31" x14ac:dyDescent="0.35">
      <c r="A464">
        <v>52137</v>
      </c>
      <c r="B464" t="s">
        <v>832</v>
      </c>
      <c r="C464" s="242">
        <v>12</v>
      </c>
      <c r="D464" s="242">
        <v>27</v>
      </c>
      <c r="E464" s="242">
        <v>9</v>
      </c>
      <c r="F464" s="243">
        <v>36</v>
      </c>
      <c r="G464" s="242">
        <v>22</v>
      </c>
      <c r="H464" s="242">
        <v>8</v>
      </c>
      <c r="I464" s="243">
        <v>30</v>
      </c>
      <c r="J464" s="242">
        <v>180</v>
      </c>
      <c r="K464" s="242">
        <v>405</v>
      </c>
      <c r="L464" s="242">
        <v>135</v>
      </c>
      <c r="M464" s="243">
        <v>540</v>
      </c>
      <c r="N464" s="242">
        <v>314.5</v>
      </c>
      <c r="O464" s="242">
        <v>113.8</v>
      </c>
      <c r="P464" s="243">
        <v>428.3</v>
      </c>
      <c r="Q464" s="242">
        <v>0</v>
      </c>
      <c r="R464" s="242">
        <v>0</v>
      </c>
      <c r="S464" s="244">
        <v>0</v>
      </c>
      <c r="T464" s="242">
        <v>0</v>
      </c>
      <c r="U464" s="242">
        <v>0</v>
      </c>
      <c r="V464" s="244">
        <v>0</v>
      </c>
      <c r="W464" s="242">
        <v>1</v>
      </c>
      <c r="X464" s="242">
        <v>15</v>
      </c>
      <c r="Y464" s="244">
        <v>0</v>
      </c>
      <c r="Z464" s="242">
        <v>0</v>
      </c>
      <c r="AA464" s="242">
        <v>0</v>
      </c>
      <c r="AB464" s="244">
        <v>0</v>
      </c>
      <c r="AC464" s="242">
        <v>0</v>
      </c>
      <c r="AD464" s="242">
        <v>0</v>
      </c>
      <c r="AE464" s="244">
        <v>0</v>
      </c>
    </row>
    <row r="465" spans="1:31" x14ac:dyDescent="0.35">
      <c r="A465">
        <v>52139</v>
      </c>
      <c r="B465" t="s">
        <v>833</v>
      </c>
      <c r="C465" s="242">
        <v>1</v>
      </c>
      <c r="D465" s="242">
        <v>1</v>
      </c>
      <c r="E465" s="242">
        <v>0</v>
      </c>
      <c r="F465" s="243">
        <v>1</v>
      </c>
      <c r="G465" s="242">
        <v>1</v>
      </c>
      <c r="H465" s="242">
        <v>0</v>
      </c>
      <c r="I465" s="243">
        <v>1</v>
      </c>
      <c r="J465" s="242">
        <v>15</v>
      </c>
      <c r="K465" s="242">
        <v>15</v>
      </c>
      <c r="L465" s="242">
        <v>0</v>
      </c>
      <c r="M465" s="243">
        <v>15</v>
      </c>
      <c r="N465" s="242">
        <v>15</v>
      </c>
      <c r="O465" s="242">
        <v>0</v>
      </c>
      <c r="P465" s="243">
        <v>15</v>
      </c>
      <c r="Q465" s="242">
        <v>0</v>
      </c>
      <c r="R465" s="242">
        <v>0</v>
      </c>
      <c r="S465" s="244">
        <v>0</v>
      </c>
      <c r="T465" s="242">
        <v>0</v>
      </c>
      <c r="U465" s="242">
        <v>0</v>
      </c>
      <c r="V465" s="244">
        <v>0</v>
      </c>
      <c r="W465" s="242">
        <v>1</v>
      </c>
      <c r="X465" s="242">
        <v>15</v>
      </c>
      <c r="Y465" s="244">
        <v>0</v>
      </c>
      <c r="Z465" s="242">
        <v>0</v>
      </c>
      <c r="AA465" s="242">
        <v>0</v>
      </c>
      <c r="AB465" s="244">
        <v>0</v>
      </c>
      <c r="AC465" s="242">
        <v>0</v>
      </c>
      <c r="AD465" s="242">
        <v>0</v>
      </c>
      <c r="AE465" s="244">
        <v>0</v>
      </c>
    </row>
    <row r="466" spans="1:31" x14ac:dyDescent="0.35">
      <c r="A466">
        <v>52149</v>
      </c>
      <c r="B466" t="s">
        <v>457</v>
      </c>
      <c r="C466" s="242">
        <v>1</v>
      </c>
      <c r="D466" s="242">
        <v>55</v>
      </c>
      <c r="E466" s="242">
        <v>30</v>
      </c>
      <c r="F466" s="243">
        <v>85</v>
      </c>
      <c r="G466" s="242">
        <v>48</v>
      </c>
      <c r="H466" s="242">
        <v>24</v>
      </c>
      <c r="I466" s="243">
        <v>72</v>
      </c>
      <c r="J466" s="242">
        <v>15</v>
      </c>
      <c r="K466" s="242">
        <v>825</v>
      </c>
      <c r="L466" s="242">
        <v>450</v>
      </c>
      <c r="M466" s="243">
        <v>1275</v>
      </c>
      <c r="N466" s="242">
        <v>720</v>
      </c>
      <c r="O466" s="242">
        <v>360</v>
      </c>
      <c r="P466" s="243">
        <v>1080</v>
      </c>
      <c r="Q466" s="242">
        <v>3</v>
      </c>
      <c r="R466" s="242">
        <v>45</v>
      </c>
      <c r="S466" s="244">
        <v>45</v>
      </c>
      <c r="T466" s="242">
        <v>1</v>
      </c>
      <c r="U466" s="242">
        <v>15</v>
      </c>
      <c r="V466" s="244">
        <v>15</v>
      </c>
      <c r="W466" s="242">
        <v>1</v>
      </c>
      <c r="X466" s="242">
        <v>15</v>
      </c>
      <c r="Y466" s="244">
        <v>0</v>
      </c>
      <c r="Z466" s="242">
        <v>0</v>
      </c>
      <c r="AA466" s="242">
        <v>0</v>
      </c>
      <c r="AB466" s="244">
        <v>0</v>
      </c>
      <c r="AC466" s="242">
        <v>0</v>
      </c>
      <c r="AD466" s="242">
        <v>0</v>
      </c>
      <c r="AE466" s="244">
        <v>0</v>
      </c>
    </row>
    <row r="467" spans="1:31" x14ac:dyDescent="0.35">
      <c r="A467">
        <v>52151</v>
      </c>
      <c r="B467" t="s">
        <v>834</v>
      </c>
      <c r="C467" s="242">
        <v>18</v>
      </c>
      <c r="D467" s="242">
        <v>27</v>
      </c>
      <c r="E467" s="242">
        <v>8</v>
      </c>
      <c r="F467" s="243">
        <v>35</v>
      </c>
      <c r="G467" s="242">
        <v>5</v>
      </c>
      <c r="H467" s="242">
        <v>3</v>
      </c>
      <c r="I467" s="243">
        <v>8</v>
      </c>
      <c r="J467" s="242">
        <v>270</v>
      </c>
      <c r="K467" s="242">
        <v>405</v>
      </c>
      <c r="L467" s="242">
        <v>120</v>
      </c>
      <c r="M467" s="243">
        <v>525</v>
      </c>
      <c r="N467" s="242">
        <v>75</v>
      </c>
      <c r="O467" s="242">
        <v>45</v>
      </c>
      <c r="P467" s="243">
        <v>120</v>
      </c>
      <c r="Q467" s="242">
        <v>6</v>
      </c>
      <c r="R467" s="242">
        <v>90</v>
      </c>
      <c r="S467" s="244">
        <v>15</v>
      </c>
      <c r="T467" s="242">
        <v>8</v>
      </c>
      <c r="U467" s="242">
        <v>120</v>
      </c>
      <c r="V467" s="244">
        <v>15</v>
      </c>
      <c r="W467" s="242">
        <v>38</v>
      </c>
      <c r="X467" s="242">
        <v>570</v>
      </c>
      <c r="Y467" s="244">
        <v>90</v>
      </c>
      <c r="Z467" s="242">
        <v>13</v>
      </c>
      <c r="AA467" s="242">
        <v>195</v>
      </c>
      <c r="AB467" s="244">
        <v>0</v>
      </c>
      <c r="AC467" s="242">
        <v>0</v>
      </c>
      <c r="AD467" s="242">
        <v>0</v>
      </c>
      <c r="AE467" s="244">
        <v>0</v>
      </c>
    </row>
    <row r="468" spans="1:31" x14ac:dyDescent="0.35">
      <c r="A468">
        <v>52164</v>
      </c>
      <c r="B468" t="s">
        <v>835</v>
      </c>
      <c r="C468" s="242">
        <v>0</v>
      </c>
      <c r="D468" s="242">
        <v>1</v>
      </c>
      <c r="E468" s="242">
        <v>0</v>
      </c>
      <c r="F468" s="243">
        <v>1</v>
      </c>
      <c r="G468" s="242">
        <v>1</v>
      </c>
      <c r="H468" s="242">
        <v>0</v>
      </c>
      <c r="I468" s="243">
        <v>1</v>
      </c>
      <c r="J468" s="242">
        <v>0</v>
      </c>
      <c r="K468" s="242">
        <v>15</v>
      </c>
      <c r="L468" s="242">
        <v>0</v>
      </c>
      <c r="M468" s="243">
        <v>15</v>
      </c>
      <c r="N468" s="242">
        <v>15</v>
      </c>
      <c r="O468" s="242">
        <v>0</v>
      </c>
      <c r="P468" s="243">
        <v>15</v>
      </c>
      <c r="Q468" s="242">
        <v>0</v>
      </c>
      <c r="R468" s="242">
        <v>0</v>
      </c>
      <c r="S468" s="244">
        <v>0</v>
      </c>
      <c r="T468" s="242">
        <v>0</v>
      </c>
      <c r="U468" s="242">
        <v>0</v>
      </c>
      <c r="V468" s="244">
        <v>0</v>
      </c>
      <c r="W468" s="242">
        <v>0</v>
      </c>
      <c r="X468" s="242">
        <v>0</v>
      </c>
      <c r="Y468" s="244">
        <v>0</v>
      </c>
      <c r="Z468" s="242">
        <v>0</v>
      </c>
      <c r="AA468" s="242">
        <v>0</v>
      </c>
      <c r="AB468" s="244">
        <v>0</v>
      </c>
      <c r="AC468" s="242">
        <v>0</v>
      </c>
      <c r="AD468" s="242">
        <v>0</v>
      </c>
      <c r="AE468" s="244">
        <v>0</v>
      </c>
    </row>
    <row r="469" spans="1:31" x14ac:dyDescent="0.35">
      <c r="A469">
        <v>52203</v>
      </c>
      <c r="B469" t="s">
        <v>836</v>
      </c>
      <c r="C469" s="242">
        <v>0</v>
      </c>
      <c r="D469" s="242">
        <v>0</v>
      </c>
      <c r="E469" s="242">
        <v>1</v>
      </c>
      <c r="F469" s="243">
        <v>1</v>
      </c>
      <c r="G469" s="242">
        <v>0</v>
      </c>
      <c r="H469" s="242">
        <v>1</v>
      </c>
      <c r="I469" s="243">
        <v>1</v>
      </c>
      <c r="J469" s="242">
        <v>0</v>
      </c>
      <c r="K469" s="242">
        <v>0</v>
      </c>
      <c r="L469" s="242">
        <v>15</v>
      </c>
      <c r="M469" s="243">
        <v>15</v>
      </c>
      <c r="N469" s="242">
        <v>0</v>
      </c>
      <c r="O469" s="242">
        <v>15</v>
      </c>
      <c r="P469" s="243">
        <v>15</v>
      </c>
      <c r="Q469" s="242">
        <v>0</v>
      </c>
      <c r="R469" s="242">
        <v>0</v>
      </c>
      <c r="S469" s="244">
        <v>0</v>
      </c>
      <c r="T469" s="242">
        <v>0</v>
      </c>
      <c r="U469" s="242">
        <v>0</v>
      </c>
      <c r="V469" s="244">
        <v>0</v>
      </c>
      <c r="W469" s="242">
        <v>0</v>
      </c>
      <c r="X469" s="242">
        <v>0</v>
      </c>
      <c r="Y469" s="244">
        <v>0</v>
      </c>
      <c r="Z469" s="242">
        <v>0</v>
      </c>
      <c r="AA469" s="242">
        <v>0</v>
      </c>
      <c r="AB469" s="244">
        <v>0</v>
      </c>
      <c r="AC469" s="242">
        <v>0</v>
      </c>
      <c r="AD469" s="242">
        <v>0</v>
      </c>
      <c r="AE469" s="244">
        <v>0</v>
      </c>
    </row>
    <row r="470" spans="1:31" x14ac:dyDescent="0.35">
      <c r="A470">
        <v>52227</v>
      </c>
      <c r="B470" t="s">
        <v>747</v>
      </c>
      <c r="C470" s="242">
        <v>11</v>
      </c>
      <c r="D470" s="242">
        <v>28</v>
      </c>
      <c r="E470" s="242">
        <v>15</v>
      </c>
      <c r="F470" s="243">
        <v>43</v>
      </c>
      <c r="G470" s="242">
        <v>11</v>
      </c>
      <c r="H470" s="242">
        <v>9</v>
      </c>
      <c r="I470" s="243">
        <v>20</v>
      </c>
      <c r="J470" s="242">
        <v>165</v>
      </c>
      <c r="K470" s="242">
        <v>420</v>
      </c>
      <c r="L470" s="242">
        <v>210</v>
      </c>
      <c r="M470" s="243">
        <v>630</v>
      </c>
      <c r="N470" s="242">
        <v>165</v>
      </c>
      <c r="O470" s="242">
        <v>135</v>
      </c>
      <c r="P470" s="243">
        <v>300</v>
      </c>
      <c r="Q470" s="242">
        <v>7</v>
      </c>
      <c r="R470" s="242">
        <v>105</v>
      </c>
      <c r="S470" s="244">
        <v>45</v>
      </c>
      <c r="T470" s="242">
        <v>3</v>
      </c>
      <c r="U470" s="242">
        <v>30</v>
      </c>
      <c r="V470" s="244">
        <v>30</v>
      </c>
      <c r="W470" s="242">
        <v>9</v>
      </c>
      <c r="X470" s="242">
        <v>135</v>
      </c>
      <c r="Y470" s="244">
        <v>30</v>
      </c>
      <c r="Z470" s="242">
        <v>5</v>
      </c>
      <c r="AA470" s="242">
        <v>75</v>
      </c>
      <c r="AB470" s="244">
        <v>0</v>
      </c>
      <c r="AC470" s="242">
        <v>5</v>
      </c>
      <c r="AD470" s="242">
        <v>75</v>
      </c>
      <c r="AE470" s="244">
        <v>0</v>
      </c>
    </row>
    <row r="471" spans="1:31" x14ac:dyDescent="0.35">
      <c r="A471">
        <v>52282</v>
      </c>
      <c r="B471" t="s">
        <v>837</v>
      </c>
      <c r="C471" s="242">
        <v>6</v>
      </c>
      <c r="D471" s="242">
        <v>20</v>
      </c>
      <c r="E471" s="242">
        <v>7</v>
      </c>
      <c r="F471" s="243">
        <v>27</v>
      </c>
      <c r="G471" s="242">
        <v>11</v>
      </c>
      <c r="H471" s="242">
        <v>3</v>
      </c>
      <c r="I471" s="243">
        <v>14</v>
      </c>
      <c r="J471" s="242">
        <v>90</v>
      </c>
      <c r="K471" s="242">
        <v>300</v>
      </c>
      <c r="L471" s="242">
        <v>105</v>
      </c>
      <c r="M471" s="243">
        <v>405</v>
      </c>
      <c r="N471" s="242">
        <v>165</v>
      </c>
      <c r="O471" s="242">
        <v>45</v>
      </c>
      <c r="P471" s="243">
        <v>210</v>
      </c>
      <c r="Q471" s="242">
        <v>6</v>
      </c>
      <c r="R471" s="242">
        <v>90</v>
      </c>
      <c r="S471" s="244">
        <v>0</v>
      </c>
      <c r="T471" s="242">
        <v>2</v>
      </c>
      <c r="U471" s="242">
        <v>30</v>
      </c>
      <c r="V471" s="244">
        <v>0</v>
      </c>
      <c r="W471" s="242">
        <v>0</v>
      </c>
      <c r="X471" s="242">
        <v>0</v>
      </c>
      <c r="Y471" s="244">
        <v>0</v>
      </c>
      <c r="Z471" s="242">
        <v>0</v>
      </c>
      <c r="AA471" s="242">
        <v>0</v>
      </c>
      <c r="AB471" s="244">
        <v>0</v>
      </c>
      <c r="AC471" s="242">
        <v>0</v>
      </c>
      <c r="AD471" s="242">
        <v>0</v>
      </c>
      <c r="AE471" s="244">
        <v>0</v>
      </c>
    </row>
    <row r="472" spans="1:31" x14ac:dyDescent="0.35">
      <c r="A472">
        <v>52285</v>
      </c>
      <c r="B472" t="s">
        <v>838</v>
      </c>
      <c r="C472" s="242">
        <v>7</v>
      </c>
      <c r="D472" s="242">
        <v>38</v>
      </c>
      <c r="E472" s="242">
        <v>7</v>
      </c>
      <c r="F472" s="243">
        <v>45</v>
      </c>
      <c r="G472" s="242">
        <v>21</v>
      </c>
      <c r="H472" s="242">
        <v>3</v>
      </c>
      <c r="I472" s="243">
        <v>24</v>
      </c>
      <c r="J472" s="242">
        <v>105</v>
      </c>
      <c r="K472" s="242">
        <v>565</v>
      </c>
      <c r="L472" s="242">
        <v>105</v>
      </c>
      <c r="M472" s="243">
        <v>670</v>
      </c>
      <c r="N472" s="242">
        <v>300</v>
      </c>
      <c r="O472" s="242">
        <v>35</v>
      </c>
      <c r="P472" s="243">
        <v>335</v>
      </c>
      <c r="Q472" s="242">
        <v>10</v>
      </c>
      <c r="R472" s="242">
        <v>150</v>
      </c>
      <c r="S472" s="244">
        <v>60</v>
      </c>
      <c r="T472" s="242">
        <v>1</v>
      </c>
      <c r="U472" s="242">
        <v>15</v>
      </c>
      <c r="V472" s="244">
        <v>0</v>
      </c>
      <c r="W472" s="242">
        <v>8</v>
      </c>
      <c r="X472" s="242">
        <v>120</v>
      </c>
      <c r="Y472" s="244">
        <v>45</v>
      </c>
      <c r="Z472" s="242">
        <v>3</v>
      </c>
      <c r="AA472" s="242">
        <v>45</v>
      </c>
      <c r="AB472" s="244">
        <v>0</v>
      </c>
      <c r="AC472" s="242">
        <v>0</v>
      </c>
      <c r="AD472" s="242">
        <v>0</v>
      </c>
      <c r="AE472" s="244">
        <v>0</v>
      </c>
    </row>
    <row r="473" spans="1:31" x14ac:dyDescent="0.35">
      <c r="A473">
        <v>52303</v>
      </c>
      <c r="B473" t="s">
        <v>840</v>
      </c>
      <c r="C473" s="242">
        <v>8</v>
      </c>
      <c r="D473" s="242">
        <v>18</v>
      </c>
      <c r="E473" s="242">
        <v>9</v>
      </c>
      <c r="F473" s="243">
        <v>27</v>
      </c>
      <c r="G473" s="242">
        <v>12</v>
      </c>
      <c r="H473" s="242">
        <v>6</v>
      </c>
      <c r="I473" s="243">
        <v>18</v>
      </c>
      <c r="J473" s="242">
        <v>120</v>
      </c>
      <c r="K473" s="242">
        <v>270</v>
      </c>
      <c r="L473" s="242">
        <v>135</v>
      </c>
      <c r="M473" s="243">
        <v>405</v>
      </c>
      <c r="N473" s="242">
        <v>180</v>
      </c>
      <c r="O473" s="242">
        <v>90</v>
      </c>
      <c r="P473" s="243">
        <v>270</v>
      </c>
      <c r="Q473" s="242">
        <v>1</v>
      </c>
      <c r="R473" s="242">
        <v>15</v>
      </c>
      <c r="S473" s="244">
        <v>0</v>
      </c>
      <c r="T473" s="242">
        <v>8</v>
      </c>
      <c r="U473" s="242">
        <v>120</v>
      </c>
      <c r="V473" s="244">
        <v>45</v>
      </c>
      <c r="W473" s="242">
        <v>15</v>
      </c>
      <c r="X473" s="242">
        <v>225</v>
      </c>
      <c r="Y473" s="244">
        <v>135</v>
      </c>
      <c r="Z473" s="242">
        <v>0</v>
      </c>
      <c r="AA473" s="242">
        <v>0</v>
      </c>
      <c r="AB473" s="244">
        <v>0</v>
      </c>
      <c r="AC473" s="242">
        <v>0</v>
      </c>
      <c r="AD473" s="242">
        <v>0</v>
      </c>
      <c r="AE473" s="244">
        <v>0</v>
      </c>
    </row>
    <row r="474" spans="1:31" x14ac:dyDescent="0.35">
      <c r="A474">
        <v>52324</v>
      </c>
      <c r="B474" t="s">
        <v>841</v>
      </c>
      <c r="C474" s="242">
        <v>12</v>
      </c>
      <c r="D474" s="242">
        <v>18</v>
      </c>
      <c r="E474" s="242">
        <v>5</v>
      </c>
      <c r="F474" s="243">
        <v>23</v>
      </c>
      <c r="G474" s="242">
        <v>3</v>
      </c>
      <c r="H474" s="242">
        <v>1</v>
      </c>
      <c r="I474" s="243">
        <v>4</v>
      </c>
      <c r="J474" s="242">
        <v>180</v>
      </c>
      <c r="K474" s="242">
        <v>270</v>
      </c>
      <c r="L474" s="242">
        <v>75</v>
      </c>
      <c r="M474" s="243">
        <v>345</v>
      </c>
      <c r="N474" s="242">
        <v>45</v>
      </c>
      <c r="O474" s="242">
        <v>15</v>
      </c>
      <c r="P474" s="243">
        <v>60</v>
      </c>
      <c r="Q474" s="242">
        <v>1</v>
      </c>
      <c r="R474" s="242">
        <v>15</v>
      </c>
      <c r="S474" s="244">
        <v>0</v>
      </c>
      <c r="T474" s="242">
        <v>0</v>
      </c>
      <c r="U474" s="242">
        <v>0</v>
      </c>
      <c r="V474" s="244">
        <v>0</v>
      </c>
      <c r="W474" s="242">
        <v>30</v>
      </c>
      <c r="X474" s="242">
        <v>450</v>
      </c>
      <c r="Y474" s="244">
        <v>45</v>
      </c>
      <c r="Z474" s="242">
        <v>1</v>
      </c>
      <c r="AA474" s="242">
        <v>15</v>
      </c>
      <c r="AB474" s="244">
        <v>0</v>
      </c>
      <c r="AC474" s="242">
        <v>0</v>
      </c>
      <c r="AD474" s="242">
        <v>0</v>
      </c>
      <c r="AE474" s="244">
        <v>0</v>
      </c>
    </row>
    <row r="475" spans="1:31" x14ac:dyDescent="0.35">
      <c r="A475">
        <v>52329</v>
      </c>
      <c r="B475" t="s">
        <v>842</v>
      </c>
      <c r="C475" s="242">
        <v>0</v>
      </c>
      <c r="D475" s="242">
        <v>1</v>
      </c>
      <c r="E475" s="242">
        <v>1</v>
      </c>
      <c r="F475" s="243">
        <v>2</v>
      </c>
      <c r="G475" s="242">
        <v>1</v>
      </c>
      <c r="H475" s="242">
        <v>1</v>
      </c>
      <c r="I475" s="243">
        <v>2</v>
      </c>
      <c r="J475" s="242">
        <v>0</v>
      </c>
      <c r="K475" s="242">
        <v>0</v>
      </c>
      <c r="L475" s="242">
        <v>0</v>
      </c>
      <c r="M475" s="243">
        <v>0</v>
      </c>
      <c r="N475" s="242">
        <v>15</v>
      </c>
      <c r="O475" s="242">
        <v>15</v>
      </c>
      <c r="P475" s="243">
        <v>30</v>
      </c>
      <c r="Q475" s="242">
        <v>0</v>
      </c>
      <c r="R475" s="242">
        <v>0</v>
      </c>
      <c r="S475" s="244">
        <v>0</v>
      </c>
      <c r="T475" s="242">
        <v>0</v>
      </c>
      <c r="U475" s="242">
        <v>0</v>
      </c>
      <c r="V475" s="244">
        <v>0</v>
      </c>
      <c r="W475" s="242">
        <v>0</v>
      </c>
      <c r="X475" s="242">
        <v>0</v>
      </c>
      <c r="Y475" s="244">
        <v>0</v>
      </c>
      <c r="Z475" s="242">
        <v>0</v>
      </c>
      <c r="AA475" s="242">
        <v>0</v>
      </c>
      <c r="AB475" s="244">
        <v>0</v>
      </c>
      <c r="AC475" s="242">
        <v>0</v>
      </c>
      <c r="AD475" s="242">
        <v>0</v>
      </c>
      <c r="AE475" s="244">
        <v>0</v>
      </c>
    </row>
    <row r="476" spans="1:31" x14ac:dyDescent="0.35">
      <c r="A476">
        <v>52330</v>
      </c>
      <c r="B476" t="s">
        <v>843</v>
      </c>
      <c r="C476" s="242">
        <v>17</v>
      </c>
      <c r="D476" s="242">
        <v>23</v>
      </c>
      <c r="E476" s="242">
        <v>7</v>
      </c>
      <c r="F476" s="243">
        <v>30</v>
      </c>
      <c r="G476" s="242">
        <v>6</v>
      </c>
      <c r="H476" s="242">
        <v>4</v>
      </c>
      <c r="I476" s="243">
        <v>10</v>
      </c>
      <c r="J476" s="242">
        <v>255</v>
      </c>
      <c r="K476" s="242">
        <v>345</v>
      </c>
      <c r="L476" s="242">
        <v>105</v>
      </c>
      <c r="M476" s="243">
        <v>450</v>
      </c>
      <c r="N476" s="242">
        <v>90</v>
      </c>
      <c r="O476" s="242">
        <v>60</v>
      </c>
      <c r="P476" s="243">
        <v>150</v>
      </c>
      <c r="Q476" s="242">
        <v>23</v>
      </c>
      <c r="R476" s="242">
        <v>345</v>
      </c>
      <c r="S476" s="244">
        <v>75</v>
      </c>
      <c r="T476" s="242">
        <v>4</v>
      </c>
      <c r="U476" s="242">
        <v>60</v>
      </c>
      <c r="V476" s="244">
        <v>15</v>
      </c>
      <c r="W476" s="242">
        <v>14</v>
      </c>
      <c r="X476" s="242">
        <v>210</v>
      </c>
      <c r="Y476" s="244">
        <v>60</v>
      </c>
      <c r="Z476" s="242">
        <v>8</v>
      </c>
      <c r="AA476" s="242">
        <v>120</v>
      </c>
      <c r="AB476" s="244">
        <v>0</v>
      </c>
      <c r="AC476" s="242">
        <v>0</v>
      </c>
      <c r="AD476" s="242">
        <v>0</v>
      </c>
      <c r="AE476" s="244">
        <v>0</v>
      </c>
    </row>
    <row r="477" spans="1:31" x14ac:dyDescent="0.35">
      <c r="A477">
        <v>52334</v>
      </c>
      <c r="B477" t="s">
        <v>844</v>
      </c>
      <c r="C477" s="242">
        <v>17</v>
      </c>
      <c r="D477" s="242">
        <v>10</v>
      </c>
      <c r="E477" s="242">
        <v>8</v>
      </c>
      <c r="F477" s="243">
        <v>18</v>
      </c>
      <c r="G477" s="242">
        <v>1</v>
      </c>
      <c r="H477" s="242">
        <v>0</v>
      </c>
      <c r="I477" s="243">
        <v>1</v>
      </c>
      <c r="J477" s="242">
        <v>255</v>
      </c>
      <c r="K477" s="242">
        <v>150</v>
      </c>
      <c r="L477" s="242">
        <v>120</v>
      </c>
      <c r="M477" s="243">
        <v>270</v>
      </c>
      <c r="N477" s="242">
        <v>15</v>
      </c>
      <c r="O477" s="242">
        <v>0</v>
      </c>
      <c r="P477" s="243">
        <v>15</v>
      </c>
      <c r="Q477" s="242">
        <v>3</v>
      </c>
      <c r="R477" s="242">
        <v>45</v>
      </c>
      <c r="S477" s="244">
        <v>0</v>
      </c>
      <c r="T477" s="242">
        <v>21</v>
      </c>
      <c r="U477" s="242">
        <v>315</v>
      </c>
      <c r="V477" s="244">
        <v>15</v>
      </c>
      <c r="W477" s="242">
        <v>9</v>
      </c>
      <c r="X477" s="242">
        <v>135</v>
      </c>
      <c r="Y477" s="244">
        <v>0</v>
      </c>
      <c r="Z477" s="242">
        <v>9</v>
      </c>
      <c r="AA477" s="242">
        <v>135</v>
      </c>
      <c r="AB477" s="244">
        <v>0</v>
      </c>
      <c r="AC477" s="242">
        <v>9</v>
      </c>
      <c r="AD477" s="242">
        <v>135</v>
      </c>
      <c r="AE477" s="244">
        <v>0</v>
      </c>
    </row>
    <row r="478" spans="1:31" x14ac:dyDescent="0.35">
      <c r="A478">
        <v>52356</v>
      </c>
      <c r="B478" t="s">
        <v>845</v>
      </c>
      <c r="C478" s="242">
        <v>1</v>
      </c>
      <c r="D478" s="242">
        <v>0</v>
      </c>
      <c r="E478" s="242">
        <v>0</v>
      </c>
      <c r="F478" s="243">
        <v>0</v>
      </c>
      <c r="G478" s="242">
        <v>0</v>
      </c>
      <c r="H478" s="242">
        <v>0</v>
      </c>
      <c r="I478" s="243">
        <v>0</v>
      </c>
      <c r="J478" s="242">
        <v>15</v>
      </c>
      <c r="K478" s="242">
        <v>0</v>
      </c>
      <c r="L478" s="242">
        <v>0</v>
      </c>
      <c r="M478" s="243">
        <v>0</v>
      </c>
      <c r="N478" s="242">
        <v>0</v>
      </c>
      <c r="O478" s="242">
        <v>0</v>
      </c>
      <c r="P478" s="243">
        <v>0</v>
      </c>
      <c r="Q478" s="242">
        <v>0</v>
      </c>
      <c r="R478" s="242">
        <v>0</v>
      </c>
      <c r="S478" s="244">
        <v>0</v>
      </c>
      <c r="T478" s="242">
        <v>0</v>
      </c>
      <c r="U478" s="242">
        <v>0</v>
      </c>
      <c r="V478" s="244">
        <v>0</v>
      </c>
      <c r="W478" s="242">
        <v>0</v>
      </c>
      <c r="X478" s="242">
        <v>0</v>
      </c>
      <c r="Y478" s="244">
        <v>0</v>
      </c>
      <c r="Z478" s="242">
        <v>0</v>
      </c>
      <c r="AA478" s="242">
        <v>0</v>
      </c>
      <c r="AB478" s="244">
        <v>0</v>
      </c>
      <c r="AC478" s="242">
        <v>0</v>
      </c>
      <c r="AD478" s="242">
        <v>0</v>
      </c>
      <c r="AE478" s="244">
        <v>0</v>
      </c>
    </row>
    <row r="479" spans="1:31" x14ac:dyDescent="0.35">
      <c r="A479">
        <v>52357</v>
      </c>
      <c r="B479" t="s">
        <v>894</v>
      </c>
      <c r="C479" s="242">
        <v>0</v>
      </c>
      <c r="D479" s="242">
        <v>1</v>
      </c>
      <c r="E479" s="242">
        <v>0</v>
      </c>
      <c r="F479" s="243">
        <v>1</v>
      </c>
      <c r="G479" s="242">
        <v>1</v>
      </c>
      <c r="H479" s="242">
        <v>0</v>
      </c>
      <c r="I479" s="243">
        <v>1</v>
      </c>
      <c r="J479" s="242">
        <v>0</v>
      </c>
      <c r="K479" s="242">
        <v>15</v>
      </c>
      <c r="L479" s="242">
        <v>0</v>
      </c>
      <c r="M479" s="243">
        <v>15</v>
      </c>
      <c r="N479" s="242">
        <v>15</v>
      </c>
      <c r="O479" s="242">
        <v>0</v>
      </c>
      <c r="P479" s="243">
        <v>15</v>
      </c>
      <c r="Q479" s="242">
        <v>0</v>
      </c>
      <c r="R479" s="242">
        <v>0</v>
      </c>
      <c r="S479" s="244">
        <v>0</v>
      </c>
      <c r="T479" s="242">
        <v>1</v>
      </c>
      <c r="U479" s="242">
        <v>15</v>
      </c>
      <c r="V479" s="244">
        <v>15</v>
      </c>
      <c r="W479" s="242">
        <v>0</v>
      </c>
      <c r="X479" s="242">
        <v>0</v>
      </c>
      <c r="Y479" s="244">
        <v>0</v>
      </c>
      <c r="Z479" s="242">
        <v>0</v>
      </c>
      <c r="AA479" s="242">
        <v>0</v>
      </c>
      <c r="AB479" s="244">
        <v>0</v>
      </c>
      <c r="AC479" s="242">
        <v>0</v>
      </c>
      <c r="AD479" s="242">
        <v>0</v>
      </c>
      <c r="AE479" s="244">
        <v>0</v>
      </c>
    </row>
    <row r="480" spans="1:31" x14ac:dyDescent="0.35">
      <c r="A480">
        <v>52365</v>
      </c>
      <c r="B480" t="s">
        <v>846</v>
      </c>
      <c r="C480" s="242">
        <v>27</v>
      </c>
      <c r="D480" s="242">
        <v>21</v>
      </c>
      <c r="E480" s="242">
        <v>15</v>
      </c>
      <c r="F480" s="243">
        <v>36</v>
      </c>
      <c r="G480" s="242">
        <v>2</v>
      </c>
      <c r="H480" s="242">
        <v>5</v>
      </c>
      <c r="I480" s="243">
        <v>7</v>
      </c>
      <c r="J480" s="242">
        <v>405</v>
      </c>
      <c r="K480" s="242">
        <v>315</v>
      </c>
      <c r="L480" s="242">
        <v>225</v>
      </c>
      <c r="M480" s="243">
        <v>540</v>
      </c>
      <c r="N480" s="242">
        <v>30</v>
      </c>
      <c r="O480" s="242">
        <v>75</v>
      </c>
      <c r="P480" s="243">
        <v>105</v>
      </c>
      <c r="Q480" s="242">
        <v>18</v>
      </c>
      <c r="R480" s="242">
        <v>270</v>
      </c>
      <c r="S480" s="244">
        <v>0</v>
      </c>
      <c r="T480" s="242">
        <v>6</v>
      </c>
      <c r="U480" s="242">
        <v>90</v>
      </c>
      <c r="V480" s="244">
        <v>0</v>
      </c>
      <c r="W480" s="242">
        <v>31</v>
      </c>
      <c r="X480" s="242">
        <v>465</v>
      </c>
      <c r="Y480" s="244">
        <v>90</v>
      </c>
      <c r="Z480" s="242">
        <v>0</v>
      </c>
      <c r="AA480" s="242">
        <v>0</v>
      </c>
      <c r="AB480" s="244">
        <v>0</v>
      </c>
      <c r="AC480" s="242">
        <v>0</v>
      </c>
      <c r="AD480" s="242">
        <v>0</v>
      </c>
      <c r="AE480" s="244">
        <v>0</v>
      </c>
    </row>
    <row r="481" spans="1:31" x14ac:dyDescent="0.35">
      <c r="A481">
        <v>52384</v>
      </c>
      <c r="B481" t="s">
        <v>675</v>
      </c>
      <c r="C481" s="242">
        <v>21</v>
      </c>
      <c r="D481" s="242">
        <v>34</v>
      </c>
      <c r="E481" s="242">
        <v>14</v>
      </c>
      <c r="F481" s="243">
        <v>48</v>
      </c>
      <c r="G481" s="242">
        <v>1</v>
      </c>
      <c r="H481" s="242">
        <v>2</v>
      </c>
      <c r="I481" s="243">
        <v>3</v>
      </c>
      <c r="J481" s="242">
        <v>315</v>
      </c>
      <c r="K481" s="242">
        <v>508</v>
      </c>
      <c r="L481" s="242">
        <v>210</v>
      </c>
      <c r="M481" s="243">
        <v>718</v>
      </c>
      <c r="N481" s="242">
        <v>15</v>
      </c>
      <c r="O481" s="242">
        <v>30</v>
      </c>
      <c r="P481" s="243">
        <v>45</v>
      </c>
      <c r="Q481" s="242">
        <v>18</v>
      </c>
      <c r="R481" s="242">
        <v>268</v>
      </c>
      <c r="S481" s="244">
        <v>0</v>
      </c>
      <c r="T481" s="242">
        <v>7</v>
      </c>
      <c r="U481" s="242">
        <v>105</v>
      </c>
      <c r="V481" s="244">
        <v>0</v>
      </c>
      <c r="W481" s="242">
        <v>22</v>
      </c>
      <c r="X481" s="242">
        <v>330</v>
      </c>
      <c r="Y481" s="244">
        <v>30</v>
      </c>
      <c r="Z481" s="242">
        <v>14</v>
      </c>
      <c r="AA481" s="242">
        <v>208</v>
      </c>
      <c r="AB481" s="244">
        <v>0</v>
      </c>
      <c r="AC481" s="242">
        <v>14</v>
      </c>
      <c r="AD481" s="242">
        <v>208</v>
      </c>
      <c r="AE481" s="244">
        <v>0</v>
      </c>
    </row>
    <row r="482" spans="1:31" x14ac:dyDescent="0.35">
      <c r="A482">
        <v>52393</v>
      </c>
      <c r="B482" t="s">
        <v>847</v>
      </c>
      <c r="C482" s="242">
        <v>13</v>
      </c>
      <c r="D482" s="242">
        <v>26</v>
      </c>
      <c r="E482" s="242">
        <v>11</v>
      </c>
      <c r="F482" s="243">
        <v>37</v>
      </c>
      <c r="G482" s="242">
        <v>0</v>
      </c>
      <c r="H482" s="242">
        <v>1</v>
      </c>
      <c r="I482" s="243">
        <v>1</v>
      </c>
      <c r="J482" s="242">
        <v>195</v>
      </c>
      <c r="K482" s="242">
        <v>390</v>
      </c>
      <c r="L482" s="242">
        <v>165</v>
      </c>
      <c r="M482" s="243">
        <v>555</v>
      </c>
      <c r="N482" s="242">
        <v>0</v>
      </c>
      <c r="O482" s="242">
        <v>15</v>
      </c>
      <c r="P482" s="243">
        <v>15</v>
      </c>
      <c r="Q482" s="242">
        <v>13</v>
      </c>
      <c r="R482" s="242">
        <v>195</v>
      </c>
      <c r="S482" s="244">
        <v>0</v>
      </c>
      <c r="T482" s="242">
        <v>2</v>
      </c>
      <c r="U482" s="242">
        <v>30</v>
      </c>
      <c r="V482" s="244">
        <v>0</v>
      </c>
      <c r="W482" s="242">
        <v>24</v>
      </c>
      <c r="X482" s="242">
        <v>360</v>
      </c>
      <c r="Y482" s="244">
        <v>15</v>
      </c>
      <c r="Z482" s="242">
        <v>6</v>
      </c>
      <c r="AA482" s="242">
        <v>90</v>
      </c>
      <c r="AB482" s="244">
        <v>15</v>
      </c>
      <c r="AC482" s="242">
        <v>8</v>
      </c>
      <c r="AD482" s="242">
        <v>120</v>
      </c>
      <c r="AE482" s="244">
        <v>15</v>
      </c>
    </row>
    <row r="483" spans="1:31" x14ac:dyDescent="0.35">
      <c r="A483">
        <v>52394</v>
      </c>
      <c r="B483" t="s">
        <v>895</v>
      </c>
      <c r="C483" s="242">
        <v>0</v>
      </c>
      <c r="D483" s="242">
        <v>1</v>
      </c>
      <c r="E483" s="242">
        <v>0</v>
      </c>
      <c r="F483" s="243">
        <v>1</v>
      </c>
      <c r="G483" s="242">
        <v>1</v>
      </c>
      <c r="H483" s="242">
        <v>0</v>
      </c>
      <c r="I483" s="243">
        <v>1</v>
      </c>
      <c r="J483" s="242">
        <v>0</v>
      </c>
      <c r="K483" s="242">
        <v>15</v>
      </c>
      <c r="L483" s="242">
        <v>0</v>
      </c>
      <c r="M483" s="243">
        <v>15</v>
      </c>
      <c r="N483" s="242">
        <v>15</v>
      </c>
      <c r="O483" s="242">
        <v>0</v>
      </c>
      <c r="P483" s="243">
        <v>15</v>
      </c>
      <c r="Q483" s="242">
        <v>0</v>
      </c>
      <c r="R483" s="242">
        <v>0</v>
      </c>
      <c r="S483" s="244">
        <v>0</v>
      </c>
      <c r="T483" s="242">
        <v>0</v>
      </c>
      <c r="U483" s="242">
        <v>0</v>
      </c>
      <c r="V483" s="244">
        <v>0</v>
      </c>
      <c r="W483" s="242">
        <v>0</v>
      </c>
      <c r="X483" s="242">
        <v>0</v>
      </c>
      <c r="Y483" s="244">
        <v>0</v>
      </c>
      <c r="Z483" s="242">
        <v>0</v>
      </c>
      <c r="AA483" s="242">
        <v>0</v>
      </c>
      <c r="AB483" s="244">
        <v>0</v>
      </c>
      <c r="AC483" s="242">
        <v>0</v>
      </c>
      <c r="AD483" s="242">
        <v>0</v>
      </c>
      <c r="AE483" s="244">
        <v>0</v>
      </c>
    </row>
    <row r="484" spans="1:31" x14ac:dyDescent="0.35">
      <c r="A484">
        <v>52401</v>
      </c>
      <c r="B484" t="s">
        <v>848</v>
      </c>
      <c r="C484" s="242">
        <v>1</v>
      </c>
      <c r="D484" s="242">
        <v>0</v>
      </c>
      <c r="E484" s="242">
        <v>1</v>
      </c>
      <c r="F484" s="243">
        <v>1</v>
      </c>
      <c r="G484" s="242">
        <v>0</v>
      </c>
      <c r="H484" s="242">
        <v>1</v>
      </c>
      <c r="I484" s="243">
        <v>1</v>
      </c>
      <c r="J484" s="242">
        <v>15</v>
      </c>
      <c r="K484" s="242">
        <v>0</v>
      </c>
      <c r="L484" s="242">
        <v>15</v>
      </c>
      <c r="M484" s="243">
        <v>15</v>
      </c>
      <c r="N484" s="242">
        <v>0</v>
      </c>
      <c r="O484" s="242">
        <v>15</v>
      </c>
      <c r="P484" s="243">
        <v>15</v>
      </c>
      <c r="Q484" s="242">
        <v>0</v>
      </c>
      <c r="R484" s="242">
        <v>0</v>
      </c>
      <c r="S484" s="244">
        <v>0</v>
      </c>
      <c r="T484" s="242">
        <v>0</v>
      </c>
      <c r="U484" s="242">
        <v>0</v>
      </c>
      <c r="V484" s="244">
        <v>0</v>
      </c>
      <c r="W484" s="242">
        <v>1</v>
      </c>
      <c r="X484" s="242">
        <v>15</v>
      </c>
      <c r="Y484" s="244">
        <v>0</v>
      </c>
      <c r="Z484" s="242">
        <v>0</v>
      </c>
      <c r="AA484" s="242">
        <v>0</v>
      </c>
      <c r="AB484" s="244">
        <v>0</v>
      </c>
      <c r="AC484" s="242">
        <v>0</v>
      </c>
      <c r="AD484" s="242">
        <v>0</v>
      </c>
      <c r="AE484" s="244">
        <v>0</v>
      </c>
    </row>
    <row r="485" spans="1:31" x14ac:dyDescent="0.35">
      <c r="A485">
        <v>52409</v>
      </c>
      <c r="B485" t="s">
        <v>849</v>
      </c>
      <c r="C485" s="242">
        <v>0</v>
      </c>
      <c r="D485" s="242">
        <v>1</v>
      </c>
      <c r="E485" s="242">
        <v>0</v>
      </c>
      <c r="F485" s="243">
        <v>1</v>
      </c>
      <c r="G485" s="242">
        <v>0</v>
      </c>
      <c r="H485" s="242">
        <v>0</v>
      </c>
      <c r="I485" s="243">
        <v>0</v>
      </c>
      <c r="J485" s="242">
        <v>0</v>
      </c>
      <c r="K485" s="242">
        <v>15</v>
      </c>
      <c r="L485" s="242">
        <v>0</v>
      </c>
      <c r="M485" s="243">
        <v>15</v>
      </c>
      <c r="N485" s="242">
        <v>0</v>
      </c>
      <c r="O485" s="242">
        <v>0</v>
      </c>
      <c r="P485" s="243">
        <v>0</v>
      </c>
      <c r="Q485" s="242">
        <v>0</v>
      </c>
      <c r="R485" s="242">
        <v>0</v>
      </c>
      <c r="S485" s="244">
        <v>0</v>
      </c>
      <c r="T485" s="242">
        <v>1</v>
      </c>
      <c r="U485" s="242">
        <v>15</v>
      </c>
      <c r="V485" s="244">
        <v>0</v>
      </c>
      <c r="W485" s="242">
        <v>0</v>
      </c>
      <c r="X485" s="242">
        <v>0</v>
      </c>
      <c r="Y485" s="244">
        <v>0</v>
      </c>
      <c r="Z485" s="242">
        <v>1</v>
      </c>
      <c r="AA485" s="242">
        <v>15</v>
      </c>
      <c r="AB485" s="244">
        <v>0</v>
      </c>
      <c r="AC485" s="242">
        <v>1</v>
      </c>
      <c r="AD485" s="242">
        <v>15</v>
      </c>
      <c r="AE485" s="244">
        <v>0</v>
      </c>
    </row>
    <row r="486" spans="1:31" x14ac:dyDescent="0.35">
      <c r="A486">
        <v>52411</v>
      </c>
      <c r="B486" t="s">
        <v>850</v>
      </c>
      <c r="C486" s="242">
        <v>7</v>
      </c>
      <c r="D486" s="242">
        <v>5</v>
      </c>
      <c r="E486" s="242">
        <v>0</v>
      </c>
      <c r="F486" s="243">
        <v>5</v>
      </c>
      <c r="G486" s="242">
        <v>0</v>
      </c>
      <c r="H486" s="242">
        <v>0</v>
      </c>
      <c r="I486" s="243">
        <v>0</v>
      </c>
      <c r="J486" s="242">
        <v>105</v>
      </c>
      <c r="K486" s="242">
        <v>75</v>
      </c>
      <c r="L486" s="242">
        <v>0</v>
      </c>
      <c r="M486" s="243">
        <v>75</v>
      </c>
      <c r="N486" s="242">
        <v>0</v>
      </c>
      <c r="O486" s="242">
        <v>0</v>
      </c>
      <c r="P486" s="243">
        <v>0</v>
      </c>
      <c r="Q486" s="242">
        <v>1</v>
      </c>
      <c r="R486" s="242">
        <v>15</v>
      </c>
      <c r="S486" s="244">
        <v>0</v>
      </c>
      <c r="T486" s="242">
        <v>10</v>
      </c>
      <c r="U486" s="242">
        <v>150</v>
      </c>
      <c r="V486" s="244">
        <v>0</v>
      </c>
      <c r="W486" s="242">
        <v>0</v>
      </c>
      <c r="X486" s="242">
        <v>0</v>
      </c>
      <c r="Y486" s="244">
        <v>0</v>
      </c>
      <c r="Z486" s="242">
        <v>2</v>
      </c>
      <c r="AA486" s="242">
        <v>30</v>
      </c>
      <c r="AB486" s="244">
        <v>0</v>
      </c>
      <c r="AC486" s="242">
        <v>0</v>
      </c>
      <c r="AD486" s="242">
        <v>0</v>
      </c>
      <c r="AE486" s="244">
        <v>0</v>
      </c>
    </row>
    <row r="487" spans="1:31" x14ac:dyDescent="0.35">
      <c r="A487">
        <v>52416</v>
      </c>
      <c r="B487" t="s">
        <v>851</v>
      </c>
      <c r="C487" s="242">
        <v>0</v>
      </c>
      <c r="D487" s="242">
        <v>1</v>
      </c>
      <c r="E487" s="242">
        <v>0</v>
      </c>
      <c r="F487" s="243">
        <v>1</v>
      </c>
      <c r="G487" s="242">
        <v>1</v>
      </c>
      <c r="H487" s="242">
        <v>0</v>
      </c>
      <c r="I487" s="243">
        <v>1</v>
      </c>
      <c r="J487" s="242">
        <v>0</v>
      </c>
      <c r="K487" s="242">
        <v>15</v>
      </c>
      <c r="L487" s="242">
        <v>0</v>
      </c>
      <c r="M487" s="243">
        <v>15</v>
      </c>
      <c r="N487" s="242">
        <v>15</v>
      </c>
      <c r="O487" s="242">
        <v>0</v>
      </c>
      <c r="P487" s="243">
        <v>15</v>
      </c>
      <c r="Q487" s="242">
        <v>0</v>
      </c>
      <c r="R487" s="242">
        <v>0</v>
      </c>
      <c r="S487" s="244">
        <v>0</v>
      </c>
      <c r="T487" s="242">
        <v>0</v>
      </c>
      <c r="U487" s="242">
        <v>0</v>
      </c>
      <c r="V487" s="244">
        <v>0</v>
      </c>
      <c r="W487" s="242">
        <v>0</v>
      </c>
      <c r="X487" s="242">
        <v>0</v>
      </c>
      <c r="Y487" s="244">
        <v>0</v>
      </c>
      <c r="Z487" s="242">
        <v>0</v>
      </c>
      <c r="AA487" s="242">
        <v>0</v>
      </c>
      <c r="AB487" s="244">
        <v>0</v>
      </c>
      <c r="AC487" s="242">
        <v>0</v>
      </c>
      <c r="AD487" s="242">
        <v>0</v>
      </c>
      <c r="AE487" s="244">
        <v>0</v>
      </c>
    </row>
    <row r="488" spans="1:31" x14ac:dyDescent="0.35">
      <c r="A488">
        <v>52419</v>
      </c>
      <c r="B488" t="s">
        <v>852</v>
      </c>
      <c r="C488" s="242">
        <v>12</v>
      </c>
      <c r="D488" s="242">
        <v>22</v>
      </c>
      <c r="E488" s="242">
        <v>10</v>
      </c>
      <c r="F488" s="243">
        <v>32</v>
      </c>
      <c r="G488" s="242">
        <v>8</v>
      </c>
      <c r="H488" s="242">
        <v>5</v>
      </c>
      <c r="I488" s="243">
        <v>13</v>
      </c>
      <c r="J488" s="242">
        <v>180</v>
      </c>
      <c r="K488" s="242">
        <v>330</v>
      </c>
      <c r="L488" s="242">
        <v>150</v>
      </c>
      <c r="M488" s="243">
        <v>480</v>
      </c>
      <c r="N488" s="242">
        <v>120</v>
      </c>
      <c r="O488" s="242">
        <v>75</v>
      </c>
      <c r="P488" s="243">
        <v>195</v>
      </c>
      <c r="Q488" s="242">
        <v>13</v>
      </c>
      <c r="R488" s="242">
        <v>195</v>
      </c>
      <c r="S488" s="244">
        <v>75</v>
      </c>
      <c r="T488" s="242">
        <v>10</v>
      </c>
      <c r="U488" s="242">
        <v>150</v>
      </c>
      <c r="V488" s="244">
        <v>30</v>
      </c>
      <c r="W488" s="242">
        <v>9</v>
      </c>
      <c r="X488" s="242">
        <v>135</v>
      </c>
      <c r="Y488" s="244">
        <v>30</v>
      </c>
      <c r="Z488" s="242">
        <v>6</v>
      </c>
      <c r="AA488" s="242">
        <v>90</v>
      </c>
      <c r="AB488" s="244">
        <v>0</v>
      </c>
      <c r="AC488" s="242">
        <v>3</v>
      </c>
      <c r="AD488" s="242">
        <v>45</v>
      </c>
      <c r="AE488" s="244">
        <v>0</v>
      </c>
    </row>
    <row r="489" spans="1:31" x14ac:dyDescent="0.35">
      <c r="A489">
        <v>52429</v>
      </c>
      <c r="B489" t="s">
        <v>854</v>
      </c>
      <c r="C489" s="242">
        <v>0</v>
      </c>
      <c r="D489" s="242">
        <v>1</v>
      </c>
      <c r="E489" s="242">
        <v>0</v>
      </c>
      <c r="F489" s="243">
        <v>1</v>
      </c>
      <c r="G489" s="242">
        <v>0</v>
      </c>
      <c r="H489" s="242">
        <v>0</v>
      </c>
      <c r="I489" s="243">
        <v>0</v>
      </c>
      <c r="J489" s="242">
        <v>0</v>
      </c>
      <c r="K489" s="242">
        <v>15</v>
      </c>
      <c r="L489" s="242">
        <v>0</v>
      </c>
      <c r="M489" s="243">
        <v>15</v>
      </c>
      <c r="N489" s="242">
        <v>0</v>
      </c>
      <c r="O489" s="242">
        <v>0</v>
      </c>
      <c r="P489" s="243">
        <v>0</v>
      </c>
      <c r="Q489" s="242">
        <v>1</v>
      </c>
      <c r="R489" s="242">
        <v>15</v>
      </c>
      <c r="S489" s="244">
        <v>0</v>
      </c>
      <c r="T489" s="242">
        <v>0</v>
      </c>
      <c r="U489" s="242">
        <v>0</v>
      </c>
      <c r="V489" s="244">
        <v>0</v>
      </c>
      <c r="W489" s="242">
        <v>0</v>
      </c>
      <c r="X489" s="242">
        <v>0</v>
      </c>
      <c r="Y489" s="244">
        <v>0</v>
      </c>
      <c r="Z489" s="242">
        <v>0</v>
      </c>
      <c r="AA489" s="242">
        <v>0</v>
      </c>
      <c r="AB489" s="244">
        <v>0</v>
      </c>
      <c r="AC489" s="242">
        <v>0</v>
      </c>
      <c r="AD489" s="242">
        <v>0</v>
      </c>
      <c r="AE489" s="244">
        <v>0</v>
      </c>
    </row>
    <row r="490" spans="1:31" x14ac:dyDescent="0.35">
      <c r="A490">
        <v>52444</v>
      </c>
      <c r="B490" t="s">
        <v>855</v>
      </c>
      <c r="C490" s="242">
        <v>18</v>
      </c>
      <c r="D490" s="242">
        <v>43</v>
      </c>
      <c r="E490" s="242">
        <v>17</v>
      </c>
      <c r="F490" s="243">
        <v>60</v>
      </c>
      <c r="G490" s="242">
        <v>11</v>
      </c>
      <c r="H490" s="242">
        <v>1</v>
      </c>
      <c r="I490" s="243">
        <v>12</v>
      </c>
      <c r="J490" s="242">
        <v>270</v>
      </c>
      <c r="K490" s="242">
        <v>780</v>
      </c>
      <c r="L490" s="242">
        <v>270</v>
      </c>
      <c r="M490" s="243">
        <v>1050</v>
      </c>
      <c r="N490" s="242">
        <v>15</v>
      </c>
      <c r="O490" s="242">
        <v>0</v>
      </c>
      <c r="P490" s="243">
        <v>15</v>
      </c>
      <c r="Q490" s="242">
        <v>33</v>
      </c>
      <c r="R490" s="242">
        <v>510</v>
      </c>
      <c r="S490" s="244">
        <v>15</v>
      </c>
      <c r="T490" s="242">
        <v>12</v>
      </c>
      <c r="U490" s="242">
        <v>255</v>
      </c>
      <c r="V490" s="244">
        <v>0</v>
      </c>
      <c r="W490" s="242">
        <v>10</v>
      </c>
      <c r="X490" s="242">
        <v>165</v>
      </c>
      <c r="Y490" s="244">
        <v>0</v>
      </c>
      <c r="Z490" s="242">
        <v>14</v>
      </c>
      <c r="AA490" s="242">
        <v>210</v>
      </c>
      <c r="AB490" s="244">
        <v>0</v>
      </c>
      <c r="AC490" s="242">
        <v>14</v>
      </c>
      <c r="AD490" s="242">
        <v>210</v>
      </c>
      <c r="AE490" s="244">
        <v>0</v>
      </c>
    </row>
    <row r="491" spans="1:31" x14ac:dyDescent="0.35">
      <c r="A491">
        <v>52448</v>
      </c>
      <c r="B491" t="s">
        <v>896</v>
      </c>
      <c r="C491" s="242">
        <v>0</v>
      </c>
      <c r="D491" s="242">
        <v>1</v>
      </c>
      <c r="E491" s="242">
        <v>0</v>
      </c>
      <c r="F491" s="243">
        <v>1</v>
      </c>
      <c r="G491" s="242">
        <v>0</v>
      </c>
      <c r="H491" s="242">
        <v>0</v>
      </c>
      <c r="I491" s="243">
        <v>0</v>
      </c>
      <c r="J491" s="242">
        <v>0</v>
      </c>
      <c r="K491" s="242">
        <v>15</v>
      </c>
      <c r="L491" s="242">
        <v>0</v>
      </c>
      <c r="M491" s="243">
        <v>15</v>
      </c>
      <c r="N491" s="242">
        <v>0</v>
      </c>
      <c r="O491" s="242">
        <v>0</v>
      </c>
      <c r="P491" s="243">
        <v>0</v>
      </c>
      <c r="Q491" s="242">
        <v>0</v>
      </c>
      <c r="R491" s="242">
        <v>0</v>
      </c>
      <c r="S491" s="244">
        <v>0</v>
      </c>
      <c r="T491" s="242">
        <v>0</v>
      </c>
      <c r="U491" s="242">
        <v>0</v>
      </c>
      <c r="V491" s="244">
        <v>0</v>
      </c>
      <c r="W491" s="242">
        <v>0</v>
      </c>
      <c r="X491" s="242">
        <v>0</v>
      </c>
      <c r="Y491" s="244">
        <v>0</v>
      </c>
      <c r="Z491" s="242">
        <v>0</v>
      </c>
      <c r="AA491" s="242">
        <v>0</v>
      </c>
      <c r="AB491" s="244">
        <v>0</v>
      </c>
      <c r="AC491" s="242">
        <v>0</v>
      </c>
      <c r="AD491" s="242">
        <v>0</v>
      </c>
      <c r="AE491" s="244">
        <v>0</v>
      </c>
    </row>
    <row r="492" spans="1:31" x14ac:dyDescent="0.35">
      <c r="A492">
        <v>52469</v>
      </c>
      <c r="B492" t="s">
        <v>856</v>
      </c>
      <c r="C492" s="242">
        <v>14</v>
      </c>
      <c r="D492" s="242">
        <v>21</v>
      </c>
      <c r="E492" s="242">
        <v>7</v>
      </c>
      <c r="F492" s="243">
        <v>28</v>
      </c>
      <c r="G492" s="242">
        <v>12</v>
      </c>
      <c r="H492" s="242">
        <v>5</v>
      </c>
      <c r="I492" s="243">
        <v>17</v>
      </c>
      <c r="J492" s="242">
        <v>210</v>
      </c>
      <c r="K492" s="242">
        <v>315</v>
      </c>
      <c r="L492" s="242">
        <v>105</v>
      </c>
      <c r="M492" s="243">
        <v>420</v>
      </c>
      <c r="N492" s="242">
        <v>180</v>
      </c>
      <c r="O492" s="242">
        <v>75</v>
      </c>
      <c r="P492" s="243">
        <v>255</v>
      </c>
      <c r="Q492" s="242">
        <v>0</v>
      </c>
      <c r="R492" s="242">
        <v>0</v>
      </c>
      <c r="S492" s="244">
        <v>0</v>
      </c>
      <c r="T492" s="242">
        <v>8</v>
      </c>
      <c r="U492" s="242">
        <v>120</v>
      </c>
      <c r="V492" s="244">
        <v>45</v>
      </c>
      <c r="W492" s="242">
        <v>5</v>
      </c>
      <c r="X492" s="242">
        <v>75</v>
      </c>
      <c r="Y492" s="244">
        <v>0</v>
      </c>
      <c r="Z492" s="242">
        <v>5</v>
      </c>
      <c r="AA492" s="242">
        <v>75</v>
      </c>
      <c r="AB492" s="244">
        <v>30</v>
      </c>
      <c r="AC492" s="242">
        <v>5</v>
      </c>
      <c r="AD492" s="242">
        <v>75</v>
      </c>
      <c r="AE492" s="244">
        <v>30</v>
      </c>
    </row>
    <row r="493" spans="1:31" x14ac:dyDescent="0.35">
      <c r="A493">
        <v>52472</v>
      </c>
      <c r="B493" t="s">
        <v>857</v>
      </c>
      <c r="C493" s="242">
        <v>2</v>
      </c>
      <c r="D493" s="242">
        <v>1</v>
      </c>
      <c r="E493" s="242">
        <v>0</v>
      </c>
      <c r="F493" s="243">
        <v>1</v>
      </c>
      <c r="G493" s="242">
        <v>0</v>
      </c>
      <c r="H493" s="242">
        <v>0</v>
      </c>
      <c r="I493" s="243">
        <v>0</v>
      </c>
      <c r="J493" s="242">
        <v>30</v>
      </c>
      <c r="K493" s="242">
        <v>15</v>
      </c>
      <c r="L493" s="242">
        <v>0</v>
      </c>
      <c r="M493" s="243">
        <v>15</v>
      </c>
      <c r="N493" s="242">
        <v>0</v>
      </c>
      <c r="O493" s="242">
        <v>0</v>
      </c>
      <c r="P493" s="243">
        <v>0</v>
      </c>
      <c r="Q493" s="242">
        <v>1</v>
      </c>
      <c r="R493" s="242">
        <v>15</v>
      </c>
      <c r="S493" s="244">
        <v>0</v>
      </c>
      <c r="T493" s="242">
        <v>1</v>
      </c>
      <c r="U493" s="242">
        <v>15</v>
      </c>
      <c r="V493" s="244">
        <v>0</v>
      </c>
      <c r="W493" s="242">
        <v>0</v>
      </c>
      <c r="X493" s="242">
        <v>0</v>
      </c>
      <c r="Y493" s="244">
        <v>0</v>
      </c>
      <c r="Z493" s="242">
        <v>0</v>
      </c>
      <c r="AA493" s="242">
        <v>0</v>
      </c>
      <c r="AB493" s="244">
        <v>0</v>
      </c>
      <c r="AC493" s="242">
        <v>0</v>
      </c>
      <c r="AD493" s="242">
        <v>0</v>
      </c>
      <c r="AE493" s="244">
        <v>0</v>
      </c>
    </row>
    <row r="494" spans="1:31" x14ac:dyDescent="0.35">
      <c r="A494">
        <v>52483</v>
      </c>
      <c r="B494" t="s">
        <v>858</v>
      </c>
      <c r="C494" s="242">
        <v>4</v>
      </c>
      <c r="D494" s="242">
        <v>10</v>
      </c>
      <c r="E494" s="242">
        <v>5</v>
      </c>
      <c r="F494" s="243">
        <v>15</v>
      </c>
      <c r="G494" s="242">
        <v>0</v>
      </c>
      <c r="H494" s="242">
        <v>0</v>
      </c>
      <c r="I494" s="243">
        <v>0</v>
      </c>
      <c r="J494" s="242">
        <v>60</v>
      </c>
      <c r="K494" s="242">
        <v>150</v>
      </c>
      <c r="L494" s="242">
        <v>75</v>
      </c>
      <c r="M494" s="243">
        <v>225</v>
      </c>
      <c r="N494" s="242">
        <v>0</v>
      </c>
      <c r="O494" s="242">
        <v>0</v>
      </c>
      <c r="P494" s="243">
        <v>0</v>
      </c>
      <c r="Q494" s="242">
        <v>9</v>
      </c>
      <c r="R494" s="242">
        <v>135</v>
      </c>
      <c r="S494" s="244">
        <v>0</v>
      </c>
      <c r="T494" s="242">
        <v>8</v>
      </c>
      <c r="U494" s="242">
        <v>120</v>
      </c>
      <c r="V494" s="244">
        <v>0</v>
      </c>
      <c r="W494" s="242">
        <v>1</v>
      </c>
      <c r="X494" s="242">
        <v>15</v>
      </c>
      <c r="Y494" s="244">
        <v>0</v>
      </c>
      <c r="Z494" s="242">
        <v>0</v>
      </c>
      <c r="AA494" s="242">
        <v>0</v>
      </c>
      <c r="AB494" s="244">
        <v>0</v>
      </c>
      <c r="AC494" s="242">
        <v>0</v>
      </c>
      <c r="AD494" s="242">
        <v>0</v>
      </c>
      <c r="AE494" s="244">
        <v>0</v>
      </c>
    </row>
    <row r="495" spans="1:31" x14ac:dyDescent="0.35">
      <c r="A495">
        <v>52485</v>
      </c>
      <c r="B495" t="s">
        <v>859</v>
      </c>
      <c r="C495" s="242">
        <v>6</v>
      </c>
      <c r="D495" s="242">
        <v>6</v>
      </c>
      <c r="E495" s="242">
        <v>3</v>
      </c>
      <c r="F495" s="243">
        <v>9</v>
      </c>
      <c r="G495" s="242">
        <v>0</v>
      </c>
      <c r="H495" s="242">
        <v>0</v>
      </c>
      <c r="I495" s="243">
        <v>0</v>
      </c>
      <c r="J495" s="242">
        <v>90</v>
      </c>
      <c r="K495" s="242">
        <v>90</v>
      </c>
      <c r="L495" s="242">
        <v>45</v>
      </c>
      <c r="M495" s="243">
        <v>135</v>
      </c>
      <c r="N495" s="242">
        <v>0</v>
      </c>
      <c r="O495" s="242">
        <v>0</v>
      </c>
      <c r="P495" s="243">
        <v>0</v>
      </c>
      <c r="Q495" s="242">
        <v>4</v>
      </c>
      <c r="R495" s="242">
        <v>60</v>
      </c>
      <c r="S495" s="244">
        <v>0</v>
      </c>
      <c r="T495" s="242">
        <v>7</v>
      </c>
      <c r="U495" s="242">
        <v>105</v>
      </c>
      <c r="V495" s="244">
        <v>0</v>
      </c>
      <c r="W495" s="242">
        <v>2</v>
      </c>
      <c r="X495" s="242">
        <v>30</v>
      </c>
      <c r="Y495" s="244">
        <v>0</v>
      </c>
      <c r="Z495" s="242">
        <v>0</v>
      </c>
      <c r="AA495" s="242">
        <v>0</v>
      </c>
      <c r="AB495" s="244">
        <v>0</v>
      </c>
      <c r="AC495" s="242">
        <v>0</v>
      </c>
      <c r="AD495" s="242">
        <v>0</v>
      </c>
      <c r="AE495" s="244">
        <v>0</v>
      </c>
    </row>
    <row r="496" spans="1:31" x14ac:dyDescent="0.35">
      <c r="A496">
        <v>52489</v>
      </c>
      <c r="B496" t="s">
        <v>860</v>
      </c>
      <c r="C496" s="242">
        <v>6</v>
      </c>
      <c r="D496" s="242">
        <v>14</v>
      </c>
      <c r="E496" s="242">
        <v>10</v>
      </c>
      <c r="F496" s="243">
        <v>24</v>
      </c>
      <c r="G496" s="242">
        <v>2</v>
      </c>
      <c r="H496" s="242">
        <v>0</v>
      </c>
      <c r="I496" s="243">
        <v>2</v>
      </c>
      <c r="J496" s="242">
        <v>90</v>
      </c>
      <c r="K496" s="242">
        <v>210</v>
      </c>
      <c r="L496" s="242">
        <v>150</v>
      </c>
      <c r="M496" s="243">
        <v>360</v>
      </c>
      <c r="N496" s="242">
        <v>30</v>
      </c>
      <c r="O496" s="242">
        <v>0</v>
      </c>
      <c r="P496" s="243">
        <v>30</v>
      </c>
      <c r="Q496" s="242">
        <v>21</v>
      </c>
      <c r="R496" s="242">
        <v>315</v>
      </c>
      <c r="S496" s="244">
        <v>15</v>
      </c>
      <c r="T496" s="242">
        <v>1</v>
      </c>
      <c r="U496" s="242">
        <v>15</v>
      </c>
      <c r="V496" s="244">
        <v>15</v>
      </c>
      <c r="W496" s="242">
        <v>4</v>
      </c>
      <c r="X496" s="242">
        <v>60</v>
      </c>
      <c r="Y496" s="244">
        <v>0</v>
      </c>
      <c r="Z496" s="242">
        <v>3</v>
      </c>
      <c r="AA496" s="242">
        <v>45</v>
      </c>
      <c r="AB496" s="244">
        <v>0</v>
      </c>
      <c r="AC496" s="242">
        <v>0</v>
      </c>
      <c r="AD496" s="242">
        <v>0</v>
      </c>
      <c r="AE496" s="244">
        <v>0</v>
      </c>
    </row>
    <row r="497" spans="1:31" x14ac:dyDescent="0.35">
      <c r="A497">
        <v>52494</v>
      </c>
      <c r="B497" t="s">
        <v>862</v>
      </c>
      <c r="C497" s="242">
        <v>0</v>
      </c>
      <c r="D497" s="242">
        <v>3</v>
      </c>
      <c r="E497" s="242">
        <v>1</v>
      </c>
      <c r="F497" s="243">
        <v>4</v>
      </c>
      <c r="G497" s="242">
        <v>3</v>
      </c>
      <c r="H497" s="242">
        <v>1</v>
      </c>
      <c r="I497" s="243">
        <v>4</v>
      </c>
      <c r="J497" s="242">
        <v>0</v>
      </c>
      <c r="K497" s="242">
        <v>30</v>
      </c>
      <c r="L497" s="242">
        <v>0</v>
      </c>
      <c r="M497" s="243">
        <v>30</v>
      </c>
      <c r="N497" s="242">
        <v>40</v>
      </c>
      <c r="O497" s="242">
        <v>15</v>
      </c>
      <c r="P497" s="243">
        <v>55</v>
      </c>
      <c r="Q497" s="242">
        <v>0</v>
      </c>
      <c r="R497" s="242">
        <v>0</v>
      </c>
      <c r="S497" s="244">
        <v>0</v>
      </c>
      <c r="T497" s="242">
        <v>0</v>
      </c>
      <c r="U497" s="242">
        <v>0</v>
      </c>
      <c r="V497" s="244">
        <v>0</v>
      </c>
      <c r="W497" s="242">
        <v>1</v>
      </c>
      <c r="X497" s="242">
        <v>15</v>
      </c>
      <c r="Y497" s="244">
        <v>10</v>
      </c>
      <c r="Z497" s="242">
        <v>0</v>
      </c>
      <c r="AA497" s="242">
        <v>0</v>
      </c>
      <c r="AB497" s="244">
        <v>0</v>
      </c>
      <c r="AC497" s="242">
        <v>0</v>
      </c>
      <c r="AD497" s="242">
        <v>0</v>
      </c>
      <c r="AE497" s="244">
        <v>0</v>
      </c>
    </row>
    <row r="498" spans="1:31" x14ac:dyDescent="0.35">
      <c r="A498">
        <v>52495</v>
      </c>
      <c r="B498" t="s">
        <v>863</v>
      </c>
      <c r="C498" s="242">
        <v>0</v>
      </c>
      <c r="D498" s="242">
        <v>3</v>
      </c>
      <c r="E498" s="242">
        <v>2</v>
      </c>
      <c r="F498" s="243">
        <v>5</v>
      </c>
      <c r="G498" s="242">
        <v>2</v>
      </c>
      <c r="H498" s="242">
        <v>2</v>
      </c>
      <c r="I498" s="243">
        <v>4</v>
      </c>
      <c r="J498" s="242">
        <v>0</v>
      </c>
      <c r="K498" s="242">
        <v>15</v>
      </c>
      <c r="L498" s="242">
        <v>0</v>
      </c>
      <c r="M498" s="243">
        <v>15</v>
      </c>
      <c r="N498" s="242">
        <v>30</v>
      </c>
      <c r="O498" s="242">
        <v>30</v>
      </c>
      <c r="P498" s="243">
        <v>60</v>
      </c>
      <c r="Q498" s="242">
        <v>0</v>
      </c>
      <c r="R498" s="242">
        <v>0</v>
      </c>
      <c r="S498" s="244">
        <v>0</v>
      </c>
      <c r="T498" s="242">
        <v>1</v>
      </c>
      <c r="U498" s="242">
        <v>0</v>
      </c>
      <c r="V498" s="244">
        <v>15</v>
      </c>
      <c r="W498" s="242">
        <v>1</v>
      </c>
      <c r="X498" s="242">
        <v>0</v>
      </c>
      <c r="Y498" s="244">
        <v>15</v>
      </c>
      <c r="Z498" s="242">
        <v>0</v>
      </c>
      <c r="AA498" s="242">
        <v>0</v>
      </c>
      <c r="AB498" s="244">
        <v>0</v>
      </c>
      <c r="AC498" s="242">
        <v>0</v>
      </c>
      <c r="AD498" s="242">
        <v>0</v>
      </c>
      <c r="AE498" s="244">
        <v>0</v>
      </c>
    </row>
    <row r="499" spans="1:31" x14ac:dyDescent="0.35">
      <c r="A499">
        <v>52505</v>
      </c>
      <c r="B499" t="s">
        <v>897</v>
      </c>
      <c r="C499" s="242">
        <v>0</v>
      </c>
      <c r="D499" s="242">
        <v>1</v>
      </c>
      <c r="E499" s="242">
        <v>0</v>
      </c>
      <c r="F499" s="243">
        <v>1</v>
      </c>
      <c r="G499" s="242">
        <v>1</v>
      </c>
      <c r="H499" s="242">
        <v>0</v>
      </c>
      <c r="I499" s="243">
        <v>1</v>
      </c>
      <c r="J499" s="242">
        <v>0</v>
      </c>
      <c r="K499" s="242">
        <v>15</v>
      </c>
      <c r="L499" s="242">
        <v>0</v>
      </c>
      <c r="M499" s="243">
        <v>15</v>
      </c>
      <c r="N499" s="242">
        <v>15</v>
      </c>
      <c r="O499" s="242">
        <v>0</v>
      </c>
      <c r="P499" s="243">
        <v>15</v>
      </c>
      <c r="Q499" s="242">
        <v>0</v>
      </c>
      <c r="R499" s="242">
        <v>0</v>
      </c>
      <c r="S499" s="244">
        <v>0</v>
      </c>
      <c r="T499" s="242">
        <v>0</v>
      </c>
      <c r="U499" s="242">
        <v>0</v>
      </c>
      <c r="V499" s="244">
        <v>0</v>
      </c>
      <c r="W499" s="242">
        <v>0</v>
      </c>
      <c r="X499" s="242">
        <v>0</v>
      </c>
      <c r="Y499" s="244">
        <v>0</v>
      </c>
      <c r="Z499" s="242">
        <v>0</v>
      </c>
      <c r="AA499" s="242">
        <v>0</v>
      </c>
      <c r="AB499" s="244">
        <v>0</v>
      </c>
      <c r="AC499" s="242">
        <v>0</v>
      </c>
      <c r="AD499" s="242">
        <v>0</v>
      </c>
      <c r="AE499" s="244">
        <v>0</v>
      </c>
    </row>
    <row r="500" spans="1:31" x14ac:dyDescent="0.35">
      <c r="A500">
        <v>52507</v>
      </c>
      <c r="B500" t="s">
        <v>864</v>
      </c>
      <c r="C500" s="242">
        <v>0</v>
      </c>
      <c r="D500" s="242">
        <v>25</v>
      </c>
      <c r="E500" s="242">
        <v>18</v>
      </c>
      <c r="F500" s="243">
        <v>43</v>
      </c>
      <c r="G500" s="242">
        <v>15</v>
      </c>
      <c r="H500" s="242">
        <v>10</v>
      </c>
      <c r="I500" s="243">
        <v>25</v>
      </c>
      <c r="J500" s="242">
        <v>0</v>
      </c>
      <c r="K500" s="242">
        <v>360</v>
      </c>
      <c r="L500" s="242">
        <v>270</v>
      </c>
      <c r="M500" s="243">
        <v>630</v>
      </c>
      <c r="N500" s="242">
        <v>225</v>
      </c>
      <c r="O500" s="242">
        <v>150</v>
      </c>
      <c r="P500" s="243">
        <v>375</v>
      </c>
      <c r="Q500" s="242">
        <v>2</v>
      </c>
      <c r="R500" s="242">
        <v>30</v>
      </c>
      <c r="S500" s="244">
        <v>15</v>
      </c>
      <c r="T500" s="242">
        <v>0</v>
      </c>
      <c r="U500" s="242">
        <v>0</v>
      </c>
      <c r="V500" s="244">
        <v>0</v>
      </c>
      <c r="W500" s="242">
        <v>5</v>
      </c>
      <c r="X500" s="242">
        <v>75</v>
      </c>
      <c r="Y500" s="244">
        <v>60</v>
      </c>
      <c r="Z500" s="242">
        <v>2</v>
      </c>
      <c r="AA500" s="242">
        <v>30</v>
      </c>
      <c r="AB500" s="244">
        <v>0</v>
      </c>
      <c r="AC500" s="242">
        <v>2</v>
      </c>
      <c r="AD500" s="242">
        <v>30</v>
      </c>
      <c r="AE500" s="244">
        <v>0</v>
      </c>
    </row>
    <row r="501" spans="1:31" x14ac:dyDescent="0.35">
      <c r="A501">
        <v>52508</v>
      </c>
      <c r="B501" t="s">
        <v>865</v>
      </c>
      <c r="C501" s="242">
        <v>10</v>
      </c>
      <c r="D501" s="242">
        <v>0</v>
      </c>
      <c r="E501" s="242">
        <v>0</v>
      </c>
      <c r="F501" s="243">
        <v>0</v>
      </c>
      <c r="G501" s="242">
        <v>0</v>
      </c>
      <c r="H501" s="242">
        <v>0</v>
      </c>
      <c r="I501" s="243">
        <v>0</v>
      </c>
      <c r="J501" s="242">
        <v>150</v>
      </c>
      <c r="K501" s="242">
        <v>0</v>
      </c>
      <c r="L501" s="242">
        <v>0</v>
      </c>
      <c r="M501" s="243">
        <v>0</v>
      </c>
      <c r="N501" s="242">
        <v>0</v>
      </c>
      <c r="O501" s="242">
        <v>0</v>
      </c>
      <c r="P501" s="243">
        <v>0</v>
      </c>
      <c r="Q501" s="242">
        <v>0</v>
      </c>
      <c r="R501" s="242">
        <v>0</v>
      </c>
      <c r="S501" s="244">
        <v>0</v>
      </c>
      <c r="T501" s="242">
        <v>1</v>
      </c>
      <c r="U501" s="242">
        <v>15</v>
      </c>
      <c r="V501" s="244">
        <v>0</v>
      </c>
      <c r="W501" s="242">
        <v>3</v>
      </c>
      <c r="X501" s="242">
        <v>45</v>
      </c>
      <c r="Y501" s="244">
        <v>0</v>
      </c>
      <c r="Z501" s="242">
        <v>0</v>
      </c>
      <c r="AA501" s="242">
        <v>0</v>
      </c>
      <c r="AB501" s="244">
        <v>0</v>
      </c>
      <c r="AC501" s="242">
        <v>0</v>
      </c>
      <c r="AD501" s="242">
        <v>0</v>
      </c>
      <c r="AE501" s="244">
        <v>0</v>
      </c>
    </row>
    <row r="502" spans="1:31" x14ac:dyDescent="0.35">
      <c r="A502">
        <v>52516</v>
      </c>
      <c r="B502" t="s">
        <v>866</v>
      </c>
      <c r="C502" s="242">
        <v>24</v>
      </c>
      <c r="D502" s="242">
        <v>22</v>
      </c>
      <c r="E502" s="242">
        <v>7</v>
      </c>
      <c r="F502" s="243">
        <v>29</v>
      </c>
      <c r="G502" s="242">
        <v>5</v>
      </c>
      <c r="H502" s="242">
        <v>1</v>
      </c>
      <c r="I502" s="243">
        <v>6</v>
      </c>
      <c r="J502" s="242">
        <v>360</v>
      </c>
      <c r="K502" s="242">
        <v>330</v>
      </c>
      <c r="L502" s="242">
        <v>105</v>
      </c>
      <c r="M502" s="243">
        <v>435</v>
      </c>
      <c r="N502" s="242">
        <v>75</v>
      </c>
      <c r="O502" s="242">
        <v>15</v>
      </c>
      <c r="P502" s="243">
        <v>90</v>
      </c>
      <c r="Q502" s="242">
        <v>9</v>
      </c>
      <c r="R502" s="242">
        <v>135</v>
      </c>
      <c r="S502" s="244">
        <v>0</v>
      </c>
      <c r="T502" s="242">
        <v>9</v>
      </c>
      <c r="U502" s="242">
        <v>135</v>
      </c>
      <c r="V502" s="244">
        <v>30</v>
      </c>
      <c r="W502" s="242">
        <v>8</v>
      </c>
      <c r="X502" s="242">
        <v>120</v>
      </c>
      <c r="Y502" s="244">
        <v>30</v>
      </c>
      <c r="Z502" s="242">
        <v>7</v>
      </c>
      <c r="AA502" s="242">
        <v>105</v>
      </c>
      <c r="AB502" s="244">
        <v>0</v>
      </c>
      <c r="AC502" s="242">
        <v>7</v>
      </c>
      <c r="AD502" s="242">
        <v>105</v>
      </c>
      <c r="AE502" s="244">
        <v>0</v>
      </c>
    </row>
    <row r="503" spans="1:31" x14ac:dyDescent="0.35">
      <c r="A503">
        <v>52518</v>
      </c>
      <c r="B503" t="s">
        <v>867</v>
      </c>
      <c r="C503" s="242">
        <v>6</v>
      </c>
      <c r="D503" s="242">
        <v>15</v>
      </c>
      <c r="E503" s="242">
        <v>10</v>
      </c>
      <c r="F503" s="243">
        <v>25</v>
      </c>
      <c r="G503" s="242">
        <v>8</v>
      </c>
      <c r="H503" s="242">
        <v>3</v>
      </c>
      <c r="I503" s="243">
        <v>11</v>
      </c>
      <c r="J503" s="242">
        <v>90</v>
      </c>
      <c r="K503" s="242">
        <v>225</v>
      </c>
      <c r="L503" s="242">
        <v>150</v>
      </c>
      <c r="M503" s="243">
        <v>375</v>
      </c>
      <c r="N503" s="242">
        <v>120</v>
      </c>
      <c r="O503" s="242">
        <v>45</v>
      </c>
      <c r="P503" s="243">
        <v>165</v>
      </c>
      <c r="Q503" s="242">
        <v>0</v>
      </c>
      <c r="R503" s="242">
        <v>0</v>
      </c>
      <c r="S503" s="244">
        <v>0</v>
      </c>
      <c r="T503" s="242">
        <v>0</v>
      </c>
      <c r="U503" s="242">
        <v>0</v>
      </c>
      <c r="V503" s="244">
        <v>0</v>
      </c>
      <c r="W503" s="242">
        <v>4</v>
      </c>
      <c r="X503" s="242">
        <v>60</v>
      </c>
      <c r="Y503" s="244">
        <v>30</v>
      </c>
      <c r="Z503" s="242">
        <v>0</v>
      </c>
      <c r="AA503" s="242">
        <v>0</v>
      </c>
      <c r="AB503" s="244">
        <v>0</v>
      </c>
      <c r="AC503" s="242">
        <v>0</v>
      </c>
      <c r="AD503" s="242">
        <v>0</v>
      </c>
      <c r="AE503" s="244">
        <v>0</v>
      </c>
    </row>
    <row r="504" spans="1:31" x14ac:dyDescent="0.35">
      <c r="A504">
        <v>52520</v>
      </c>
      <c r="B504" t="s">
        <v>868</v>
      </c>
      <c r="C504" s="242">
        <v>2</v>
      </c>
      <c r="D504" s="242">
        <v>0</v>
      </c>
      <c r="E504" s="242">
        <v>0</v>
      </c>
      <c r="F504" s="243">
        <v>0</v>
      </c>
      <c r="G504" s="242">
        <v>0</v>
      </c>
      <c r="H504" s="242">
        <v>0</v>
      </c>
      <c r="I504" s="243">
        <v>0</v>
      </c>
      <c r="J504" s="242">
        <v>30</v>
      </c>
      <c r="K504" s="242">
        <v>0</v>
      </c>
      <c r="L504" s="242">
        <v>0</v>
      </c>
      <c r="M504" s="243">
        <v>0</v>
      </c>
      <c r="N504" s="242">
        <v>0</v>
      </c>
      <c r="O504" s="242">
        <v>0</v>
      </c>
      <c r="P504" s="243">
        <v>0</v>
      </c>
      <c r="Q504" s="242">
        <v>0</v>
      </c>
      <c r="R504" s="242">
        <v>0</v>
      </c>
      <c r="S504" s="244">
        <v>0</v>
      </c>
      <c r="T504" s="242">
        <v>1</v>
      </c>
      <c r="U504" s="242">
        <v>15</v>
      </c>
      <c r="V504" s="244">
        <v>0</v>
      </c>
      <c r="W504" s="242">
        <v>1</v>
      </c>
      <c r="X504" s="242">
        <v>15</v>
      </c>
      <c r="Y504" s="244">
        <v>0</v>
      </c>
      <c r="Z504" s="242">
        <v>0</v>
      </c>
      <c r="AA504" s="242">
        <v>0</v>
      </c>
      <c r="AB504" s="244">
        <v>0</v>
      </c>
      <c r="AC504" s="242">
        <v>0</v>
      </c>
      <c r="AD504" s="242">
        <v>0</v>
      </c>
      <c r="AE504" s="244">
        <v>0</v>
      </c>
    </row>
    <row r="505" spans="1:31" x14ac:dyDescent="0.35">
      <c r="A505">
        <v>52530</v>
      </c>
      <c r="B505" t="s">
        <v>869</v>
      </c>
      <c r="C505" s="242">
        <v>6</v>
      </c>
      <c r="D505" s="242">
        <v>14</v>
      </c>
      <c r="E505" s="242">
        <v>4</v>
      </c>
      <c r="F505" s="243">
        <v>18</v>
      </c>
      <c r="G505" s="242">
        <v>6</v>
      </c>
      <c r="H505" s="242">
        <v>2</v>
      </c>
      <c r="I505" s="243">
        <v>8</v>
      </c>
      <c r="J505" s="242">
        <v>90</v>
      </c>
      <c r="K505" s="242">
        <v>210</v>
      </c>
      <c r="L505" s="242">
        <v>60</v>
      </c>
      <c r="M505" s="243">
        <v>270</v>
      </c>
      <c r="N505" s="242">
        <v>90</v>
      </c>
      <c r="O505" s="242">
        <v>30</v>
      </c>
      <c r="P505" s="243">
        <v>120</v>
      </c>
      <c r="Q505" s="242">
        <v>11</v>
      </c>
      <c r="R505" s="242">
        <v>165</v>
      </c>
      <c r="S505" s="244">
        <v>30</v>
      </c>
      <c r="T505" s="242">
        <v>8</v>
      </c>
      <c r="U505" s="242">
        <v>120</v>
      </c>
      <c r="V505" s="244">
        <v>45</v>
      </c>
      <c r="W505" s="242">
        <v>1</v>
      </c>
      <c r="X505" s="242">
        <v>15</v>
      </c>
      <c r="Y505" s="244">
        <v>15</v>
      </c>
      <c r="Z505" s="242">
        <v>0</v>
      </c>
      <c r="AA505" s="242">
        <v>0</v>
      </c>
      <c r="AB505" s="244">
        <v>0</v>
      </c>
      <c r="AC505" s="242">
        <v>0</v>
      </c>
      <c r="AD505" s="242">
        <v>0</v>
      </c>
      <c r="AE505" s="244">
        <v>0</v>
      </c>
    </row>
    <row r="506" spans="1:31" x14ac:dyDescent="0.35">
      <c r="A506">
        <v>52547</v>
      </c>
      <c r="B506" t="s">
        <v>870</v>
      </c>
      <c r="C506" s="242">
        <v>3</v>
      </c>
      <c r="D506" s="242">
        <v>10</v>
      </c>
      <c r="E506" s="242">
        <v>3</v>
      </c>
      <c r="F506" s="243">
        <v>13</v>
      </c>
      <c r="G506" s="242">
        <v>5</v>
      </c>
      <c r="H506" s="242">
        <v>1</v>
      </c>
      <c r="I506" s="243">
        <v>6</v>
      </c>
      <c r="J506" s="242">
        <v>45</v>
      </c>
      <c r="K506" s="242">
        <v>127.5</v>
      </c>
      <c r="L506" s="242">
        <v>45</v>
      </c>
      <c r="M506" s="243">
        <v>172.5</v>
      </c>
      <c r="N506" s="242">
        <v>75</v>
      </c>
      <c r="O506" s="242">
        <v>15</v>
      </c>
      <c r="P506" s="243">
        <v>90</v>
      </c>
      <c r="Q506" s="242">
        <v>2</v>
      </c>
      <c r="R506" s="242">
        <v>30</v>
      </c>
      <c r="S506" s="244">
        <v>0</v>
      </c>
      <c r="T506" s="242">
        <v>0</v>
      </c>
      <c r="U506" s="242">
        <v>0</v>
      </c>
      <c r="V506" s="244">
        <v>0</v>
      </c>
      <c r="W506" s="242">
        <v>4</v>
      </c>
      <c r="X506" s="242">
        <v>45</v>
      </c>
      <c r="Y506" s="244">
        <v>45</v>
      </c>
      <c r="Z506" s="242">
        <v>0</v>
      </c>
      <c r="AA506" s="242">
        <v>0</v>
      </c>
      <c r="AB506" s="244">
        <v>0</v>
      </c>
      <c r="AC506" s="242">
        <v>0</v>
      </c>
      <c r="AD506" s="242">
        <v>0</v>
      </c>
      <c r="AE506" s="244">
        <v>0</v>
      </c>
    </row>
    <row r="507" spans="1:31" x14ac:dyDescent="0.35">
      <c r="A507">
        <v>52551</v>
      </c>
      <c r="B507" t="s">
        <v>871</v>
      </c>
      <c r="C507" s="242">
        <v>4</v>
      </c>
      <c r="D507" s="242">
        <v>18</v>
      </c>
      <c r="E507" s="242">
        <v>13</v>
      </c>
      <c r="F507" s="243">
        <v>31</v>
      </c>
      <c r="G507" s="242">
        <v>8</v>
      </c>
      <c r="H507" s="242">
        <v>10</v>
      </c>
      <c r="I507" s="243">
        <v>18</v>
      </c>
      <c r="J507" s="242">
        <v>60</v>
      </c>
      <c r="K507" s="242">
        <v>270</v>
      </c>
      <c r="L507" s="242">
        <v>173</v>
      </c>
      <c r="M507" s="243">
        <v>443</v>
      </c>
      <c r="N507" s="242">
        <v>120</v>
      </c>
      <c r="O507" s="242">
        <v>145</v>
      </c>
      <c r="P507" s="243">
        <v>265</v>
      </c>
      <c r="Q507" s="242">
        <v>0</v>
      </c>
      <c r="R507" s="242">
        <v>0</v>
      </c>
      <c r="S507" s="244">
        <v>0</v>
      </c>
      <c r="T507" s="242">
        <v>0</v>
      </c>
      <c r="U507" s="242">
        <v>0</v>
      </c>
      <c r="V507" s="244">
        <v>0</v>
      </c>
      <c r="W507" s="242">
        <v>0</v>
      </c>
      <c r="X507" s="242">
        <v>0</v>
      </c>
      <c r="Y507" s="244">
        <v>0</v>
      </c>
      <c r="Z507" s="242">
        <v>0</v>
      </c>
      <c r="AA507" s="242">
        <v>0</v>
      </c>
      <c r="AB507" s="244">
        <v>0</v>
      </c>
      <c r="AC507" s="242">
        <v>0</v>
      </c>
      <c r="AD507" s="242">
        <v>0</v>
      </c>
      <c r="AE507" s="244">
        <v>0</v>
      </c>
    </row>
    <row r="508" spans="1:31" x14ac:dyDescent="0.35">
      <c r="A508">
        <v>52553</v>
      </c>
      <c r="B508" t="s">
        <v>491</v>
      </c>
      <c r="C508" s="242">
        <v>6</v>
      </c>
      <c r="D508" s="242">
        <v>10</v>
      </c>
      <c r="E508" s="242">
        <v>3</v>
      </c>
      <c r="F508" s="243">
        <v>13</v>
      </c>
      <c r="G508" s="242">
        <v>2</v>
      </c>
      <c r="H508" s="242">
        <v>1</v>
      </c>
      <c r="I508" s="243">
        <v>3</v>
      </c>
      <c r="J508" s="242">
        <v>90</v>
      </c>
      <c r="K508" s="242">
        <v>135</v>
      </c>
      <c r="L508" s="242">
        <v>45</v>
      </c>
      <c r="M508" s="243">
        <v>180</v>
      </c>
      <c r="N508" s="242">
        <v>27</v>
      </c>
      <c r="O508" s="242">
        <v>15</v>
      </c>
      <c r="P508" s="243">
        <v>42</v>
      </c>
      <c r="Q508" s="242">
        <v>0</v>
      </c>
      <c r="R508" s="242">
        <v>0</v>
      </c>
      <c r="S508" s="244">
        <v>0</v>
      </c>
      <c r="T508" s="242">
        <v>0</v>
      </c>
      <c r="U508" s="242">
        <v>0</v>
      </c>
      <c r="V508" s="244">
        <v>0</v>
      </c>
      <c r="W508" s="242">
        <v>3</v>
      </c>
      <c r="X508" s="242">
        <v>45</v>
      </c>
      <c r="Y508" s="244">
        <v>0</v>
      </c>
      <c r="Z508" s="242">
        <v>6</v>
      </c>
      <c r="AA508" s="242">
        <v>90</v>
      </c>
      <c r="AB508" s="244">
        <v>0</v>
      </c>
      <c r="AC508" s="242">
        <v>3</v>
      </c>
      <c r="AD508" s="242">
        <v>45</v>
      </c>
      <c r="AE508" s="244">
        <v>0</v>
      </c>
    </row>
    <row r="509" spans="1:31" x14ac:dyDescent="0.35">
      <c r="A509">
        <v>52558</v>
      </c>
      <c r="B509" t="s">
        <v>872</v>
      </c>
      <c r="C509" s="242">
        <v>0</v>
      </c>
      <c r="D509" s="242">
        <v>2</v>
      </c>
      <c r="E509" s="242">
        <v>1</v>
      </c>
      <c r="F509" s="243">
        <v>3</v>
      </c>
      <c r="G509" s="242">
        <v>1</v>
      </c>
      <c r="H509" s="242">
        <v>1</v>
      </c>
      <c r="I509" s="243">
        <v>2</v>
      </c>
      <c r="J509" s="242">
        <v>0</v>
      </c>
      <c r="K509" s="242">
        <v>30</v>
      </c>
      <c r="L509" s="242">
        <v>15</v>
      </c>
      <c r="M509" s="243">
        <v>45</v>
      </c>
      <c r="N509" s="242">
        <v>15</v>
      </c>
      <c r="O509" s="242">
        <v>15</v>
      </c>
      <c r="P509" s="243">
        <v>30</v>
      </c>
      <c r="Q509" s="242">
        <v>0</v>
      </c>
      <c r="R509" s="242">
        <v>0</v>
      </c>
      <c r="S509" s="244">
        <v>0</v>
      </c>
      <c r="T509" s="242">
        <v>1</v>
      </c>
      <c r="U509" s="242">
        <v>15</v>
      </c>
      <c r="V509" s="244">
        <v>15</v>
      </c>
      <c r="W509" s="242">
        <v>1</v>
      </c>
      <c r="X509" s="242">
        <v>15</v>
      </c>
      <c r="Y509" s="244">
        <v>0</v>
      </c>
      <c r="Z509" s="242">
        <v>0</v>
      </c>
      <c r="AA509" s="242">
        <v>0</v>
      </c>
      <c r="AB509" s="244">
        <v>0</v>
      </c>
      <c r="AC509" s="242">
        <v>0</v>
      </c>
      <c r="AD509" s="242">
        <v>0</v>
      </c>
      <c r="AE509" s="244">
        <v>0</v>
      </c>
    </row>
    <row r="510" spans="1:31" x14ac:dyDescent="0.35">
      <c r="A510">
        <v>52562</v>
      </c>
      <c r="B510" t="s">
        <v>873</v>
      </c>
      <c r="C510" s="242">
        <v>12</v>
      </c>
      <c r="D510" s="242">
        <v>11</v>
      </c>
      <c r="E510" s="242">
        <v>4</v>
      </c>
      <c r="F510" s="243">
        <v>15</v>
      </c>
      <c r="G510" s="242">
        <v>2</v>
      </c>
      <c r="H510" s="242">
        <v>0</v>
      </c>
      <c r="I510" s="243">
        <v>2</v>
      </c>
      <c r="J510" s="242">
        <v>180</v>
      </c>
      <c r="K510" s="242">
        <v>165</v>
      </c>
      <c r="L510" s="242">
        <v>60</v>
      </c>
      <c r="M510" s="243">
        <v>225</v>
      </c>
      <c r="N510" s="242">
        <v>20</v>
      </c>
      <c r="O510" s="242">
        <v>0</v>
      </c>
      <c r="P510" s="243">
        <v>20</v>
      </c>
      <c r="Q510" s="242">
        <v>1</v>
      </c>
      <c r="R510" s="242">
        <v>15</v>
      </c>
      <c r="S510" s="244">
        <v>0</v>
      </c>
      <c r="T510" s="242">
        <v>1</v>
      </c>
      <c r="U510" s="242">
        <v>15</v>
      </c>
      <c r="V510" s="244">
        <v>0</v>
      </c>
      <c r="W510" s="242">
        <v>4</v>
      </c>
      <c r="X510" s="242">
        <v>60</v>
      </c>
      <c r="Y510" s="244">
        <v>5</v>
      </c>
      <c r="Z510" s="242">
        <v>0</v>
      </c>
      <c r="AA510" s="242">
        <v>0</v>
      </c>
      <c r="AB510" s="244">
        <v>0</v>
      </c>
      <c r="AC510" s="242">
        <v>0</v>
      </c>
      <c r="AD510" s="242">
        <v>0</v>
      </c>
      <c r="AE510" s="244">
        <v>0</v>
      </c>
    </row>
    <row r="511" spans="1:31" x14ac:dyDescent="0.35">
      <c r="A511">
        <v>52574</v>
      </c>
      <c r="B511" t="s">
        <v>874</v>
      </c>
      <c r="C511" s="242">
        <v>6</v>
      </c>
      <c r="D511" s="242">
        <v>15</v>
      </c>
      <c r="E511" s="242">
        <v>6</v>
      </c>
      <c r="F511" s="243">
        <v>21</v>
      </c>
      <c r="G511" s="242">
        <v>7</v>
      </c>
      <c r="H511" s="242">
        <v>4</v>
      </c>
      <c r="I511" s="243">
        <v>11</v>
      </c>
      <c r="J511" s="242">
        <v>90</v>
      </c>
      <c r="K511" s="242">
        <v>225</v>
      </c>
      <c r="L511" s="242">
        <v>90</v>
      </c>
      <c r="M511" s="243">
        <v>315</v>
      </c>
      <c r="N511" s="242">
        <v>105</v>
      </c>
      <c r="O511" s="242">
        <v>60</v>
      </c>
      <c r="P511" s="243">
        <v>165</v>
      </c>
      <c r="Q511" s="242">
        <v>5</v>
      </c>
      <c r="R511" s="242">
        <v>75</v>
      </c>
      <c r="S511" s="244">
        <v>15</v>
      </c>
      <c r="T511" s="242">
        <v>5</v>
      </c>
      <c r="U511" s="242">
        <v>75</v>
      </c>
      <c r="V511" s="244">
        <v>45</v>
      </c>
      <c r="W511" s="242">
        <v>7</v>
      </c>
      <c r="X511" s="242">
        <v>105</v>
      </c>
      <c r="Y511" s="244">
        <v>15</v>
      </c>
      <c r="Z511" s="242">
        <v>5</v>
      </c>
      <c r="AA511" s="242">
        <v>75</v>
      </c>
      <c r="AB511" s="244">
        <v>0</v>
      </c>
      <c r="AC511" s="242">
        <v>2</v>
      </c>
      <c r="AD511" s="242">
        <v>30</v>
      </c>
      <c r="AE511" s="244">
        <v>0</v>
      </c>
    </row>
    <row r="512" spans="1:31" x14ac:dyDescent="0.35">
      <c r="A512">
        <v>52583</v>
      </c>
      <c r="B512" t="s">
        <v>875</v>
      </c>
      <c r="C512" s="242">
        <v>0</v>
      </c>
      <c r="D512" s="242">
        <v>3</v>
      </c>
      <c r="E512" s="242">
        <v>5</v>
      </c>
      <c r="F512" s="243">
        <v>8</v>
      </c>
      <c r="G512" s="242">
        <v>0</v>
      </c>
      <c r="H512" s="242">
        <v>1</v>
      </c>
      <c r="I512" s="243">
        <v>1</v>
      </c>
      <c r="J512" s="242">
        <v>0</v>
      </c>
      <c r="K512" s="242">
        <v>45</v>
      </c>
      <c r="L512" s="242">
        <v>71</v>
      </c>
      <c r="M512" s="243">
        <v>116</v>
      </c>
      <c r="N512" s="242">
        <v>0</v>
      </c>
      <c r="O512" s="242">
        <v>0</v>
      </c>
      <c r="P512" s="243">
        <v>0</v>
      </c>
      <c r="Q512" s="242">
        <v>0</v>
      </c>
      <c r="R512" s="242">
        <v>0</v>
      </c>
      <c r="S512" s="244">
        <v>0</v>
      </c>
      <c r="T512" s="242">
        <v>0</v>
      </c>
      <c r="U512" s="242">
        <v>0</v>
      </c>
      <c r="V512" s="244">
        <v>0</v>
      </c>
      <c r="W512" s="242">
        <v>1</v>
      </c>
      <c r="X512" s="242">
        <v>15</v>
      </c>
      <c r="Y512" s="244">
        <v>0</v>
      </c>
      <c r="Z512" s="242">
        <v>0</v>
      </c>
      <c r="AA512" s="242">
        <v>0</v>
      </c>
      <c r="AB512" s="244">
        <v>0</v>
      </c>
      <c r="AC512" s="242">
        <v>1</v>
      </c>
      <c r="AD512" s="242">
        <v>15</v>
      </c>
      <c r="AE512" s="244">
        <v>0</v>
      </c>
    </row>
    <row r="513" spans="1:31" x14ac:dyDescent="0.35">
      <c r="A513">
        <v>52589</v>
      </c>
      <c r="B513" t="s">
        <v>876</v>
      </c>
      <c r="C513" s="242">
        <v>6</v>
      </c>
      <c r="D513" s="242">
        <v>14</v>
      </c>
      <c r="E513" s="242">
        <v>11</v>
      </c>
      <c r="F513" s="243">
        <v>25</v>
      </c>
      <c r="G513" s="242">
        <v>2</v>
      </c>
      <c r="H513" s="242">
        <v>2</v>
      </c>
      <c r="I513" s="243">
        <v>4</v>
      </c>
      <c r="J513" s="242">
        <v>90</v>
      </c>
      <c r="K513" s="242">
        <v>210</v>
      </c>
      <c r="L513" s="242">
        <v>165</v>
      </c>
      <c r="M513" s="243">
        <v>375</v>
      </c>
      <c r="N513" s="242">
        <v>30</v>
      </c>
      <c r="O513" s="242">
        <v>30</v>
      </c>
      <c r="P513" s="243">
        <v>60</v>
      </c>
      <c r="Q513" s="242">
        <v>0</v>
      </c>
      <c r="R513" s="242">
        <v>0</v>
      </c>
      <c r="S513" s="244">
        <v>0</v>
      </c>
      <c r="T513" s="242">
        <v>14</v>
      </c>
      <c r="U513" s="242">
        <v>210</v>
      </c>
      <c r="V513" s="244">
        <v>15</v>
      </c>
      <c r="W513" s="242">
        <v>12</v>
      </c>
      <c r="X513" s="242">
        <v>180</v>
      </c>
      <c r="Y513" s="244">
        <v>15</v>
      </c>
      <c r="Z513" s="242">
        <v>3</v>
      </c>
      <c r="AA513" s="242">
        <v>45</v>
      </c>
      <c r="AB513" s="244">
        <v>0</v>
      </c>
      <c r="AC513" s="242">
        <v>1</v>
      </c>
      <c r="AD513" s="242">
        <v>15</v>
      </c>
      <c r="AE513" s="244">
        <v>0</v>
      </c>
    </row>
    <row r="514" spans="1:31" x14ac:dyDescent="0.35">
      <c r="A514">
        <v>52590</v>
      </c>
      <c r="B514" t="s">
        <v>898</v>
      </c>
      <c r="C514" s="242">
        <v>1</v>
      </c>
      <c r="D514" s="242">
        <v>5</v>
      </c>
      <c r="E514" s="242">
        <v>1</v>
      </c>
      <c r="F514" s="243">
        <v>6</v>
      </c>
      <c r="G514" s="242">
        <v>0</v>
      </c>
      <c r="H514" s="242">
        <v>0</v>
      </c>
      <c r="I514" s="243">
        <v>0</v>
      </c>
      <c r="J514" s="242">
        <v>15</v>
      </c>
      <c r="K514" s="242">
        <v>75</v>
      </c>
      <c r="L514" s="242">
        <v>15</v>
      </c>
      <c r="M514" s="243">
        <v>90</v>
      </c>
      <c r="N514" s="242">
        <v>0</v>
      </c>
      <c r="O514" s="242">
        <v>0</v>
      </c>
      <c r="P514" s="243">
        <v>0</v>
      </c>
      <c r="Q514" s="242">
        <v>0</v>
      </c>
      <c r="R514" s="242">
        <v>0</v>
      </c>
      <c r="S514" s="244">
        <v>0</v>
      </c>
      <c r="T514" s="242">
        <v>2</v>
      </c>
      <c r="U514" s="242">
        <v>30</v>
      </c>
      <c r="V514" s="244">
        <v>0</v>
      </c>
      <c r="W514" s="242">
        <v>5</v>
      </c>
      <c r="X514" s="242">
        <v>75</v>
      </c>
      <c r="Y514" s="244">
        <v>0</v>
      </c>
      <c r="Z514" s="242">
        <v>0</v>
      </c>
      <c r="AA514" s="242">
        <v>0</v>
      </c>
      <c r="AB514" s="244">
        <v>0</v>
      </c>
      <c r="AC514" s="242">
        <v>0</v>
      </c>
      <c r="AD514" s="242">
        <v>0</v>
      </c>
      <c r="AE514" s="244">
        <v>0</v>
      </c>
    </row>
    <row r="515" spans="1:31" x14ac:dyDescent="0.35">
      <c r="A515">
        <v>52607</v>
      </c>
      <c r="B515" t="s">
        <v>877</v>
      </c>
      <c r="C515" s="242">
        <v>0</v>
      </c>
      <c r="D515" s="242">
        <v>2</v>
      </c>
      <c r="E515" s="242">
        <v>0</v>
      </c>
      <c r="F515" s="243">
        <v>2</v>
      </c>
      <c r="G515" s="242">
        <v>2</v>
      </c>
      <c r="H515" s="242">
        <v>0</v>
      </c>
      <c r="I515" s="243">
        <v>2</v>
      </c>
      <c r="J515" s="242">
        <v>0</v>
      </c>
      <c r="K515" s="242">
        <v>15</v>
      </c>
      <c r="L515" s="242">
        <v>0</v>
      </c>
      <c r="M515" s="243">
        <v>15</v>
      </c>
      <c r="N515" s="242">
        <v>30</v>
      </c>
      <c r="O515" s="242">
        <v>0</v>
      </c>
      <c r="P515" s="243">
        <v>30</v>
      </c>
      <c r="Q515" s="242">
        <v>0</v>
      </c>
      <c r="R515" s="242">
        <v>0</v>
      </c>
      <c r="S515" s="244">
        <v>0</v>
      </c>
      <c r="T515" s="242">
        <v>0</v>
      </c>
      <c r="U515" s="242">
        <v>0</v>
      </c>
      <c r="V515" s="244">
        <v>0</v>
      </c>
      <c r="W515" s="242">
        <v>0</v>
      </c>
      <c r="X515" s="242">
        <v>0</v>
      </c>
      <c r="Y515" s="244">
        <v>0</v>
      </c>
      <c r="Z515" s="242">
        <v>0</v>
      </c>
      <c r="AA515" s="242">
        <v>0</v>
      </c>
      <c r="AB515" s="244">
        <v>0</v>
      </c>
      <c r="AC515" s="242">
        <v>0</v>
      </c>
      <c r="AD515" s="242">
        <v>0</v>
      </c>
      <c r="AE515" s="244">
        <v>0</v>
      </c>
    </row>
    <row r="516" spans="1:31" x14ac:dyDescent="0.35">
      <c r="A516">
        <v>52609</v>
      </c>
      <c r="B516" t="s">
        <v>878</v>
      </c>
      <c r="C516" s="242">
        <v>3</v>
      </c>
      <c r="D516" s="242">
        <v>15</v>
      </c>
      <c r="E516" s="242">
        <v>3</v>
      </c>
      <c r="F516" s="243">
        <v>18</v>
      </c>
      <c r="G516" s="242">
        <v>6</v>
      </c>
      <c r="H516" s="242">
        <v>2</v>
      </c>
      <c r="I516" s="243">
        <v>8</v>
      </c>
      <c r="J516" s="242">
        <v>45</v>
      </c>
      <c r="K516" s="242">
        <v>225</v>
      </c>
      <c r="L516" s="242">
        <v>45</v>
      </c>
      <c r="M516" s="243">
        <v>270</v>
      </c>
      <c r="N516" s="242">
        <v>90</v>
      </c>
      <c r="O516" s="242">
        <v>30</v>
      </c>
      <c r="P516" s="243">
        <v>120</v>
      </c>
      <c r="Q516" s="242">
        <v>1</v>
      </c>
      <c r="R516" s="242">
        <v>15</v>
      </c>
      <c r="S516" s="244">
        <v>15</v>
      </c>
      <c r="T516" s="242">
        <v>0</v>
      </c>
      <c r="U516" s="242">
        <v>0</v>
      </c>
      <c r="V516" s="244">
        <v>0</v>
      </c>
      <c r="W516" s="242">
        <v>2</v>
      </c>
      <c r="X516" s="242">
        <v>30</v>
      </c>
      <c r="Y516" s="244">
        <v>0</v>
      </c>
      <c r="Z516" s="242">
        <v>0</v>
      </c>
      <c r="AA516" s="242">
        <v>0</v>
      </c>
      <c r="AB516" s="244">
        <v>0</v>
      </c>
      <c r="AC516" s="242">
        <v>0</v>
      </c>
      <c r="AD516" s="242">
        <v>0</v>
      </c>
      <c r="AE516" s="244">
        <v>0</v>
      </c>
    </row>
    <row r="517" spans="1:31" x14ac:dyDescent="0.35">
      <c r="A517">
        <v>52611</v>
      </c>
      <c r="B517" t="s">
        <v>879</v>
      </c>
      <c r="C517" s="242">
        <v>6</v>
      </c>
      <c r="D517" s="242">
        <v>9</v>
      </c>
      <c r="E517" s="242">
        <v>2</v>
      </c>
      <c r="F517" s="243">
        <v>11</v>
      </c>
      <c r="G517" s="242">
        <v>2</v>
      </c>
      <c r="H517" s="242">
        <v>1</v>
      </c>
      <c r="I517" s="243">
        <v>3</v>
      </c>
      <c r="J517" s="242">
        <v>90</v>
      </c>
      <c r="K517" s="242">
        <v>135</v>
      </c>
      <c r="L517" s="242">
        <v>30</v>
      </c>
      <c r="M517" s="243">
        <v>165</v>
      </c>
      <c r="N517" s="242">
        <v>30</v>
      </c>
      <c r="O517" s="242">
        <v>15</v>
      </c>
      <c r="P517" s="243">
        <v>45</v>
      </c>
      <c r="Q517" s="242">
        <v>4</v>
      </c>
      <c r="R517" s="242">
        <v>60</v>
      </c>
      <c r="S517" s="244">
        <v>0</v>
      </c>
      <c r="T517" s="242">
        <v>1</v>
      </c>
      <c r="U517" s="242">
        <v>15</v>
      </c>
      <c r="V517" s="244">
        <v>0</v>
      </c>
      <c r="W517" s="242">
        <v>4</v>
      </c>
      <c r="X517" s="242">
        <v>60</v>
      </c>
      <c r="Y517" s="244">
        <v>30</v>
      </c>
      <c r="Z517" s="242">
        <v>0</v>
      </c>
      <c r="AA517" s="242">
        <v>0</v>
      </c>
      <c r="AB517" s="244">
        <v>0</v>
      </c>
      <c r="AC517" s="242">
        <v>0</v>
      </c>
      <c r="AD517" s="242">
        <v>0</v>
      </c>
      <c r="AE517" s="244">
        <v>0</v>
      </c>
    </row>
    <row r="518" spans="1:31" x14ac:dyDescent="0.35">
      <c r="A518">
        <v>52613</v>
      </c>
      <c r="B518" t="s">
        <v>880</v>
      </c>
      <c r="C518" s="242">
        <v>10</v>
      </c>
      <c r="D518" s="242">
        <v>9</v>
      </c>
      <c r="E518" s="242">
        <v>0</v>
      </c>
      <c r="F518" s="243">
        <v>9</v>
      </c>
      <c r="G518" s="242">
        <v>1</v>
      </c>
      <c r="H518" s="242">
        <v>0</v>
      </c>
      <c r="I518" s="243">
        <v>1</v>
      </c>
      <c r="J518" s="242">
        <v>150</v>
      </c>
      <c r="K518" s="242">
        <v>135</v>
      </c>
      <c r="L518" s="242">
        <v>0</v>
      </c>
      <c r="M518" s="243">
        <v>135</v>
      </c>
      <c r="N518" s="242">
        <v>15</v>
      </c>
      <c r="O518" s="242">
        <v>0</v>
      </c>
      <c r="P518" s="243">
        <v>15</v>
      </c>
      <c r="Q518" s="242">
        <v>10</v>
      </c>
      <c r="R518" s="242">
        <v>150</v>
      </c>
      <c r="S518" s="244">
        <v>15</v>
      </c>
      <c r="T518" s="242">
        <v>2</v>
      </c>
      <c r="U518" s="242">
        <v>30</v>
      </c>
      <c r="V518" s="244">
        <v>0</v>
      </c>
      <c r="W518" s="242">
        <v>5</v>
      </c>
      <c r="X518" s="242">
        <v>75</v>
      </c>
      <c r="Y518" s="244">
        <v>0</v>
      </c>
      <c r="Z518" s="242">
        <v>2</v>
      </c>
      <c r="AA518" s="242">
        <v>30</v>
      </c>
      <c r="AB518" s="244">
        <v>0</v>
      </c>
      <c r="AC518" s="242">
        <v>0</v>
      </c>
      <c r="AD518" s="242">
        <v>0</v>
      </c>
      <c r="AE518" s="244">
        <v>0</v>
      </c>
    </row>
    <row r="519" spans="1:31" x14ac:dyDescent="0.35">
      <c r="A519">
        <v>52625</v>
      </c>
      <c r="B519" t="s">
        <v>881</v>
      </c>
      <c r="C519" s="242">
        <v>0</v>
      </c>
      <c r="D519" s="242">
        <v>0</v>
      </c>
      <c r="E519" s="242">
        <v>1</v>
      </c>
      <c r="F519" s="243">
        <v>1</v>
      </c>
      <c r="G519" s="242">
        <v>0</v>
      </c>
      <c r="H519" s="242">
        <v>1</v>
      </c>
      <c r="I519" s="243">
        <v>1</v>
      </c>
      <c r="J519" s="242">
        <v>0</v>
      </c>
      <c r="K519" s="242">
        <v>0</v>
      </c>
      <c r="L519" s="242">
        <v>15</v>
      </c>
      <c r="M519" s="243">
        <v>15</v>
      </c>
      <c r="N519" s="242">
        <v>0</v>
      </c>
      <c r="O519" s="242">
        <v>15</v>
      </c>
      <c r="P519" s="243">
        <v>15</v>
      </c>
      <c r="Q519" s="242">
        <v>0</v>
      </c>
      <c r="R519" s="242">
        <v>0</v>
      </c>
      <c r="S519" s="244">
        <v>0</v>
      </c>
      <c r="T519" s="242">
        <v>0</v>
      </c>
      <c r="U519" s="242">
        <v>0</v>
      </c>
      <c r="V519" s="244">
        <v>0</v>
      </c>
      <c r="W519" s="242">
        <v>0</v>
      </c>
      <c r="X519" s="242">
        <v>0</v>
      </c>
      <c r="Y519" s="244">
        <v>0</v>
      </c>
      <c r="Z519" s="242">
        <v>0</v>
      </c>
      <c r="AA519" s="242">
        <v>0</v>
      </c>
      <c r="AB519" s="244">
        <v>0</v>
      </c>
      <c r="AC519" s="242">
        <v>0</v>
      </c>
      <c r="AD519" s="242">
        <v>0</v>
      </c>
      <c r="AE519" s="244">
        <v>0</v>
      </c>
    </row>
    <row r="520" spans="1:31" x14ac:dyDescent="0.35">
      <c r="A520">
        <v>52626</v>
      </c>
      <c r="B520" t="s">
        <v>899</v>
      </c>
      <c r="C520" s="242">
        <v>1</v>
      </c>
      <c r="D520" s="242">
        <v>0</v>
      </c>
      <c r="E520" s="242">
        <v>1</v>
      </c>
      <c r="F520" s="243">
        <v>1</v>
      </c>
      <c r="G520" s="242">
        <v>0</v>
      </c>
      <c r="H520" s="242">
        <v>0</v>
      </c>
      <c r="I520" s="243">
        <v>0</v>
      </c>
      <c r="J520" s="242">
        <v>15</v>
      </c>
      <c r="K520" s="242">
        <v>0</v>
      </c>
      <c r="L520" s="242">
        <v>15</v>
      </c>
      <c r="M520" s="243">
        <v>15</v>
      </c>
      <c r="N520" s="242">
        <v>0</v>
      </c>
      <c r="O520" s="242">
        <v>0</v>
      </c>
      <c r="P520" s="243">
        <v>0</v>
      </c>
      <c r="Q520" s="242">
        <v>0</v>
      </c>
      <c r="R520" s="242">
        <v>0</v>
      </c>
      <c r="S520" s="244">
        <v>0</v>
      </c>
      <c r="T520" s="242">
        <v>0</v>
      </c>
      <c r="U520" s="242">
        <v>0</v>
      </c>
      <c r="V520" s="244">
        <v>0</v>
      </c>
      <c r="W520" s="242">
        <v>1</v>
      </c>
      <c r="X520" s="242">
        <v>15</v>
      </c>
      <c r="Y520" s="244">
        <v>0</v>
      </c>
      <c r="Z520" s="242">
        <v>0</v>
      </c>
      <c r="AA520" s="242">
        <v>0</v>
      </c>
      <c r="AB520" s="244">
        <v>0</v>
      </c>
      <c r="AC520" s="242">
        <v>0</v>
      </c>
      <c r="AD520" s="242">
        <v>0</v>
      </c>
      <c r="AE520" s="244">
        <v>0</v>
      </c>
    </row>
    <row r="521" spans="1:31" x14ac:dyDescent="0.35">
      <c r="A521">
        <v>52627</v>
      </c>
      <c r="B521" t="s">
        <v>630</v>
      </c>
      <c r="C521" s="242">
        <v>0</v>
      </c>
      <c r="D521" s="242">
        <v>21</v>
      </c>
      <c r="E521" s="242">
        <v>13</v>
      </c>
      <c r="F521" s="243">
        <v>34</v>
      </c>
      <c r="G521" s="242">
        <v>3</v>
      </c>
      <c r="H521" s="242">
        <v>1</v>
      </c>
      <c r="I521" s="243">
        <v>4</v>
      </c>
      <c r="J521" s="242">
        <v>0</v>
      </c>
      <c r="K521" s="242">
        <v>315</v>
      </c>
      <c r="L521" s="242">
        <v>195</v>
      </c>
      <c r="M521" s="243">
        <v>510</v>
      </c>
      <c r="N521" s="242">
        <v>45</v>
      </c>
      <c r="O521" s="242">
        <v>15</v>
      </c>
      <c r="P521" s="243">
        <v>60</v>
      </c>
      <c r="Q521" s="242">
        <v>4</v>
      </c>
      <c r="R521" s="242">
        <v>60</v>
      </c>
      <c r="S521" s="244">
        <v>0</v>
      </c>
      <c r="T521" s="242">
        <v>26</v>
      </c>
      <c r="U521" s="242">
        <v>390</v>
      </c>
      <c r="V521" s="244">
        <v>30</v>
      </c>
      <c r="W521" s="242">
        <v>3</v>
      </c>
      <c r="X521" s="242">
        <v>45</v>
      </c>
      <c r="Y521" s="244">
        <v>30</v>
      </c>
      <c r="Z521" s="242">
        <v>7</v>
      </c>
      <c r="AA521" s="242">
        <v>105</v>
      </c>
      <c r="AB521" s="244">
        <v>0</v>
      </c>
      <c r="AC521" s="242">
        <v>0</v>
      </c>
      <c r="AD521" s="242">
        <v>0</v>
      </c>
      <c r="AE521" s="244">
        <v>0</v>
      </c>
    </row>
    <row r="522" spans="1:31" x14ac:dyDescent="0.35">
      <c r="A522">
        <v>52639</v>
      </c>
      <c r="B522" t="s">
        <v>900</v>
      </c>
      <c r="C522" s="242">
        <v>0</v>
      </c>
      <c r="D522" s="242">
        <v>27</v>
      </c>
      <c r="E522" s="242">
        <v>11</v>
      </c>
      <c r="F522" s="243">
        <v>38</v>
      </c>
      <c r="G522" s="242">
        <v>22</v>
      </c>
      <c r="H522" s="242">
        <v>8</v>
      </c>
      <c r="I522" s="243">
        <v>30</v>
      </c>
      <c r="J522" s="242">
        <v>0</v>
      </c>
      <c r="K522" s="242">
        <v>390</v>
      </c>
      <c r="L522" s="242">
        <v>165</v>
      </c>
      <c r="M522" s="243">
        <v>555</v>
      </c>
      <c r="N522" s="242">
        <v>330</v>
      </c>
      <c r="O522" s="242">
        <v>120</v>
      </c>
      <c r="P522" s="243">
        <v>450</v>
      </c>
      <c r="Q522" s="242">
        <v>3</v>
      </c>
      <c r="R522" s="242">
        <v>45</v>
      </c>
      <c r="S522" s="244">
        <v>15</v>
      </c>
      <c r="T522" s="242">
        <v>2</v>
      </c>
      <c r="U522" s="242">
        <v>30</v>
      </c>
      <c r="V522" s="244">
        <v>30</v>
      </c>
      <c r="W522" s="242">
        <v>0</v>
      </c>
      <c r="X522" s="242">
        <v>0</v>
      </c>
      <c r="Y522" s="244">
        <v>0</v>
      </c>
      <c r="Z522" s="242">
        <v>1</v>
      </c>
      <c r="AA522" s="242">
        <v>15</v>
      </c>
      <c r="AB522" s="244">
        <v>0</v>
      </c>
      <c r="AC522" s="242">
        <v>0</v>
      </c>
      <c r="AD522" s="242">
        <v>0</v>
      </c>
      <c r="AE522" s="244">
        <v>0</v>
      </c>
    </row>
    <row r="523" spans="1:31" x14ac:dyDescent="0.35">
      <c r="A523">
        <v>52641</v>
      </c>
      <c r="B523" t="s">
        <v>901</v>
      </c>
      <c r="C523" s="242">
        <v>0</v>
      </c>
      <c r="D523" s="242">
        <v>26</v>
      </c>
      <c r="E523" s="242">
        <v>6</v>
      </c>
      <c r="F523" s="243">
        <v>32</v>
      </c>
      <c r="G523" s="242">
        <v>13</v>
      </c>
      <c r="H523" s="242">
        <v>3</v>
      </c>
      <c r="I523" s="243">
        <v>16</v>
      </c>
      <c r="J523" s="242">
        <v>0</v>
      </c>
      <c r="K523" s="242">
        <v>390</v>
      </c>
      <c r="L523" s="242">
        <v>90</v>
      </c>
      <c r="M523" s="243">
        <v>480</v>
      </c>
      <c r="N523" s="242">
        <v>195</v>
      </c>
      <c r="O523" s="242">
        <v>45</v>
      </c>
      <c r="P523" s="243">
        <v>240</v>
      </c>
      <c r="Q523" s="242">
        <v>3</v>
      </c>
      <c r="R523" s="242">
        <v>45</v>
      </c>
      <c r="S523" s="244">
        <v>15</v>
      </c>
      <c r="T523" s="242">
        <v>5</v>
      </c>
      <c r="U523" s="242">
        <v>75</v>
      </c>
      <c r="V523" s="244">
        <v>30</v>
      </c>
      <c r="W523" s="242">
        <v>6</v>
      </c>
      <c r="X523" s="242">
        <v>90</v>
      </c>
      <c r="Y523" s="244">
        <v>45</v>
      </c>
      <c r="Z523" s="242">
        <v>0</v>
      </c>
      <c r="AA523" s="242">
        <v>0</v>
      </c>
      <c r="AB523" s="244">
        <v>0</v>
      </c>
      <c r="AC523" s="242">
        <v>0</v>
      </c>
      <c r="AD523" s="242">
        <v>0</v>
      </c>
      <c r="AE523" s="244">
        <v>0</v>
      </c>
    </row>
    <row r="524" spans="1:31" x14ac:dyDescent="0.35">
      <c r="A524">
        <v>52642</v>
      </c>
      <c r="B524" t="s">
        <v>902</v>
      </c>
      <c r="C524" s="242">
        <v>0</v>
      </c>
      <c r="D524" s="242">
        <v>17</v>
      </c>
      <c r="E524" s="242">
        <v>3</v>
      </c>
      <c r="F524" s="243">
        <v>20</v>
      </c>
      <c r="G524" s="242">
        <v>11</v>
      </c>
      <c r="H524" s="242">
        <v>0</v>
      </c>
      <c r="I524" s="243">
        <v>11</v>
      </c>
      <c r="J524" s="242">
        <v>0</v>
      </c>
      <c r="K524" s="242">
        <v>255</v>
      </c>
      <c r="L524" s="242">
        <v>45</v>
      </c>
      <c r="M524" s="243">
        <v>300</v>
      </c>
      <c r="N524" s="242">
        <v>165</v>
      </c>
      <c r="O524" s="242">
        <v>0</v>
      </c>
      <c r="P524" s="243">
        <v>165</v>
      </c>
      <c r="Q524" s="242">
        <v>2</v>
      </c>
      <c r="R524" s="242">
        <v>30</v>
      </c>
      <c r="S524" s="244">
        <v>30</v>
      </c>
      <c r="T524" s="242">
        <v>1</v>
      </c>
      <c r="U524" s="242">
        <v>15</v>
      </c>
      <c r="V524" s="244">
        <v>15</v>
      </c>
      <c r="W524" s="242">
        <v>2</v>
      </c>
      <c r="X524" s="242">
        <v>30</v>
      </c>
      <c r="Y524" s="244">
        <v>30</v>
      </c>
      <c r="Z524" s="242">
        <v>0</v>
      </c>
      <c r="AA524" s="242">
        <v>0</v>
      </c>
      <c r="AB524" s="244">
        <v>0</v>
      </c>
      <c r="AC524" s="242">
        <v>0</v>
      </c>
      <c r="AD524" s="242">
        <v>0</v>
      </c>
      <c r="AE524" s="244">
        <v>0</v>
      </c>
    </row>
    <row r="525" spans="1:31" x14ac:dyDescent="0.35">
      <c r="A525">
        <v>52657</v>
      </c>
      <c r="B525" t="s">
        <v>903</v>
      </c>
      <c r="C525" s="242">
        <v>5</v>
      </c>
      <c r="D525" s="242">
        <v>25</v>
      </c>
      <c r="E525" s="242">
        <v>11</v>
      </c>
      <c r="F525" s="243">
        <v>36</v>
      </c>
      <c r="G525" s="242">
        <v>13</v>
      </c>
      <c r="H525" s="242">
        <v>8</v>
      </c>
      <c r="I525" s="243">
        <v>21</v>
      </c>
      <c r="J525" s="242">
        <v>75</v>
      </c>
      <c r="K525" s="242">
        <v>375</v>
      </c>
      <c r="L525" s="242">
        <v>150</v>
      </c>
      <c r="M525" s="243">
        <v>525</v>
      </c>
      <c r="N525" s="242">
        <v>195</v>
      </c>
      <c r="O525" s="242">
        <v>120</v>
      </c>
      <c r="P525" s="243">
        <v>315</v>
      </c>
      <c r="Q525" s="242">
        <v>9</v>
      </c>
      <c r="R525" s="242">
        <v>120</v>
      </c>
      <c r="S525" s="244">
        <v>30</v>
      </c>
      <c r="T525" s="242">
        <v>3</v>
      </c>
      <c r="U525" s="242">
        <v>45</v>
      </c>
      <c r="V525" s="244">
        <v>30</v>
      </c>
      <c r="W525" s="242">
        <v>3</v>
      </c>
      <c r="X525" s="242">
        <v>45</v>
      </c>
      <c r="Y525" s="244">
        <v>30</v>
      </c>
      <c r="Z525" s="242">
        <v>0</v>
      </c>
      <c r="AA525" s="242">
        <v>0</v>
      </c>
      <c r="AB525" s="244">
        <v>0</v>
      </c>
      <c r="AC525" s="242">
        <v>0</v>
      </c>
      <c r="AD525" s="242">
        <v>0</v>
      </c>
      <c r="AE525" s="244">
        <v>0</v>
      </c>
    </row>
    <row r="526" spans="1:31" x14ac:dyDescent="0.35">
      <c r="A526">
        <v>52659</v>
      </c>
      <c r="B526" t="s">
        <v>457</v>
      </c>
      <c r="C526" s="242">
        <v>3</v>
      </c>
      <c r="D526" s="242">
        <v>15</v>
      </c>
      <c r="E526" s="242">
        <v>4</v>
      </c>
      <c r="F526" s="243">
        <v>19</v>
      </c>
      <c r="G526" s="242">
        <v>9</v>
      </c>
      <c r="H526" s="242">
        <v>2</v>
      </c>
      <c r="I526" s="243">
        <v>11</v>
      </c>
      <c r="J526" s="242">
        <v>45</v>
      </c>
      <c r="K526" s="242">
        <v>225</v>
      </c>
      <c r="L526" s="242">
        <v>60</v>
      </c>
      <c r="M526" s="243">
        <v>285</v>
      </c>
      <c r="N526" s="242">
        <v>135</v>
      </c>
      <c r="O526" s="242">
        <v>30</v>
      </c>
      <c r="P526" s="243">
        <v>165</v>
      </c>
      <c r="Q526" s="242">
        <v>1</v>
      </c>
      <c r="R526" s="242">
        <v>15</v>
      </c>
      <c r="S526" s="244">
        <v>0</v>
      </c>
      <c r="T526" s="242">
        <v>0</v>
      </c>
      <c r="U526" s="242">
        <v>0</v>
      </c>
      <c r="V526" s="244">
        <v>0</v>
      </c>
      <c r="W526" s="242">
        <v>0</v>
      </c>
      <c r="X526" s="242">
        <v>0</v>
      </c>
      <c r="Y526" s="244">
        <v>0</v>
      </c>
      <c r="Z526" s="242">
        <v>0</v>
      </c>
      <c r="AA526" s="242">
        <v>0</v>
      </c>
      <c r="AB526" s="244">
        <v>0</v>
      </c>
      <c r="AC526" s="242">
        <v>0</v>
      </c>
      <c r="AD526" s="242">
        <v>0</v>
      </c>
      <c r="AE526" s="244">
        <v>0</v>
      </c>
    </row>
    <row r="527" spans="1:31" x14ac:dyDescent="0.35">
      <c r="A527">
        <v>52682</v>
      </c>
      <c r="B527" t="s">
        <v>904</v>
      </c>
      <c r="C527" s="242">
        <v>2</v>
      </c>
      <c r="D527" s="242">
        <v>23</v>
      </c>
      <c r="E527" s="242">
        <v>15</v>
      </c>
      <c r="F527" s="243">
        <v>38</v>
      </c>
      <c r="G527" s="242">
        <v>14</v>
      </c>
      <c r="H527" s="242">
        <v>8</v>
      </c>
      <c r="I527" s="243">
        <v>22</v>
      </c>
      <c r="J527" s="242">
        <v>29</v>
      </c>
      <c r="K527" s="242">
        <v>345</v>
      </c>
      <c r="L527" s="242">
        <v>210</v>
      </c>
      <c r="M527" s="243">
        <v>555</v>
      </c>
      <c r="N527" s="242">
        <v>210</v>
      </c>
      <c r="O527" s="242">
        <v>120</v>
      </c>
      <c r="P527" s="243">
        <v>330</v>
      </c>
      <c r="Q527" s="242">
        <v>2</v>
      </c>
      <c r="R527" s="242">
        <v>29</v>
      </c>
      <c r="S527" s="244">
        <v>0</v>
      </c>
      <c r="T527" s="242">
        <v>2</v>
      </c>
      <c r="U527" s="242">
        <v>30</v>
      </c>
      <c r="V527" s="244">
        <v>15</v>
      </c>
      <c r="W527" s="242">
        <v>6</v>
      </c>
      <c r="X527" s="242">
        <v>90</v>
      </c>
      <c r="Y527" s="244">
        <v>45</v>
      </c>
      <c r="Z527" s="242">
        <v>0</v>
      </c>
      <c r="AA527" s="242">
        <v>0</v>
      </c>
      <c r="AB527" s="244">
        <v>0</v>
      </c>
      <c r="AC527" s="242">
        <v>0</v>
      </c>
      <c r="AD527" s="242">
        <v>0</v>
      </c>
      <c r="AE527" s="244">
        <v>0</v>
      </c>
    </row>
    <row r="528" spans="1:31" x14ac:dyDescent="0.35">
      <c r="A528">
        <v>52688</v>
      </c>
      <c r="B528" t="s">
        <v>905</v>
      </c>
      <c r="C528" s="242">
        <v>0</v>
      </c>
      <c r="D528" s="242">
        <v>4</v>
      </c>
      <c r="E528" s="242">
        <v>0</v>
      </c>
      <c r="F528" s="243">
        <v>4</v>
      </c>
      <c r="G528" s="242">
        <v>2</v>
      </c>
      <c r="H528" s="242">
        <v>0</v>
      </c>
      <c r="I528" s="243">
        <v>2</v>
      </c>
      <c r="J528" s="242">
        <v>0</v>
      </c>
      <c r="K528" s="242">
        <v>57</v>
      </c>
      <c r="L528" s="242">
        <v>0</v>
      </c>
      <c r="M528" s="243">
        <v>57</v>
      </c>
      <c r="N528" s="242">
        <v>30</v>
      </c>
      <c r="O528" s="242">
        <v>0</v>
      </c>
      <c r="P528" s="243">
        <v>30</v>
      </c>
      <c r="Q528" s="242">
        <v>0</v>
      </c>
      <c r="R528" s="242">
        <v>0</v>
      </c>
      <c r="S528" s="244">
        <v>0</v>
      </c>
      <c r="T528" s="242">
        <v>0</v>
      </c>
      <c r="U528" s="242">
        <v>0</v>
      </c>
      <c r="V528" s="244">
        <v>0</v>
      </c>
      <c r="W528" s="242">
        <v>0</v>
      </c>
      <c r="X528" s="242">
        <v>0</v>
      </c>
      <c r="Y528" s="244">
        <v>0</v>
      </c>
      <c r="Z528" s="242">
        <v>0</v>
      </c>
      <c r="AA528" s="242">
        <v>0</v>
      </c>
      <c r="AB528" s="244">
        <v>0</v>
      </c>
      <c r="AC528" s="242">
        <v>0</v>
      </c>
      <c r="AD528" s="242">
        <v>0</v>
      </c>
      <c r="AE528" s="244">
        <v>0</v>
      </c>
    </row>
    <row r="529" spans="1:31" x14ac:dyDescent="0.35">
      <c r="A529">
        <v>52709</v>
      </c>
      <c r="B529" t="s">
        <v>906</v>
      </c>
      <c r="C529" s="242">
        <v>5</v>
      </c>
      <c r="D529" s="242">
        <v>1</v>
      </c>
      <c r="E529" s="242">
        <v>0</v>
      </c>
      <c r="F529" s="243">
        <v>1</v>
      </c>
      <c r="G529" s="242">
        <v>1</v>
      </c>
      <c r="H529" s="242">
        <v>0</v>
      </c>
      <c r="I529" s="243">
        <v>1</v>
      </c>
      <c r="J529" s="242">
        <v>75</v>
      </c>
      <c r="K529" s="242">
        <v>15</v>
      </c>
      <c r="L529" s="242">
        <v>0</v>
      </c>
      <c r="M529" s="243">
        <v>15</v>
      </c>
      <c r="N529" s="242">
        <v>15</v>
      </c>
      <c r="O529" s="242">
        <v>0</v>
      </c>
      <c r="P529" s="243">
        <v>15</v>
      </c>
      <c r="Q529" s="242">
        <v>5</v>
      </c>
      <c r="R529" s="242">
        <v>75</v>
      </c>
      <c r="S529" s="244">
        <v>0</v>
      </c>
      <c r="T529" s="242">
        <v>0</v>
      </c>
      <c r="U529" s="242">
        <v>0</v>
      </c>
      <c r="V529" s="244">
        <v>0</v>
      </c>
      <c r="W529" s="242">
        <v>0</v>
      </c>
      <c r="X529" s="242">
        <v>0</v>
      </c>
      <c r="Y529" s="244">
        <v>0</v>
      </c>
      <c r="Z529" s="242">
        <v>0</v>
      </c>
      <c r="AA529" s="242">
        <v>0</v>
      </c>
      <c r="AB529" s="244">
        <v>0</v>
      </c>
      <c r="AC529" s="242">
        <v>0</v>
      </c>
      <c r="AD529" s="242">
        <v>0</v>
      </c>
      <c r="AE529" s="244">
        <v>0</v>
      </c>
    </row>
    <row r="530" spans="1:31" x14ac:dyDescent="0.35">
      <c r="A530">
        <v>52712</v>
      </c>
      <c r="B530" t="s">
        <v>907</v>
      </c>
      <c r="C530" s="242">
        <v>0</v>
      </c>
      <c r="D530" s="242">
        <v>7</v>
      </c>
      <c r="E530" s="242">
        <v>2</v>
      </c>
      <c r="F530" s="243">
        <v>9</v>
      </c>
      <c r="G530" s="242">
        <v>2</v>
      </c>
      <c r="H530" s="242">
        <v>0</v>
      </c>
      <c r="I530" s="243">
        <v>2</v>
      </c>
      <c r="J530" s="242">
        <v>0</v>
      </c>
      <c r="K530" s="242">
        <v>105</v>
      </c>
      <c r="L530" s="242">
        <v>30</v>
      </c>
      <c r="M530" s="243">
        <v>135</v>
      </c>
      <c r="N530" s="242">
        <v>30</v>
      </c>
      <c r="O530" s="242">
        <v>0</v>
      </c>
      <c r="P530" s="243">
        <v>30</v>
      </c>
      <c r="Q530" s="242">
        <v>0</v>
      </c>
      <c r="R530" s="242">
        <v>0</v>
      </c>
      <c r="S530" s="244">
        <v>0</v>
      </c>
      <c r="T530" s="242">
        <v>1</v>
      </c>
      <c r="U530" s="242">
        <v>15</v>
      </c>
      <c r="V530" s="244">
        <v>15</v>
      </c>
      <c r="W530" s="242">
        <v>4</v>
      </c>
      <c r="X530" s="242">
        <v>60</v>
      </c>
      <c r="Y530" s="244">
        <v>15</v>
      </c>
      <c r="Z530" s="242">
        <v>0</v>
      </c>
      <c r="AA530" s="242">
        <v>0</v>
      </c>
      <c r="AB530" s="244">
        <v>0</v>
      </c>
      <c r="AC530" s="242">
        <v>0</v>
      </c>
      <c r="AD530" s="242">
        <v>0</v>
      </c>
      <c r="AE530" s="244">
        <v>0</v>
      </c>
    </row>
    <row r="531" spans="1:31" x14ac:dyDescent="0.35">
      <c r="A531">
        <v>52716</v>
      </c>
      <c r="B531" t="s">
        <v>908</v>
      </c>
      <c r="C531" s="242">
        <v>1</v>
      </c>
      <c r="D531" s="242">
        <v>0</v>
      </c>
      <c r="E531" s="242">
        <v>0</v>
      </c>
      <c r="F531" s="243">
        <v>0</v>
      </c>
      <c r="G531" s="242">
        <v>0</v>
      </c>
      <c r="H531" s="242">
        <v>0</v>
      </c>
      <c r="I531" s="243">
        <v>0</v>
      </c>
      <c r="J531" s="242">
        <v>15</v>
      </c>
      <c r="K531" s="242">
        <v>0</v>
      </c>
      <c r="L531" s="242">
        <v>0</v>
      </c>
      <c r="M531" s="243">
        <v>0</v>
      </c>
      <c r="N531" s="242">
        <v>0</v>
      </c>
      <c r="O531" s="242">
        <v>0</v>
      </c>
      <c r="P531" s="243">
        <v>0</v>
      </c>
      <c r="Q531" s="242">
        <v>1</v>
      </c>
      <c r="R531" s="242">
        <v>15</v>
      </c>
      <c r="S531" s="244">
        <v>0</v>
      </c>
      <c r="T531" s="242">
        <v>0</v>
      </c>
      <c r="U531" s="242">
        <v>0</v>
      </c>
      <c r="V531" s="244">
        <v>0</v>
      </c>
      <c r="W531" s="242">
        <v>0</v>
      </c>
      <c r="X531" s="242">
        <v>0</v>
      </c>
      <c r="Y531" s="244">
        <v>0</v>
      </c>
      <c r="Z531" s="242">
        <v>0</v>
      </c>
      <c r="AA531" s="242">
        <v>0</v>
      </c>
      <c r="AB531" s="244">
        <v>0</v>
      </c>
      <c r="AC531" s="242">
        <v>0</v>
      </c>
      <c r="AD531" s="242">
        <v>0</v>
      </c>
      <c r="AE531" s="24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2760-C85A-4B15-93B8-C157CF3C2EF3}">
  <dimension ref="A1:AE469"/>
  <sheetViews>
    <sheetView workbookViewId="0">
      <selection sqref="A1:XFD1048576"/>
    </sheetView>
  </sheetViews>
  <sheetFormatPr defaultRowHeight="14.5" x14ac:dyDescent="0.35"/>
  <cols>
    <col min="1" max="1" width="10.36328125" bestFit="1" customWidth="1"/>
    <col min="2" max="2" width="58.90625" bestFit="1" customWidth="1"/>
    <col min="3" max="5" width="7.08984375" customWidth="1"/>
    <col min="6" max="6" width="8.54296875" customWidth="1"/>
    <col min="7" max="9" width="7.08984375" customWidth="1"/>
    <col min="10" max="12" width="8.54296875" customWidth="1"/>
    <col min="13" max="13" width="10" customWidth="1"/>
    <col min="14" max="15" width="8.54296875" customWidth="1"/>
    <col min="16" max="16" width="10" customWidth="1"/>
  </cols>
  <sheetData>
    <row r="1" spans="1:31" ht="43.5" x14ac:dyDescent="0.35">
      <c r="A1" s="236" t="s">
        <v>342</v>
      </c>
      <c r="B1" s="236" t="s">
        <v>343</v>
      </c>
      <c r="C1" s="237" t="s">
        <v>344</v>
      </c>
      <c r="D1" s="237" t="s">
        <v>345</v>
      </c>
      <c r="E1" s="237" t="s">
        <v>346</v>
      </c>
      <c r="F1" s="238" t="s">
        <v>909</v>
      </c>
      <c r="G1" s="237" t="s">
        <v>348</v>
      </c>
      <c r="H1" s="237" t="s">
        <v>349</v>
      </c>
      <c r="I1" s="238" t="s">
        <v>350</v>
      </c>
      <c r="J1" s="237" t="s">
        <v>351</v>
      </c>
      <c r="K1" s="237" t="s">
        <v>352</v>
      </c>
      <c r="L1" s="237" t="s">
        <v>353</v>
      </c>
      <c r="M1" s="238" t="s">
        <v>354</v>
      </c>
      <c r="N1" s="237" t="s">
        <v>355</v>
      </c>
      <c r="O1" s="237" t="s">
        <v>356</v>
      </c>
      <c r="P1" s="238" t="s">
        <v>357</v>
      </c>
      <c r="Q1" s="239">
        <v>0.05</v>
      </c>
      <c r="R1" s="239" t="s">
        <v>358</v>
      </c>
      <c r="S1" s="240" t="s">
        <v>359</v>
      </c>
      <c r="T1" s="239">
        <v>0.1</v>
      </c>
      <c r="U1" s="239" t="s">
        <v>360</v>
      </c>
      <c r="V1" s="240" t="s">
        <v>361</v>
      </c>
      <c r="W1" s="239">
        <v>0.2</v>
      </c>
      <c r="X1" s="239" t="s">
        <v>362</v>
      </c>
      <c r="Y1" s="240" t="s">
        <v>363</v>
      </c>
      <c r="Z1" s="237" t="s">
        <v>364</v>
      </c>
      <c r="AA1" s="237" t="s">
        <v>365</v>
      </c>
      <c r="AB1" s="241" t="s">
        <v>366</v>
      </c>
      <c r="AC1" s="237" t="s">
        <v>367</v>
      </c>
      <c r="AD1" s="237" t="s">
        <v>368</v>
      </c>
      <c r="AE1" s="241" t="s">
        <v>369</v>
      </c>
    </row>
    <row r="2" spans="1:31" x14ac:dyDescent="0.35">
      <c r="A2">
        <v>105</v>
      </c>
      <c r="B2" t="s">
        <v>371</v>
      </c>
      <c r="C2" s="242">
        <v>0</v>
      </c>
      <c r="D2" s="242">
        <v>1</v>
      </c>
      <c r="E2" s="242">
        <v>0</v>
      </c>
      <c r="F2" s="243">
        <v>1</v>
      </c>
      <c r="G2" s="242">
        <v>0</v>
      </c>
      <c r="H2" s="242">
        <v>0</v>
      </c>
      <c r="I2" s="243">
        <v>0</v>
      </c>
      <c r="J2" s="242">
        <v>0</v>
      </c>
      <c r="K2" s="242">
        <v>15</v>
      </c>
      <c r="L2" s="242">
        <v>0</v>
      </c>
      <c r="M2" s="243">
        <v>15</v>
      </c>
      <c r="N2" s="242">
        <v>0</v>
      </c>
      <c r="O2" s="242">
        <v>0</v>
      </c>
      <c r="P2" s="243">
        <v>0</v>
      </c>
      <c r="Q2" s="242">
        <v>1</v>
      </c>
      <c r="R2" s="242">
        <v>15</v>
      </c>
      <c r="S2" s="244">
        <v>0</v>
      </c>
      <c r="T2" s="242">
        <v>0</v>
      </c>
      <c r="U2" s="242">
        <v>0</v>
      </c>
      <c r="V2" s="244">
        <v>0</v>
      </c>
      <c r="W2" s="242">
        <v>0</v>
      </c>
      <c r="X2" s="242">
        <v>0</v>
      </c>
      <c r="Y2" s="244">
        <v>0</v>
      </c>
      <c r="Z2" s="242">
        <v>0</v>
      </c>
      <c r="AA2" s="242">
        <v>0</v>
      </c>
      <c r="AB2" s="244">
        <v>0</v>
      </c>
      <c r="AC2" s="242">
        <v>0</v>
      </c>
      <c r="AD2" s="242">
        <v>0</v>
      </c>
      <c r="AE2" s="244">
        <v>0</v>
      </c>
    </row>
    <row r="3" spans="1:31" x14ac:dyDescent="0.35">
      <c r="A3">
        <v>117</v>
      </c>
      <c r="B3" t="s">
        <v>372</v>
      </c>
      <c r="C3" s="242">
        <v>0</v>
      </c>
      <c r="D3" s="242">
        <v>1</v>
      </c>
      <c r="E3" s="242">
        <v>0</v>
      </c>
      <c r="F3" s="243">
        <v>1</v>
      </c>
      <c r="G3" s="242">
        <v>0</v>
      </c>
      <c r="H3" s="242">
        <v>0</v>
      </c>
      <c r="I3" s="243">
        <v>0</v>
      </c>
      <c r="J3" s="242">
        <v>0</v>
      </c>
      <c r="K3" s="242">
        <v>15</v>
      </c>
      <c r="L3" s="242">
        <v>0</v>
      </c>
      <c r="M3" s="243">
        <v>15</v>
      </c>
      <c r="N3" s="242">
        <v>0</v>
      </c>
      <c r="O3" s="242">
        <v>0</v>
      </c>
      <c r="P3" s="243">
        <v>0</v>
      </c>
      <c r="Q3" s="242">
        <v>0</v>
      </c>
      <c r="R3" s="242">
        <v>0</v>
      </c>
      <c r="S3" s="244">
        <v>0</v>
      </c>
      <c r="T3" s="242">
        <v>0</v>
      </c>
      <c r="U3" s="242">
        <v>0</v>
      </c>
      <c r="V3" s="244">
        <v>0</v>
      </c>
      <c r="W3" s="242">
        <v>0</v>
      </c>
      <c r="X3" s="242">
        <v>0</v>
      </c>
      <c r="Y3" s="244">
        <v>0</v>
      </c>
      <c r="Z3" s="242">
        <v>0</v>
      </c>
      <c r="AA3" s="242">
        <v>0</v>
      </c>
      <c r="AB3" s="244">
        <v>0</v>
      </c>
      <c r="AC3" s="242">
        <v>0</v>
      </c>
      <c r="AD3" s="242">
        <v>0</v>
      </c>
      <c r="AE3" s="244">
        <v>0</v>
      </c>
    </row>
    <row r="4" spans="1:31" x14ac:dyDescent="0.35">
      <c r="A4">
        <v>183</v>
      </c>
      <c r="B4" t="s">
        <v>375</v>
      </c>
      <c r="C4" s="242">
        <v>0</v>
      </c>
      <c r="D4" s="242">
        <v>1</v>
      </c>
      <c r="E4" s="242">
        <v>0</v>
      </c>
      <c r="F4" s="243">
        <v>1</v>
      </c>
      <c r="G4" s="242">
        <v>1</v>
      </c>
      <c r="H4" s="242">
        <v>0</v>
      </c>
      <c r="I4" s="243">
        <v>1</v>
      </c>
      <c r="J4" s="242">
        <v>0</v>
      </c>
      <c r="K4" s="242">
        <v>15</v>
      </c>
      <c r="L4" s="242">
        <v>0</v>
      </c>
      <c r="M4" s="243">
        <v>15</v>
      </c>
      <c r="N4" s="242">
        <v>15</v>
      </c>
      <c r="O4" s="242">
        <v>0</v>
      </c>
      <c r="P4" s="243">
        <v>15</v>
      </c>
      <c r="Q4" s="242">
        <v>0</v>
      </c>
      <c r="R4" s="242">
        <v>0</v>
      </c>
      <c r="S4" s="244">
        <v>0</v>
      </c>
      <c r="T4" s="242">
        <v>1</v>
      </c>
      <c r="U4" s="242">
        <v>15</v>
      </c>
      <c r="V4" s="244">
        <v>15</v>
      </c>
      <c r="W4" s="242">
        <v>0</v>
      </c>
      <c r="X4" s="242">
        <v>0</v>
      </c>
      <c r="Y4" s="244">
        <v>0</v>
      </c>
      <c r="Z4" s="242">
        <v>0</v>
      </c>
      <c r="AA4" s="242">
        <v>0</v>
      </c>
      <c r="AB4" s="244">
        <v>0</v>
      </c>
      <c r="AC4" s="242">
        <v>0</v>
      </c>
      <c r="AD4" s="242">
        <v>0</v>
      </c>
      <c r="AE4" s="244">
        <v>0</v>
      </c>
    </row>
    <row r="5" spans="1:31" x14ac:dyDescent="0.35">
      <c r="A5">
        <v>196</v>
      </c>
      <c r="B5" t="s">
        <v>376</v>
      </c>
      <c r="C5" s="242">
        <v>1</v>
      </c>
      <c r="D5" s="242">
        <v>3</v>
      </c>
      <c r="E5" s="242">
        <v>0</v>
      </c>
      <c r="F5" s="243">
        <v>3</v>
      </c>
      <c r="G5" s="242">
        <v>1</v>
      </c>
      <c r="H5" s="242">
        <v>0</v>
      </c>
      <c r="I5" s="243">
        <v>1</v>
      </c>
      <c r="J5" s="242">
        <v>15</v>
      </c>
      <c r="K5" s="242">
        <v>45</v>
      </c>
      <c r="L5" s="242">
        <v>0</v>
      </c>
      <c r="M5" s="243">
        <v>45</v>
      </c>
      <c r="N5" s="242">
        <v>15</v>
      </c>
      <c r="O5" s="242">
        <v>0</v>
      </c>
      <c r="P5" s="243">
        <v>15</v>
      </c>
      <c r="Q5" s="242">
        <v>0</v>
      </c>
      <c r="R5" s="242">
        <v>0</v>
      </c>
      <c r="S5" s="244">
        <v>0</v>
      </c>
      <c r="T5" s="242">
        <v>1</v>
      </c>
      <c r="U5" s="242">
        <v>15</v>
      </c>
      <c r="V5" s="244">
        <v>0</v>
      </c>
      <c r="W5" s="242">
        <v>0</v>
      </c>
      <c r="X5" s="242">
        <v>0</v>
      </c>
      <c r="Y5" s="244">
        <v>0</v>
      </c>
      <c r="Z5" s="242">
        <v>0</v>
      </c>
      <c r="AA5" s="242">
        <v>0</v>
      </c>
      <c r="AB5" s="244">
        <v>0</v>
      </c>
      <c r="AC5" s="242">
        <v>0</v>
      </c>
      <c r="AD5" s="242">
        <v>0</v>
      </c>
      <c r="AE5" s="244">
        <v>0</v>
      </c>
    </row>
    <row r="6" spans="1:31" x14ac:dyDescent="0.35">
      <c r="A6">
        <v>228</v>
      </c>
      <c r="B6" t="s">
        <v>377</v>
      </c>
      <c r="C6" s="242">
        <v>0</v>
      </c>
      <c r="D6" s="242">
        <v>1</v>
      </c>
      <c r="E6" s="242">
        <v>0</v>
      </c>
      <c r="F6" s="243">
        <v>1</v>
      </c>
      <c r="G6" s="242">
        <v>1</v>
      </c>
      <c r="H6" s="242">
        <v>0</v>
      </c>
      <c r="I6" s="243">
        <v>1</v>
      </c>
      <c r="J6" s="242">
        <v>0</v>
      </c>
      <c r="K6" s="242">
        <v>0</v>
      </c>
      <c r="L6" s="242">
        <v>0</v>
      </c>
      <c r="M6" s="243">
        <v>0</v>
      </c>
      <c r="N6" s="242">
        <v>15</v>
      </c>
      <c r="O6" s="242">
        <v>0</v>
      </c>
      <c r="P6" s="243">
        <v>15</v>
      </c>
      <c r="Q6" s="242">
        <v>0</v>
      </c>
      <c r="R6" s="242">
        <v>0</v>
      </c>
      <c r="S6" s="244">
        <v>0</v>
      </c>
      <c r="T6" s="242">
        <v>0</v>
      </c>
      <c r="U6" s="242">
        <v>0</v>
      </c>
      <c r="V6" s="244">
        <v>0</v>
      </c>
      <c r="W6" s="242">
        <v>0</v>
      </c>
      <c r="X6" s="242">
        <v>0</v>
      </c>
      <c r="Y6" s="244">
        <v>0</v>
      </c>
      <c r="Z6" s="242">
        <v>0</v>
      </c>
      <c r="AA6" s="242">
        <v>0</v>
      </c>
      <c r="AB6" s="244">
        <v>0</v>
      </c>
      <c r="AC6" s="242">
        <v>0</v>
      </c>
      <c r="AD6" s="242">
        <v>0</v>
      </c>
      <c r="AE6" s="244">
        <v>0</v>
      </c>
    </row>
    <row r="7" spans="1:31" x14ac:dyDescent="0.35">
      <c r="A7">
        <v>273</v>
      </c>
      <c r="B7" t="s">
        <v>379</v>
      </c>
      <c r="C7" s="242">
        <v>0</v>
      </c>
      <c r="D7" s="242">
        <v>2</v>
      </c>
      <c r="E7" s="242">
        <v>0</v>
      </c>
      <c r="F7" s="243">
        <v>2</v>
      </c>
      <c r="G7" s="242">
        <v>2</v>
      </c>
      <c r="H7" s="242">
        <v>0</v>
      </c>
      <c r="I7" s="243">
        <v>2</v>
      </c>
      <c r="J7" s="242">
        <v>0</v>
      </c>
      <c r="K7" s="242">
        <v>30</v>
      </c>
      <c r="L7" s="242">
        <v>0</v>
      </c>
      <c r="M7" s="243">
        <v>30</v>
      </c>
      <c r="N7" s="242">
        <v>18</v>
      </c>
      <c r="O7" s="242">
        <v>0</v>
      </c>
      <c r="P7" s="243">
        <v>18</v>
      </c>
      <c r="Q7" s="242">
        <v>0</v>
      </c>
      <c r="R7" s="242">
        <v>0</v>
      </c>
      <c r="S7" s="244">
        <v>0</v>
      </c>
      <c r="T7" s="242">
        <v>0</v>
      </c>
      <c r="U7" s="242">
        <v>0</v>
      </c>
      <c r="V7" s="244">
        <v>0</v>
      </c>
      <c r="W7" s="242">
        <v>0</v>
      </c>
      <c r="X7" s="242">
        <v>0</v>
      </c>
      <c r="Y7" s="244">
        <v>0</v>
      </c>
      <c r="Z7" s="242">
        <v>0</v>
      </c>
      <c r="AA7" s="242">
        <v>0</v>
      </c>
      <c r="AB7" s="244">
        <v>0</v>
      </c>
      <c r="AC7" s="242">
        <v>0</v>
      </c>
      <c r="AD7" s="242">
        <v>0</v>
      </c>
      <c r="AE7" s="244">
        <v>0</v>
      </c>
    </row>
    <row r="8" spans="1:31" x14ac:dyDescent="0.35">
      <c r="A8">
        <v>302</v>
      </c>
      <c r="B8" t="s">
        <v>380</v>
      </c>
      <c r="C8" s="242">
        <v>2</v>
      </c>
      <c r="D8" s="242">
        <v>1</v>
      </c>
      <c r="E8" s="242">
        <v>0</v>
      </c>
      <c r="F8" s="243">
        <v>1</v>
      </c>
      <c r="G8" s="242">
        <v>0</v>
      </c>
      <c r="H8" s="242">
        <v>0</v>
      </c>
      <c r="I8" s="243">
        <v>0</v>
      </c>
      <c r="J8" s="242">
        <v>30</v>
      </c>
      <c r="K8" s="242">
        <v>15</v>
      </c>
      <c r="L8" s="242">
        <v>0</v>
      </c>
      <c r="M8" s="243">
        <v>15</v>
      </c>
      <c r="N8" s="242">
        <v>0</v>
      </c>
      <c r="O8" s="242">
        <v>0</v>
      </c>
      <c r="P8" s="243">
        <v>0</v>
      </c>
      <c r="Q8" s="242">
        <v>1</v>
      </c>
      <c r="R8" s="242">
        <v>15</v>
      </c>
      <c r="S8" s="244">
        <v>0</v>
      </c>
      <c r="T8" s="242">
        <v>0</v>
      </c>
      <c r="U8" s="242">
        <v>0</v>
      </c>
      <c r="V8" s="244">
        <v>0</v>
      </c>
      <c r="W8" s="242">
        <v>0</v>
      </c>
      <c r="X8" s="242">
        <v>0</v>
      </c>
      <c r="Y8" s="244">
        <v>0</v>
      </c>
      <c r="Z8" s="242">
        <v>0</v>
      </c>
      <c r="AA8" s="242">
        <v>0</v>
      </c>
      <c r="AB8" s="244">
        <v>0</v>
      </c>
      <c r="AC8" s="242">
        <v>0</v>
      </c>
      <c r="AD8" s="242">
        <v>0</v>
      </c>
      <c r="AE8" s="244">
        <v>0</v>
      </c>
    </row>
    <row r="9" spans="1:31" x14ac:dyDescent="0.35">
      <c r="A9">
        <v>316</v>
      </c>
      <c r="B9" t="s">
        <v>381</v>
      </c>
      <c r="C9" s="242">
        <v>0</v>
      </c>
      <c r="D9" s="242">
        <v>1</v>
      </c>
      <c r="E9" s="242">
        <v>0</v>
      </c>
      <c r="F9" s="243">
        <v>1</v>
      </c>
      <c r="G9" s="242">
        <v>1</v>
      </c>
      <c r="H9" s="242">
        <v>0</v>
      </c>
      <c r="I9" s="243">
        <v>1</v>
      </c>
      <c r="J9" s="242">
        <v>0</v>
      </c>
      <c r="K9" s="242">
        <v>0</v>
      </c>
      <c r="L9" s="242">
        <v>0</v>
      </c>
      <c r="M9" s="243">
        <v>0</v>
      </c>
      <c r="N9" s="242">
        <v>15</v>
      </c>
      <c r="O9" s="242">
        <v>0</v>
      </c>
      <c r="P9" s="243">
        <v>15</v>
      </c>
      <c r="Q9" s="242">
        <v>0</v>
      </c>
      <c r="R9" s="242">
        <v>0</v>
      </c>
      <c r="S9" s="244">
        <v>0</v>
      </c>
      <c r="T9" s="242">
        <v>0</v>
      </c>
      <c r="U9" s="242">
        <v>0</v>
      </c>
      <c r="V9" s="244">
        <v>0</v>
      </c>
      <c r="W9" s="242">
        <v>0</v>
      </c>
      <c r="X9" s="242">
        <v>0</v>
      </c>
      <c r="Y9" s="244">
        <v>0</v>
      </c>
      <c r="Z9" s="242">
        <v>0</v>
      </c>
      <c r="AA9" s="242">
        <v>0</v>
      </c>
      <c r="AB9" s="244">
        <v>0</v>
      </c>
      <c r="AC9" s="242">
        <v>0</v>
      </c>
      <c r="AD9" s="242">
        <v>0</v>
      </c>
      <c r="AE9" s="244">
        <v>0</v>
      </c>
    </row>
    <row r="10" spans="1:31" x14ac:dyDescent="0.35">
      <c r="A10">
        <v>463</v>
      </c>
      <c r="B10" t="s">
        <v>383</v>
      </c>
      <c r="C10" s="242">
        <v>3</v>
      </c>
      <c r="D10" s="242">
        <v>3</v>
      </c>
      <c r="E10" s="242">
        <v>0</v>
      </c>
      <c r="F10" s="243">
        <v>3</v>
      </c>
      <c r="G10" s="242">
        <v>1</v>
      </c>
      <c r="H10" s="242">
        <v>0</v>
      </c>
      <c r="I10" s="243">
        <v>1</v>
      </c>
      <c r="J10" s="242">
        <v>45</v>
      </c>
      <c r="K10" s="242">
        <v>45</v>
      </c>
      <c r="L10" s="242">
        <v>0</v>
      </c>
      <c r="M10" s="243">
        <v>45</v>
      </c>
      <c r="N10" s="242">
        <v>15</v>
      </c>
      <c r="O10" s="242">
        <v>0</v>
      </c>
      <c r="P10" s="243">
        <v>15</v>
      </c>
      <c r="Q10" s="242">
        <v>2</v>
      </c>
      <c r="R10" s="242">
        <v>30</v>
      </c>
      <c r="S10" s="244">
        <v>0</v>
      </c>
      <c r="T10" s="242">
        <v>0</v>
      </c>
      <c r="U10" s="242">
        <v>0</v>
      </c>
      <c r="V10" s="244">
        <v>0</v>
      </c>
      <c r="W10" s="242">
        <v>0</v>
      </c>
      <c r="X10" s="242">
        <v>0</v>
      </c>
      <c r="Y10" s="244">
        <v>0</v>
      </c>
      <c r="Z10" s="242">
        <v>1</v>
      </c>
      <c r="AA10" s="242">
        <v>15</v>
      </c>
      <c r="AB10" s="244">
        <v>0</v>
      </c>
      <c r="AC10" s="242">
        <v>1</v>
      </c>
      <c r="AD10" s="242">
        <v>15</v>
      </c>
      <c r="AE10" s="244">
        <v>0</v>
      </c>
    </row>
    <row r="11" spans="1:31" x14ac:dyDescent="0.35">
      <c r="A11">
        <v>486</v>
      </c>
      <c r="B11" t="s">
        <v>883</v>
      </c>
      <c r="C11" s="242">
        <v>1</v>
      </c>
      <c r="D11" s="242">
        <v>0</v>
      </c>
      <c r="E11" s="242">
        <v>0</v>
      </c>
      <c r="F11" s="243">
        <v>0</v>
      </c>
      <c r="G11" s="242">
        <v>0</v>
      </c>
      <c r="H11" s="242">
        <v>0</v>
      </c>
      <c r="I11" s="243">
        <v>0</v>
      </c>
      <c r="J11" s="242">
        <v>15</v>
      </c>
      <c r="K11" s="242">
        <v>0</v>
      </c>
      <c r="L11" s="242">
        <v>0</v>
      </c>
      <c r="M11" s="243">
        <v>0</v>
      </c>
      <c r="N11" s="242">
        <v>0</v>
      </c>
      <c r="O11" s="242">
        <v>0</v>
      </c>
      <c r="P11" s="243">
        <v>0</v>
      </c>
      <c r="Q11" s="242">
        <v>0</v>
      </c>
      <c r="R11" s="242">
        <v>0</v>
      </c>
      <c r="S11" s="244">
        <v>0</v>
      </c>
      <c r="T11" s="242">
        <v>0</v>
      </c>
      <c r="U11" s="242">
        <v>0</v>
      </c>
      <c r="V11" s="244">
        <v>0</v>
      </c>
      <c r="W11" s="242">
        <v>0</v>
      </c>
      <c r="X11" s="242">
        <v>0</v>
      </c>
      <c r="Y11" s="244">
        <v>0</v>
      </c>
      <c r="Z11" s="242">
        <v>0</v>
      </c>
      <c r="AA11" s="242">
        <v>0</v>
      </c>
      <c r="AB11" s="244">
        <v>0</v>
      </c>
      <c r="AC11" s="242">
        <v>0</v>
      </c>
      <c r="AD11" s="242">
        <v>0</v>
      </c>
      <c r="AE11" s="244">
        <v>0</v>
      </c>
    </row>
    <row r="12" spans="1:31" x14ac:dyDescent="0.35">
      <c r="A12">
        <v>502</v>
      </c>
      <c r="B12" t="s">
        <v>384</v>
      </c>
      <c r="C12" s="242">
        <v>1</v>
      </c>
      <c r="D12" s="242">
        <v>1</v>
      </c>
      <c r="E12" s="242">
        <v>0</v>
      </c>
      <c r="F12" s="243">
        <v>1</v>
      </c>
      <c r="G12" s="242">
        <v>1</v>
      </c>
      <c r="H12" s="242">
        <v>0</v>
      </c>
      <c r="I12" s="243">
        <v>1</v>
      </c>
      <c r="J12" s="242">
        <v>15</v>
      </c>
      <c r="K12" s="242">
        <v>15</v>
      </c>
      <c r="L12" s="242">
        <v>0</v>
      </c>
      <c r="M12" s="243">
        <v>15</v>
      </c>
      <c r="N12" s="242">
        <v>15</v>
      </c>
      <c r="O12" s="242">
        <v>0</v>
      </c>
      <c r="P12" s="243">
        <v>15</v>
      </c>
      <c r="Q12" s="242">
        <v>1</v>
      </c>
      <c r="R12" s="242">
        <v>15</v>
      </c>
      <c r="S12" s="244">
        <v>15</v>
      </c>
      <c r="T12" s="242">
        <v>0</v>
      </c>
      <c r="U12" s="242">
        <v>0</v>
      </c>
      <c r="V12" s="244">
        <v>0</v>
      </c>
      <c r="W12" s="242">
        <v>0</v>
      </c>
      <c r="X12" s="242">
        <v>0</v>
      </c>
      <c r="Y12" s="244">
        <v>0</v>
      </c>
      <c r="Z12" s="242">
        <v>0</v>
      </c>
      <c r="AA12" s="242">
        <v>0</v>
      </c>
      <c r="AB12" s="244">
        <v>0</v>
      </c>
      <c r="AC12" s="242">
        <v>0</v>
      </c>
      <c r="AD12" s="242">
        <v>0</v>
      </c>
      <c r="AE12" s="244">
        <v>0</v>
      </c>
    </row>
    <row r="13" spans="1:31" x14ac:dyDescent="0.35">
      <c r="A13">
        <v>549</v>
      </c>
      <c r="B13" t="s">
        <v>910</v>
      </c>
      <c r="C13" s="242">
        <v>0</v>
      </c>
      <c r="D13" s="242">
        <v>1</v>
      </c>
      <c r="E13" s="242">
        <v>0</v>
      </c>
      <c r="F13" s="243">
        <v>1</v>
      </c>
      <c r="G13" s="242">
        <v>1</v>
      </c>
      <c r="H13" s="242">
        <v>0</v>
      </c>
      <c r="I13" s="243">
        <v>1</v>
      </c>
      <c r="J13" s="242">
        <v>0</v>
      </c>
      <c r="K13" s="242">
        <v>0</v>
      </c>
      <c r="L13" s="242">
        <v>0</v>
      </c>
      <c r="M13" s="243">
        <v>0</v>
      </c>
      <c r="N13" s="242">
        <v>15</v>
      </c>
      <c r="O13" s="242">
        <v>0</v>
      </c>
      <c r="P13" s="243">
        <v>15</v>
      </c>
      <c r="Q13" s="242">
        <v>0</v>
      </c>
      <c r="R13" s="242">
        <v>0</v>
      </c>
      <c r="S13" s="244">
        <v>0</v>
      </c>
      <c r="T13" s="242">
        <v>0</v>
      </c>
      <c r="U13" s="242">
        <v>0</v>
      </c>
      <c r="V13" s="244">
        <v>0</v>
      </c>
      <c r="W13" s="242">
        <v>0</v>
      </c>
      <c r="X13" s="242">
        <v>0</v>
      </c>
      <c r="Y13" s="244">
        <v>0</v>
      </c>
      <c r="Z13" s="242">
        <v>0</v>
      </c>
      <c r="AA13" s="242">
        <v>0</v>
      </c>
      <c r="AB13" s="244">
        <v>0</v>
      </c>
      <c r="AC13" s="242">
        <v>0</v>
      </c>
      <c r="AD13" s="242">
        <v>0</v>
      </c>
      <c r="AE13" s="244">
        <v>0</v>
      </c>
    </row>
    <row r="14" spans="1:31" x14ac:dyDescent="0.35">
      <c r="A14">
        <v>559</v>
      </c>
      <c r="B14" t="s">
        <v>385</v>
      </c>
      <c r="C14" s="242">
        <v>0</v>
      </c>
      <c r="D14" s="242">
        <v>1</v>
      </c>
      <c r="E14" s="242">
        <v>0</v>
      </c>
      <c r="F14" s="243">
        <v>1</v>
      </c>
      <c r="G14" s="242">
        <v>1</v>
      </c>
      <c r="H14" s="242">
        <v>0</v>
      </c>
      <c r="I14" s="243">
        <v>1</v>
      </c>
      <c r="J14" s="242">
        <v>0</v>
      </c>
      <c r="K14" s="242">
        <v>15</v>
      </c>
      <c r="L14" s="242">
        <v>0</v>
      </c>
      <c r="M14" s="243">
        <v>15</v>
      </c>
      <c r="N14" s="242">
        <v>15</v>
      </c>
      <c r="O14" s="242">
        <v>0</v>
      </c>
      <c r="P14" s="243">
        <v>15</v>
      </c>
      <c r="Q14" s="242">
        <v>0</v>
      </c>
      <c r="R14" s="242">
        <v>0</v>
      </c>
      <c r="S14" s="244">
        <v>0</v>
      </c>
      <c r="T14" s="242">
        <v>0</v>
      </c>
      <c r="U14" s="242">
        <v>0</v>
      </c>
      <c r="V14" s="244">
        <v>0</v>
      </c>
      <c r="W14" s="242">
        <v>1</v>
      </c>
      <c r="X14" s="242">
        <v>15</v>
      </c>
      <c r="Y14" s="244">
        <v>15</v>
      </c>
      <c r="Z14" s="242">
        <v>0</v>
      </c>
      <c r="AA14" s="242">
        <v>0</v>
      </c>
      <c r="AB14" s="244">
        <v>0</v>
      </c>
      <c r="AC14" s="242">
        <v>0</v>
      </c>
      <c r="AD14" s="242">
        <v>0</v>
      </c>
      <c r="AE14" s="244">
        <v>0</v>
      </c>
    </row>
    <row r="15" spans="1:31" x14ac:dyDescent="0.35">
      <c r="A15">
        <v>668</v>
      </c>
      <c r="B15" t="s">
        <v>911</v>
      </c>
      <c r="C15" s="242">
        <v>0</v>
      </c>
      <c r="D15" s="242">
        <v>1</v>
      </c>
      <c r="E15" s="242">
        <v>0</v>
      </c>
      <c r="F15" s="243">
        <v>1</v>
      </c>
      <c r="G15" s="242">
        <v>1</v>
      </c>
      <c r="H15" s="242">
        <v>0</v>
      </c>
      <c r="I15" s="243">
        <v>1</v>
      </c>
      <c r="J15" s="242">
        <v>0</v>
      </c>
      <c r="K15" s="242">
        <v>15</v>
      </c>
      <c r="L15" s="242">
        <v>0</v>
      </c>
      <c r="M15" s="243">
        <v>15</v>
      </c>
      <c r="N15" s="242">
        <v>15</v>
      </c>
      <c r="O15" s="242">
        <v>0</v>
      </c>
      <c r="P15" s="243">
        <v>15</v>
      </c>
      <c r="Q15" s="242">
        <v>0</v>
      </c>
      <c r="R15" s="242">
        <v>0</v>
      </c>
      <c r="S15" s="244">
        <v>0</v>
      </c>
      <c r="T15" s="242">
        <v>0</v>
      </c>
      <c r="U15" s="242">
        <v>0</v>
      </c>
      <c r="V15" s="244">
        <v>0</v>
      </c>
      <c r="W15" s="242">
        <v>0</v>
      </c>
      <c r="X15" s="242">
        <v>0</v>
      </c>
      <c r="Y15" s="244">
        <v>0</v>
      </c>
      <c r="Z15" s="242">
        <v>0</v>
      </c>
      <c r="AA15" s="242">
        <v>0</v>
      </c>
      <c r="AB15" s="244">
        <v>0</v>
      </c>
      <c r="AC15" s="242">
        <v>0</v>
      </c>
      <c r="AD15" s="242">
        <v>0</v>
      </c>
      <c r="AE15" s="244">
        <v>0</v>
      </c>
    </row>
    <row r="16" spans="1:31" x14ac:dyDescent="0.35">
      <c r="A16">
        <v>739</v>
      </c>
      <c r="B16" t="s">
        <v>912</v>
      </c>
      <c r="C16" s="242">
        <v>1</v>
      </c>
      <c r="D16" s="242">
        <v>0</v>
      </c>
      <c r="E16" s="242">
        <v>0</v>
      </c>
      <c r="F16" s="243">
        <v>0</v>
      </c>
      <c r="G16" s="242">
        <v>0</v>
      </c>
      <c r="H16" s="242">
        <v>0</v>
      </c>
      <c r="I16" s="243">
        <v>0</v>
      </c>
      <c r="J16" s="242">
        <v>15</v>
      </c>
      <c r="K16" s="242">
        <v>0</v>
      </c>
      <c r="L16" s="242">
        <v>0</v>
      </c>
      <c r="M16" s="243">
        <v>0</v>
      </c>
      <c r="N16" s="242">
        <v>0</v>
      </c>
      <c r="O16" s="242">
        <v>0</v>
      </c>
      <c r="P16" s="243">
        <v>0</v>
      </c>
      <c r="Q16" s="242">
        <v>0</v>
      </c>
      <c r="R16" s="242">
        <v>0</v>
      </c>
      <c r="S16" s="244">
        <v>0</v>
      </c>
      <c r="T16" s="242">
        <v>0</v>
      </c>
      <c r="U16" s="242">
        <v>0</v>
      </c>
      <c r="V16" s="244">
        <v>0</v>
      </c>
      <c r="W16" s="242">
        <v>0</v>
      </c>
      <c r="X16" s="242">
        <v>0</v>
      </c>
      <c r="Y16" s="244">
        <v>0</v>
      </c>
      <c r="Z16" s="242">
        <v>0</v>
      </c>
      <c r="AA16" s="242">
        <v>0</v>
      </c>
      <c r="AB16" s="244">
        <v>0</v>
      </c>
      <c r="AC16" s="242">
        <v>0</v>
      </c>
      <c r="AD16" s="242">
        <v>0</v>
      </c>
      <c r="AE16" s="244">
        <v>0</v>
      </c>
    </row>
    <row r="17" spans="1:31" x14ac:dyDescent="0.35">
      <c r="A17">
        <v>770</v>
      </c>
      <c r="B17" t="s">
        <v>390</v>
      </c>
      <c r="C17" s="242">
        <v>0</v>
      </c>
      <c r="D17" s="242">
        <v>2</v>
      </c>
      <c r="E17" s="242">
        <v>0</v>
      </c>
      <c r="F17" s="243">
        <v>2</v>
      </c>
      <c r="G17" s="242">
        <v>0</v>
      </c>
      <c r="H17" s="242">
        <v>0</v>
      </c>
      <c r="I17" s="243">
        <v>0</v>
      </c>
      <c r="J17" s="242">
        <v>0</v>
      </c>
      <c r="K17" s="242">
        <v>30</v>
      </c>
      <c r="L17" s="242">
        <v>0</v>
      </c>
      <c r="M17" s="243">
        <v>30</v>
      </c>
      <c r="N17" s="242">
        <v>0</v>
      </c>
      <c r="O17" s="242">
        <v>0</v>
      </c>
      <c r="P17" s="243">
        <v>0</v>
      </c>
      <c r="Q17" s="242">
        <v>0</v>
      </c>
      <c r="R17" s="242">
        <v>0</v>
      </c>
      <c r="S17" s="244">
        <v>0</v>
      </c>
      <c r="T17" s="242">
        <v>0</v>
      </c>
      <c r="U17" s="242">
        <v>0</v>
      </c>
      <c r="V17" s="244">
        <v>0</v>
      </c>
      <c r="W17" s="242">
        <v>0</v>
      </c>
      <c r="X17" s="242">
        <v>0</v>
      </c>
      <c r="Y17" s="244">
        <v>0</v>
      </c>
      <c r="Z17" s="242">
        <v>0</v>
      </c>
      <c r="AA17" s="242">
        <v>0</v>
      </c>
      <c r="AB17" s="244">
        <v>0</v>
      </c>
      <c r="AC17" s="242">
        <v>0</v>
      </c>
      <c r="AD17" s="242">
        <v>0</v>
      </c>
      <c r="AE17" s="244">
        <v>0</v>
      </c>
    </row>
    <row r="18" spans="1:31" x14ac:dyDescent="0.35">
      <c r="A18">
        <v>811</v>
      </c>
      <c r="B18" t="s">
        <v>391</v>
      </c>
      <c r="C18" s="242">
        <v>3</v>
      </c>
      <c r="D18" s="242">
        <v>0</v>
      </c>
      <c r="E18" s="242">
        <v>0</v>
      </c>
      <c r="F18" s="243">
        <v>0</v>
      </c>
      <c r="G18" s="242">
        <v>0</v>
      </c>
      <c r="H18" s="242">
        <v>0</v>
      </c>
      <c r="I18" s="243">
        <v>0</v>
      </c>
      <c r="J18" s="242">
        <v>45</v>
      </c>
      <c r="K18" s="242">
        <v>0</v>
      </c>
      <c r="L18" s="242">
        <v>0</v>
      </c>
      <c r="M18" s="243">
        <v>0</v>
      </c>
      <c r="N18" s="242">
        <v>0</v>
      </c>
      <c r="O18" s="242">
        <v>0</v>
      </c>
      <c r="P18" s="243">
        <v>0</v>
      </c>
      <c r="Q18" s="242">
        <v>0</v>
      </c>
      <c r="R18" s="242">
        <v>0</v>
      </c>
      <c r="S18" s="244">
        <v>0</v>
      </c>
      <c r="T18" s="242">
        <v>0</v>
      </c>
      <c r="U18" s="242">
        <v>0</v>
      </c>
      <c r="V18" s="244">
        <v>0</v>
      </c>
      <c r="W18" s="242">
        <v>0</v>
      </c>
      <c r="X18" s="242">
        <v>0</v>
      </c>
      <c r="Y18" s="244">
        <v>0</v>
      </c>
      <c r="Z18" s="242">
        <v>0</v>
      </c>
      <c r="AA18" s="242">
        <v>0</v>
      </c>
      <c r="AB18" s="244">
        <v>0</v>
      </c>
      <c r="AC18" s="242">
        <v>0</v>
      </c>
      <c r="AD18" s="242">
        <v>0</v>
      </c>
      <c r="AE18" s="244">
        <v>0</v>
      </c>
    </row>
    <row r="19" spans="1:31" x14ac:dyDescent="0.35">
      <c r="A19">
        <v>820</v>
      </c>
      <c r="B19" t="s">
        <v>392</v>
      </c>
      <c r="C19" s="242">
        <v>0</v>
      </c>
      <c r="D19" s="242">
        <v>1</v>
      </c>
      <c r="E19" s="242">
        <v>0</v>
      </c>
      <c r="F19" s="243">
        <v>1</v>
      </c>
      <c r="G19" s="242">
        <v>0</v>
      </c>
      <c r="H19" s="242">
        <v>0</v>
      </c>
      <c r="I19" s="243">
        <v>0</v>
      </c>
      <c r="J19" s="242">
        <v>0</v>
      </c>
      <c r="K19" s="242">
        <v>15</v>
      </c>
      <c r="L19" s="242">
        <v>0</v>
      </c>
      <c r="M19" s="243">
        <v>15</v>
      </c>
      <c r="N19" s="242">
        <v>0</v>
      </c>
      <c r="O19" s="242">
        <v>0</v>
      </c>
      <c r="P19" s="243">
        <v>0</v>
      </c>
      <c r="Q19" s="242">
        <v>0</v>
      </c>
      <c r="R19" s="242">
        <v>0</v>
      </c>
      <c r="S19" s="244">
        <v>0</v>
      </c>
      <c r="T19" s="242">
        <v>0</v>
      </c>
      <c r="U19" s="242">
        <v>0</v>
      </c>
      <c r="V19" s="244">
        <v>0</v>
      </c>
      <c r="W19" s="242">
        <v>0</v>
      </c>
      <c r="X19" s="242">
        <v>0</v>
      </c>
      <c r="Y19" s="244">
        <v>0</v>
      </c>
      <c r="Z19" s="242">
        <v>0</v>
      </c>
      <c r="AA19" s="242">
        <v>0</v>
      </c>
      <c r="AB19" s="244">
        <v>0</v>
      </c>
      <c r="AC19" s="242">
        <v>0</v>
      </c>
      <c r="AD19" s="242">
        <v>0</v>
      </c>
      <c r="AE19" s="244">
        <v>0</v>
      </c>
    </row>
    <row r="20" spans="1:31" x14ac:dyDescent="0.35">
      <c r="A20">
        <v>861</v>
      </c>
      <c r="B20" t="s">
        <v>884</v>
      </c>
      <c r="C20" s="242">
        <v>1</v>
      </c>
      <c r="D20" s="242">
        <v>0</v>
      </c>
      <c r="E20" s="242">
        <v>0</v>
      </c>
      <c r="F20" s="243">
        <v>0</v>
      </c>
      <c r="G20" s="242">
        <v>0</v>
      </c>
      <c r="H20" s="242">
        <v>0</v>
      </c>
      <c r="I20" s="243">
        <v>0</v>
      </c>
      <c r="J20" s="242">
        <v>15</v>
      </c>
      <c r="K20" s="242">
        <v>0</v>
      </c>
      <c r="L20" s="242">
        <v>0</v>
      </c>
      <c r="M20" s="243">
        <v>0</v>
      </c>
      <c r="N20" s="242">
        <v>0</v>
      </c>
      <c r="O20" s="242">
        <v>0</v>
      </c>
      <c r="P20" s="243">
        <v>0</v>
      </c>
      <c r="Q20" s="242">
        <v>0</v>
      </c>
      <c r="R20" s="242">
        <v>0</v>
      </c>
      <c r="S20" s="244">
        <v>0</v>
      </c>
      <c r="T20" s="242">
        <v>0</v>
      </c>
      <c r="U20" s="242">
        <v>0</v>
      </c>
      <c r="V20" s="244">
        <v>0</v>
      </c>
      <c r="W20" s="242">
        <v>0</v>
      </c>
      <c r="X20" s="242">
        <v>0</v>
      </c>
      <c r="Y20" s="244">
        <v>0</v>
      </c>
      <c r="Z20" s="242">
        <v>0</v>
      </c>
      <c r="AA20" s="242">
        <v>0</v>
      </c>
      <c r="AB20" s="244">
        <v>0</v>
      </c>
      <c r="AC20" s="242">
        <v>0</v>
      </c>
      <c r="AD20" s="242">
        <v>0</v>
      </c>
      <c r="AE20" s="244">
        <v>0</v>
      </c>
    </row>
    <row r="21" spans="1:31" x14ac:dyDescent="0.35">
      <c r="A21">
        <v>865</v>
      </c>
      <c r="B21" t="s">
        <v>393</v>
      </c>
      <c r="C21" s="242">
        <v>1</v>
      </c>
      <c r="D21" s="242">
        <v>3</v>
      </c>
      <c r="E21" s="242">
        <v>0</v>
      </c>
      <c r="F21" s="243">
        <v>3</v>
      </c>
      <c r="G21" s="242">
        <v>3</v>
      </c>
      <c r="H21" s="242">
        <v>0</v>
      </c>
      <c r="I21" s="243">
        <v>3</v>
      </c>
      <c r="J21" s="242">
        <v>15</v>
      </c>
      <c r="K21" s="242">
        <v>45</v>
      </c>
      <c r="L21" s="242">
        <v>0</v>
      </c>
      <c r="M21" s="243">
        <v>45</v>
      </c>
      <c r="N21" s="242">
        <v>45</v>
      </c>
      <c r="O21" s="242">
        <v>0</v>
      </c>
      <c r="P21" s="243">
        <v>45</v>
      </c>
      <c r="Q21" s="242">
        <v>0</v>
      </c>
      <c r="R21" s="242">
        <v>0</v>
      </c>
      <c r="S21" s="244">
        <v>0</v>
      </c>
      <c r="T21" s="242">
        <v>0</v>
      </c>
      <c r="U21" s="242">
        <v>0</v>
      </c>
      <c r="V21" s="244">
        <v>0</v>
      </c>
      <c r="W21" s="242">
        <v>1</v>
      </c>
      <c r="X21" s="242">
        <v>15</v>
      </c>
      <c r="Y21" s="244">
        <v>15</v>
      </c>
      <c r="Z21" s="242">
        <v>0</v>
      </c>
      <c r="AA21" s="242">
        <v>0</v>
      </c>
      <c r="AB21" s="244">
        <v>0</v>
      </c>
      <c r="AC21" s="242">
        <v>0</v>
      </c>
      <c r="AD21" s="242">
        <v>0</v>
      </c>
      <c r="AE21" s="244">
        <v>0</v>
      </c>
    </row>
    <row r="22" spans="1:31" x14ac:dyDescent="0.35">
      <c r="A22">
        <v>908</v>
      </c>
      <c r="B22" t="s">
        <v>395</v>
      </c>
      <c r="C22" s="242">
        <v>1</v>
      </c>
      <c r="D22" s="242">
        <v>2</v>
      </c>
      <c r="E22" s="242">
        <v>0</v>
      </c>
      <c r="F22" s="243">
        <v>2</v>
      </c>
      <c r="G22" s="242">
        <v>1</v>
      </c>
      <c r="H22" s="242">
        <v>0</v>
      </c>
      <c r="I22" s="243">
        <v>1</v>
      </c>
      <c r="J22" s="242">
        <v>15</v>
      </c>
      <c r="K22" s="242">
        <v>30</v>
      </c>
      <c r="L22" s="242">
        <v>0</v>
      </c>
      <c r="M22" s="243">
        <v>30</v>
      </c>
      <c r="N22" s="242">
        <v>15</v>
      </c>
      <c r="O22" s="242">
        <v>0</v>
      </c>
      <c r="P22" s="243">
        <v>15</v>
      </c>
      <c r="Q22" s="242">
        <v>0</v>
      </c>
      <c r="R22" s="242">
        <v>0</v>
      </c>
      <c r="S22" s="244">
        <v>0</v>
      </c>
      <c r="T22" s="242">
        <v>0</v>
      </c>
      <c r="U22" s="242">
        <v>0</v>
      </c>
      <c r="V22" s="244">
        <v>0</v>
      </c>
      <c r="W22" s="242">
        <v>0</v>
      </c>
      <c r="X22" s="242">
        <v>0</v>
      </c>
      <c r="Y22" s="244">
        <v>0</v>
      </c>
      <c r="Z22" s="242">
        <v>0</v>
      </c>
      <c r="AA22" s="242">
        <v>0</v>
      </c>
      <c r="AB22" s="244">
        <v>0</v>
      </c>
      <c r="AC22" s="242">
        <v>0</v>
      </c>
      <c r="AD22" s="242">
        <v>0</v>
      </c>
      <c r="AE22" s="244">
        <v>0</v>
      </c>
    </row>
    <row r="23" spans="1:31" x14ac:dyDescent="0.35">
      <c r="A23">
        <v>1059</v>
      </c>
      <c r="B23" t="s">
        <v>399</v>
      </c>
      <c r="C23" s="242">
        <v>0</v>
      </c>
      <c r="D23" s="242">
        <v>2</v>
      </c>
      <c r="E23" s="242">
        <v>0</v>
      </c>
      <c r="F23" s="243">
        <v>2</v>
      </c>
      <c r="G23" s="242">
        <v>2</v>
      </c>
      <c r="H23" s="242">
        <v>0</v>
      </c>
      <c r="I23" s="243">
        <v>2</v>
      </c>
      <c r="J23" s="242">
        <v>0</v>
      </c>
      <c r="K23" s="242">
        <v>25.380000000000003</v>
      </c>
      <c r="L23" s="242">
        <v>0</v>
      </c>
      <c r="M23" s="243">
        <v>25.380000000000003</v>
      </c>
      <c r="N23" s="242">
        <v>30</v>
      </c>
      <c r="O23" s="242">
        <v>0</v>
      </c>
      <c r="P23" s="243">
        <v>30</v>
      </c>
      <c r="Q23" s="242">
        <v>0</v>
      </c>
      <c r="R23" s="242">
        <v>0</v>
      </c>
      <c r="S23" s="244">
        <v>0</v>
      </c>
      <c r="T23" s="242">
        <v>0</v>
      </c>
      <c r="U23" s="242">
        <v>0</v>
      </c>
      <c r="V23" s="244">
        <v>0</v>
      </c>
      <c r="W23" s="242">
        <v>1</v>
      </c>
      <c r="X23" s="242">
        <v>15</v>
      </c>
      <c r="Y23" s="244">
        <v>15</v>
      </c>
      <c r="Z23" s="242">
        <v>0</v>
      </c>
      <c r="AA23" s="242">
        <v>0</v>
      </c>
      <c r="AB23" s="244">
        <v>0</v>
      </c>
      <c r="AC23" s="242">
        <v>0</v>
      </c>
      <c r="AD23" s="242">
        <v>0</v>
      </c>
      <c r="AE23" s="244">
        <v>0</v>
      </c>
    </row>
    <row r="24" spans="1:31" x14ac:dyDescent="0.35">
      <c r="A24">
        <v>1093</v>
      </c>
      <c r="B24" t="s">
        <v>400</v>
      </c>
      <c r="C24" s="242">
        <v>0</v>
      </c>
      <c r="D24" s="242">
        <v>2</v>
      </c>
      <c r="E24" s="242">
        <v>0</v>
      </c>
      <c r="F24" s="243">
        <v>2</v>
      </c>
      <c r="G24" s="242">
        <v>1</v>
      </c>
      <c r="H24" s="242">
        <v>0</v>
      </c>
      <c r="I24" s="243">
        <v>1</v>
      </c>
      <c r="J24" s="242">
        <v>0</v>
      </c>
      <c r="K24" s="242">
        <v>30</v>
      </c>
      <c r="L24" s="242">
        <v>0</v>
      </c>
      <c r="M24" s="243">
        <v>30</v>
      </c>
      <c r="N24" s="242">
        <v>15</v>
      </c>
      <c r="O24" s="242">
        <v>0</v>
      </c>
      <c r="P24" s="243">
        <v>15</v>
      </c>
      <c r="Q24" s="242">
        <v>0</v>
      </c>
      <c r="R24" s="242">
        <v>0</v>
      </c>
      <c r="S24" s="244">
        <v>0</v>
      </c>
      <c r="T24" s="242">
        <v>0</v>
      </c>
      <c r="U24" s="242">
        <v>0</v>
      </c>
      <c r="V24" s="244">
        <v>0</v>
      </c>
      <c r="W24" s="242">
        <v>0</v>
      </c>
      <c r="X24" s="242">
        <v>0</v>
      </c>
      <c r="Y24" s="244">
        <v>0</v>
      </c>
      <c r="Z24" s="242">
        <v>0</v>
      </c>
      <c r="AA24" s="242">
        <v>0</v>
      </c>
      <c r="AB24" s="244">
        <v>0</v>
      </c>
      <c r="AC24" s="242">
        <v>0</v>
      </c>
      <c r="AD24" s="242">
        <v>0</v>
      </c>
      <c r="AE24" s="244">
        <v>0</v>
      </c>
    </row>
    <row r="25" spans="1:31" x14ac:dyDescent="0.35">
      <c r="A25">
        <v>1111</v>
      </c>
      <c r="B25" t="s">
        <v>885</v>
      </c>
      <c r="C25" s="242">
        <v>0</v>
      </c>
      <c r="D25" s="242">
        <v>2</v>
      </c>
      <c r="E25" s="242">
        <v>0</v>
      </c>
      <c r="F25" s="243">
        <v>2</v>
      </c>
      <c r="G25" s="242">
        <v>1</v>
      </c>
      <c r="H25" s="242">
        <v>0</v>
      </c>
      <c r="I25" s="243">
        <v>1</v>
      </c>
      <c r="J25" s="242">
        <v>0</v>
      </c>
      <c r="K25" s="242">
        <v>15</v>
      </c>
      <c r="L25" s="242">
        <v>0</v>
      </c>
      <c r="M25" s="243">
        <v>15</v>
      </c>
      <c r="N25" s="242">
        <v>15</v>
      </c>
      <c r="O25" s="242">
        <v>0</v>
      </c>
      <c r="P25" s="243">
        <v>15</v>
      </c>
      <c r="Q25" s="242">
        <v>0</v>
      </c>
      <c r="R25" s="242">
        <v>0</v>
      </c>
      <c r="S25" s="244">
        <v>0</v>
      </c>
      <c r="T25" s="242">
        <v>0</v>
      </c>
      <c r="U25" s="242">
        <v>0</v>
      </c>
      <c r="V25" s="244">
        <v>0</v>
      </c>
      <c r="W25" s="242">
        <v>1</v>
      </c>
      <c r="X25" s="242">
        <v>0</v>
      </c>
      <c r="Y25" s="244">
        <v>15</v>
      </c>
      <c r="Z25" s="242">
        <v>0</v>
      </c>
      <c r="AA25" s="242">
        <v>0</v>
      </c>
      <c r="AB25" s="244">
        <v>0</v>
      </c>
      <c r="AC25" s="242">
        <v>0</v>
      </c>
      <c r="AD25" s="242">
        <v>0</v>
      </c>
      <c r="AE25" s="244">
        <v>0</v>
      </c>
    </row>
    <row r="26" spans="1:31" x14ac:dyDescent="0.35">
      <c r="A26">
        <v>1241</v>
      </c>
      <c r="B26" t="s">
        <v>401</v>
      </c>
      <c r="C26" s="242">
        <v>0</v>
      </c>
      <c r="D26" s="242">
        <v>1</v>
      </c>
      <c r="E26" s="242">
        <v>0</v>
      </c>
      <c r="F26" s="243">
        <v>1</v>
      </c>
      <c r="G26" s="242">
        <v>1</v>
      </c>
      <c r="H26" s="242">
        <v>0</v>
      </c>
      <c r="I26" s="243">
        <v>1</v>
      </c>
      <c r="J26" s="242">
        <v>0</v>
      </c>
      <c r="K26" s="242">
        <v>0</v>
      </c>
      <c r="L26" s="242">
        <v>0</v>
      </c>
      <c r="M26" s="243">
        <v>0</v>
      </c>
      <c r="N26" s="242">
        <v>15</v>
      </c>
      <c r="O26" s="242">
        <v>0</v>
      </c>
      <c r="P26" s="243">
        <v>15</v>
      </c>
      <c r="Q26" s="242">
        <v>0</v>
      </c>
      <c r="R26" s="242">
        <v>0</v>
      </c>
      <c r="S26" s="244">
        <v>0</v>
      </c>
      <c r="T26" s="242">
        <v>0</v>
      </c>
      <c r="U26" s="242">
        <v>0</v>
      </c>
      <c r="V26" s="244">
        <v>0</v>
      </c>
      <c r="W26" s="242">
        <v>0</v>
      </c>
      <c r="X26" s="242">
        <v>0</v>
      </c>
      <c r="Y26" s="244">
        <v>0</v>
      </c>
      <c r="Z26" s="242">
        <v>0</v>
      </c>
      <c r="AA26" s="242">
        <v>0</v>
      </c>
      <c r="AB26" s="244">
        <v>0</v>
      </c>
      <c r="AC26" s="242">
        <v>0</v>
      </c>
      <c r="AD26" s="242">
        <v>0</v>
      </c>
      <c r="AE26" s="244">
        <v>0</v>
      </c>
    </row>
    <row r="27" spans="1:31" x14ac:dyDescent="0.35">
      <c r="A27">
        <v>1386</v>
      </c>
      <c r="B27" t="s">
        <v>402</v>
      </c>
      <c r="C27" s="242">
        <v>1</v>
      </c>
      <c r="D27" s="242">
        <v>0</v>
      </c>
      <c r="E27" s="242">
        <v>0</v>
      </c>
      <c r="F27" s="243">
        <v>0</v>
      </c>
      <c r="G27" s="242">
        <v>0</v>
      </c>
      <c r="H27" s="242">
        <v>0</v>
      </c>
      <c r="I27" s="243">
        <v>0</v>
      </c>
      <c r="J27" s="242">
        <v>15</v>
      </c>
      <c r="K27" s="242">
        <v>0</v>
      </c>
      <c r="L27" s="242">
        <v>0</v>
      </c>
      <c r="M27" s="243">
        <v>0</v>
      </c>
      <c r="N27" s="242">
        <v>0</v>
      </c>
      <c r="O27" s="242">
        <v>0</v>
      </c>
      <c r="P27" s="243">
        <v>0</v>
      </c>
      <c r="Q27" s="242">
        <v>0</v>
      </c>
      <c r="R27" s="242">
        <v>0</v>
      </c>
      <c r="S27" s="244">
        <v>0</v>
      </c>
      <c r="T27" s="242">
        <v>0</v>
      </c>
      <c r="U27" s="242">
        <v>0</v>
      </c>
      <c r="V27" s="244">
        <v>0</v>
      </c>
      <c r="W27" s="242">
        <v>0</v>
      </c>
      <c r="X27" s="242">
        <v>0</v>
      </c>
      <c r="Y27" s="244">
        <v>0</v>
      </c>
      <c r="Z27" s="242">
        <v>0</v>
      </c>
      <c r="AA27" s="242">
        <v>0</v>
      </c>
      <c r="AB27" s="244">
        <v>0</v>
      </c>
      <c r="AC27" s="242">
        <v>0</v>
      </c>
      <c r="AD27" s="242">
        <v>0</v>
      </c>
      <c r="AE27" s="244">
        <v>0</v>
      </c>
    </row>
    <row r="28" spans="1:31" x14ac:dyDescent="0.35">
      <c r="A28">
        <v>1440</v>
      </c>
      <c r="B28" t="s">
        <v>403</v>
      </c>
      <c r="C28" s="242">
        <v>0</v>
      </c>
      <c r="D28" s="242">
        <v>2</v>
      </c>
      <c r="E28" s="242">
        <v>0</v>
      </c>
      <c r="F28" s="243">
        <v>2</v>
      </c>
      <c r="G28" s="242">
        <v>2</v>
      </c>
      <c r="H28" s="242">
        <v>0</v>
      </c>
      <c r="I28" s="243">
        <v>2</v>
      </c>
      <c r="J28" s="242">
        <v>0</v>
      </c>
      <c r="K28" s="242">
        <v>30</v>
      </c>
      <c r="L28" s="242">
        <v>0</v>
      </c>
      <c r="M28" s="243">
        <v>30</v>
      </c>
      <c r="N28" s="242">
        <v>30</v>
      </c>
      <c r="O28" s="242">
        <v>0</v>
      </c>
      <c r="P28" s="243">
        <v>30</v>
      </c>
      <c r="Q28" s="242">
        <v>0</v>
      </c>
      <c r="R28" s="242">
        <v>0</v>
      </c>
      <c r="S28" s="244">
        <v>0</v>
      </c>
      <c r="T28" s="242">
        <v>0</v>
      </c>
      <c r="U28" s="242">
        <v>0</v>
      </c>
      <c r="V28" s="244">
        <v>0</v>
      </c>
      <c r="W28" s="242">
        <v>2</v>
      </c>
      <c r="X28" s="242">
        <v>30</v>
      </c>
      <c r="Y28" s="244">
        <v>30</v>
      </c>
      <c r="Z28" s="242">
        <v>0</v>
      </c>
      <c r="AA28" s="242">
        <v>0</v>
      </c>
      <c r="AB28" s="244">
        <v>0</v>
      </c>
      <c r="AC28" s="242">
        <v>0</v>
      </c>
      <c r="AD28" s="242">
        <v>0</v>
      </c>
      <c r="AE28" s="244">
        <v>0</v>
      </c>
    </row>
    <row r="29" spans="1:31" x14ac:dyDescent="0.35">
      <c r="A29">
        <v>1467</v>
      </c>
      <c r="B29" t="s">
        <v>913</v>
      </c>
      <c r="C29" s="242">
        <v>0</v>
      </c>
      <c r="D29" s="242">
        <v>2</v>
      </c>
      <c r="E29" s="242">
        <v>0</v>
      </c>
      <c r="F29" s="243">
        <v>2</v>
      </c>
      <c r="G29" s="242">
        <v>1</v>
      </c>
      <c r="H29" s="242">
        <v>0</v>
      </c>
      <c r="I29" s="243">
        <v>1</v>
      </c>
      <c r="J29" s="242">
        <v>0</v>
      </c>
      <c r="K29" s="242">
        <v>30</v>
      </c>
      <c r="L29" s="242">
        <v>0</v>
      </c>
      <c r="M29" s="243">
        <v>30</v>
      </c>
      <c r="N29" s="242">
        <v>15</v>
      </c>
      <c r="O29" s="242">
        <v>0</v>
      </c>
      <c r="P29" s="243">
        <v>15</v>
      </c>
      <c r="Q29" s="242">
        <v>0</v>
      </c>
      <c r="R29" s="242">
        <v>0</v>
      </c>
      <c r="S29" s="244">
        <v>0</v>
      </c>
      <c r="T29" s="242">
        <v>0</v>
      </c>
      <c r="U29" s="242">
        <v>0</v>
      </c>
      <c r="V29" s="244">
        <v>0</v>
      </c>
      <c r="W29" s="242">
        <v>1</v>
      </c>
      <c r="X29" s="242">
        <v>15</v>
      </c>
      <c r="Y29" s="244">
        <v>15</v>
      </c>
      <c r="Z29" s="242">
        <v>0</v>
      </c>
      <c r="AA29" s="242">
        <v>0</v>
      </c>
      <c r="AB29" s="244">
        <v>0</v>
      </c>
      <c r="AC29" s="242">
        <v>0</v>
      </c>
      <c r="AD29" s="242">
        <v>0</v>
      </c>
      <c r="AE29" s="244">
        <v>0</v>
      </c>
    </row>
    <row r="30" spans="1:31" x14ac:dyDescent="0.35">
      <c r="A30">
        <v>1507</v>
      </c>
      <c r="B30" t="s">
        <v>404</v>
      </c>
      <c r="C30" s="242">
        <v>0</v>
      </c>
      <c r="D30" s="242">
        <v>4</v>
      </c>
      <c r="E30" s="242">
        <v>0</v>
      </c>
      <c r="F30" s="243">
        <v>4</v>
      </c>
      <c r="G30" s="242">
        <v>1</v>
      </c>
      <c r="H30" s="242">
        <v>0</v>
      </c>
      <c r="I30" s="243">
        <v>1</v>
      </c>
      <c r="J30" s="242">
        <v>0</v>
      </c>
      <c r="K30" s="242">
        <v>60</v>
      </c>
      <c r="L30" s="242">
        <v>0</v>
      </c>
      <c r="M30" s="243">
        <v>60</v>
      </c>
      <c r="N30" s="242">
        <v>15</v>
      </c>
      <c r="O30" s="242">
        <v>0</v>
      </c>
      <c r="P30" s="243">
        <v>15</v>
      </c>
      <c r="Q30" s="242">
        <v>0</v>
      </c>
      <c r="R30" s="242">
        <v>0</v>
      </c>
      <c r="S30" s="244">
        <v>0</v>
      </c>
      <c r="T30" s="242">
        <v>0</v>
      </c>
      <c r="U30" s="242">
        <v>0</v>
      </c>
      <c r="V30" s="244">
        <v>0</v>
      </c>
      <c r="W30" s="242">
        <v>0</v>
      </c>
      <c r="X30" s="242">
        <v>0</v>
      </c>
      <c r="Y30" s="244">
        <v>0</v>
      </c>
      <c r="Z30" s="242">
        <v>0</v>
      </c>
      <c r="AA30" s="242">
        <v>0</v>
      </c>
      <c r="AB30" s="244">
        <v>0</v>
      </c>
      <c r="AC30" s="242">
        <v>0</v>
      </c>
      <c r="AD30" s="242">
        <v>0</v>
      </c>
      <c r="AE30" s="244">
        <v>0</v>
      </c>
    </row>
    <row r="31" spans="1:31" x14ac:dyDescent="0.35">
      <c r="A31">
        <v>1598</v>
      </c>
      <c r="B31" t="s">
        <v>405</v>
      </c>
      <c r="C31" s="242">
        <v>0</v>
      </c>
      <c r="D31" s="242">
        <v>1</v>
      </c>
      <c r="E31" s="242">
        <v>0</v>
      </c>
      <c r="F31" s="243">
        <v>1</v>
      </c>
      <c r="G31" s="242">
        <v>1</v>
      </c>
      <c r="H31" s="242">
        <v>0</v>
      </c>
      <c r="I31" s="243">
        <v>1</v>
      </c>
      <c r="J31" s="242">
        <v>0</v>
      </c>
      <c r="K31" s="242">
        <v>15</v>
      </c>
      <c r="L31" s="242">
        <v>0</v>
      </c>
      <c r="M31" s="243">
        <v>15</v>
      </c>
      <c r="N31" s="242">
        <v>15</v>
      </c>
      <c r="O31" s="242">
        <v>0</v>
      </c>
      <c r="P31" s="243">
        <v>15</v>
      </c>
      <c r="Q31" s="242">
        <v>0</v>
      </c>
      <c r="R31" s="242">
        <v>0</v>
      </c>
      <c r="S31" s="244">
        <v>0</v>
      </c>
      <c r="T31" s="242">
        <v>0</v>
      </c>
      <c r="U31" s="242">
        <v>0</v>
      </c>
      <c r="V31" s="244">
        <v>0</v>
      </c>
      <c r="W31" s="242">
        <v>0</v>
      </c>
      <c r="X31" s="242">
        <v>0</v>
      </c>
      <c r="Y31" s="244">
        <v>0</v>
      </c>
      <c r="Z31" s="242">
        <v>0</v>
      </c>
      <c r="AA31" s="242">
        <v>0</v>
      </c>
      <c r="AB31" s="244">
        <v>0</v>
      </c>
      <c r="AC31" s="242">
        <v>0</v>
      </c>
      <c r="AD31" s="242">
        <v>0</v>
      </c>
      <c r="AE31" s="244">
        <v>0</v>
      </c>
    </row>
    <row r="32" spans="1:31" x14ac:dyDescent="0.35">
      <c r="A32">
        <v>1720</v>
      </c>
      <c r="B32" t="s">
        <v>407</v>
      </c>
      <c r="C32" s="242">
        <v>0</v>
      </c>
      <c r="D32" s="242">
        <v>1</v>
      </c>
      <c r="E32" s="242">
        <v>0</v>
      </c>
      <c r="F32" s="243">
        <v>1</v>
      </c>
      <c r="G32" s="242">
        <v>1</v>
      </c>
      <c r="H32" s="242">
        <v>0</v>
      </c>
      <c r="I32" s="243">
        <v>1</v>
      </c>
      <c r="J32" s="242">
        <v>0</v>
      </c>
      <c r="K32" s="242">
        <v>0</v>
      </c>
      <c r="L32" s="242">
        <v>0</v>
      </c>
      <c r="M32" s="243">
        <v>0</v>
      </c>
      <c r="N32" s="242">
        <v>15</v>
      </c>
      <c r="O32" s="242">
        <v>0</v>
      </c>
      <c r="P32" s="243">
        <v>15</v>
      </c>
      <c r="Q32" s="242">
        <v>0</v>
      </c>
      <c r="R32" s="242">
        <v>0</v>
      </c>
      <c r="S32" s="244">
        <v>0</v>
      </c>
      <c r="T32" s="242">
        <v>0</v>
      </c>
      <c r="U32" s="242">
        <v>0</v>
      </c>
      <c r="V32" s="244">
        <v>0</v>
      </c>
      <c r="W32" s="242">
        <v>0</v>
      </c>
      <c r="X32" s="242">
        <v>0</v>
      </c>
      <c r="Y32" s="244">
        <v>0</v>
      </c>
      <c r="Z32" s="242">
        <v>0</v>
      </c>
      <c r="AA32" s="242">
        <v>0</v>
      </c>
      <c r="AB32" s="244">
        <v>0</v>
      </c>
      <c r="AC32" s="242">
        <v>0</v>
      </c>
      <c r="AD32" s="242">
        <v>0</v>
      </c>
      <c r="AE32" s="244">
        <v>0</v>
      </c>
    </row>
    <row r="33" spans="1:31" x14ac:dyDescent="0.35">
      <c r="A33">
        <v>1750</v>
      </c>
      <c r="B33" t="s">
        <v>409</v>
      </c>
      <c r="C33" s="242">
        <v>0</v>
      </c>
      <c r="D33" s="242">
        <v>1</v>
      </c>
      <c r="E33" s="242">
        <v>0</v>
      </c>
      <c r="F33" s="243">
        <v>1</v>
      </c>
      <c r="G33" s="242">
        <v>0</v>
      </c>
      <c r="H33" s="242">
        <v>0</v>
      </c>
      <c r="I33" s="243">
        <v>0</v>
      </c>
      <c r="J33" s="242">
        <v>0</v>
      </c>
      <c r="K33" s="242">
        <v>15</v>
      </c>
      <c r="L33" s="242">
        <v>0</v>
      </c>
      <c r="M33" s="243">
        <v>15</v>
      </c>
      <c r="N33" s="242">
        <v>0</v>
      </c>
      <c r="O33" s="242">
        <v>0</v>
      </c>
      <c r="P33" s="243">
        <v>0</v>
      </c>
      <c r="Q33" s="242">
        <v>0</v>
      </c>
      <c r="R33" s="242">
        <v>0</v>
      </c>
      <c r="S33" s="244">
        <v>0</v>
      </c>
      <c r="T33" s="242">
        <v>0</v>
      </c>
      <c r="U33" s="242">
        <v>0</v>
      </c>
      <c r="V33" s="244">
        <v>0</v>
      </c>
      <c r="W33" s="242">
        <v>0</v>
      </c>
      <c r="X33" s="242">
        <v>0</v>
      </c>
      <c r="Y33" s="244">
        <v>0</v>
      </c>
      <c r="Z33" s="242">
        <v>0</v>
      </c>
      <c r="AA33" s="242">
        <v>0</v>
      </c>
      <c r="AB33" s="244">
        <v>0</v>
      </c>
      <c r="AC33" s="242">
        <v>0</v>
      </c>
      <c r="AD33" s="242">
        <v>0</v>
      </c>
      <c r="AE33" s="244">
        <v>0</v>
      </c>
    </row>
    <row r="34" spans="1:31" x14ac:dyDescent="0.35">
      <c r="A34">
        <v>1869</v>
      </c>
      <c r="B34" t="s">
        <v>410</v>
      </c>
      <c r="C34" s="242">
        <v>0</v>
      </c>
      <c r="D34" s="242">
        <v>2</v>
      </c>
      <c r="E34" s="242">
        <v>0</v>
      </c>
      <c r="F34" s="243">
        <v>2</v>
      </c>
      <c r="G34" s="242">
        <v>2</v>
      </c>
      <c r="H34" s="242">
        <v>0</v>
      </c>
      <c r="I34" s="243">
        <v>2</v>
      </c>
      <c r="J34" s="242">
        <v>0</v>
      </c>
      <c r="K34" s="242">
        <v>0</v>
      </c>
      <c r="L34" s="242">
        <v>0</v>
      </c>
      <c r="M34" s="243">
        <v>0</v>
      </c>
      <c r="N34" s="242">
        <v>30</v>
      </c>
      <c r="O34" s="242">
        <v>0</v>
      </c>
      <c r="P34" s="243">
        <v>30</v>
      </c>
      <c r="Q34" s="242">
        <v>0</v>
      </c>
      <c r="R34" s="242">
        <v>0</v>
      </c>
      <c r="S34" s="244">
        <v>0</v>
      </c>
      <c r="T34" s="242">
        <v>0</v>
      </c>
      <c r="U34" s="242">
        <v>0</v>
      </c>
      <c r="V34" s="244">
        <v>0</v>
      </c>
      <c r="W34" s="242">
        <v>0</v>
      </c>
      <c r="X34" s="242">
        <v>0</v>
      </c>
      <c r="Y34" s="244">
        <v>0</v>
      </c>
      <c r="Z34" s="242">
        <v>0</v>
      </c>
      <c r="AA34" s="242">
        <v>0</v>
      </c>
      <c r="AB34" s="244">
        <v>0</v>
      </c>
      <c r="AC34" s="242">
        <v>0</v>
      </c>
      <c r="AD34" s="242">
        <v>0</v>
      </c>
      <c r="AE34" s="244">
        <v>0</v>
      </c>
    </row>
    <row r="35" spans="1:31" x14ac:dyDescent="0.35">
      <c r="A35">
        <v>1874</v>
      </c>
      <c r="B35" t="s">
        <v>411</v>
      </c>
      <c r="C35" s="242">
        <v>0</v>
      </c>
      <c r="D35" s="242">
        <v>1</v>
      </c>
      <c r="E35" s="242">
        <v>0</v>
      </c>
      <c r="F35" s="243">
        <v>1</v>
      </c>
      <c r="G35" s="242">
        <v>0</v>
      </c>
      <c r="H35" s="242">
        <v>0</v>
      </c>
      <c r="I35" s="243">
        <v>0</v>
      </c>
      <c r="J35" s="242">
        <v>0</v>
      </c>
      <c r="K35" s="242">
        <v>15</v>
      </c>
      <c r="L35" s="242">
        <v>0</v>
      </c>
      <c r="M35" s="243">
        <v>15</v>
      </c>
      <c r="N35" s="242">
        <v>0</v>
      </c>
      <c r="O35" s="242">
        <v>0</v>
      </c>
      <c r="P35" s="243">
        <v>0</v>
      </c>
      <c r="Q35" s="242">
        <v>0</v>
      </c>
      <c r="R35" s="242">
        <v>0</v>
      </c>
      <c r="S35" s="244">
        <v>0</v>
      </c>
      <c r="T35" s="242">
        <v>0</v>
      </c>
      <c r="U35" s="242">
        <v>0</v>
      </c>
      <c r="V35" s="244">
        <v>0</v>
      </c>
      <c r="W35" s="242">
        <v>0</v>
      </c>
      <c r="X35" s="242">
        <v>0</v>
      </c>
      <c r="Y35" s="244">
        <v>0</v>
      </c>
      <c r="Z35" s="242">
        <v>0</v>
      </c>
      <c r="AA35" s="242">
        <v>0</v>
      </c>
      <c r="AB35" s="244">
        <v>0</v>
      </c>
      <c r="AC35" s="242">
        <v>0</v>
      </c>
      <c r="AD35" s="242">
        <v>0</v>
      </c>
      <c r="AE35" s="244">
        <v>0</v>
      </c>
    </row>
    <row r="36" spans="1:31" x14ac:dyDescent="0.35">
      <c r="A36">
        <v>2038</v>
      </c>
      <c r="B36" t="s">
        <v>413</v>
      </c>
      <c r="C36" s="242">
        <v>0</v>
      </c>
      <c r="D36" s="242">
        <v>1</v>
      </c>
      <c r="E36" s="242">
        <v>0</v>
      </c>
      <c r="F36" s="243">
        <v>1</v>
      </c>
      <c r="G36" s="242">
        <v>1</v>
      </c>
      <c r="H36" s="242">
        <v>0</v>
      </c>
      <c r="I36" s="243">
        <v>1</v>
      </c>
      <c r="J36" s="242">
        <v>0</v>
      </c>
      <c r="K36" s="242">
        <v>0</v>
      </c>
      <c r="L36" s="242">
        <v>0</v>
      </c>
      <c r="M36" s="243">
        <v>0</v>
      </c>
      <c r="N36" s="242">
        <v>15</v>
      </c>
      <c r="O36" s="242">
        <v>0</v>
      </c>
      <c r="P36" s="243">
        <v>15</v>
      </c>
      <c r="Q36" s="242">
        <v>0</v>
      </c>
      <c r="R36" s="242">
        <v>0</v>
      </c>
      <c r="S36" s="244">
        <v>0</v>
      </c>
      <c r="T36" s="242">
        <v>0</v>
      </c>
      <c r="U36" s="242">
        <v>0</v>
      </c>
      <c r="V36" s="244">
        <v>0</v>
      </c>
      <c r="W36" s="242">
        <v>0</v>
      </c>
      <c r="X36" s="242">
        <v>0</v>
      </c>
      <c r="Y36" s="244">
        <v>0</v>
      </c>
      <c r="Z36" s="242">
        <v>0</v>
      </c>
      <c r="AA36" s="242">
        <v>0</v>
      </c>
      <c r="AB36" s="244">
        <v>0</v>
      </c>
      <c r="AC36" s="242">
        <v>0</v>
      </c>
      <c r="AD36" s="242">
        <v>0</v>
      </c>
      <c r="AE36" s="244">
        <v>0</v>
      </c>
    </row>
    <row r="37" spans="1:31" x14ac:dyDescent="0.35">
      <c r="A37">
        <v>2058</v>
      </c>
      <c r="B37" t="s">
        <v>415</v>
      </c>
      <c r="C37" s="242">
        <v>0</v>
      </c>
      <c r="D37" s="242">
        <v>1</v>
      </c>
      <c r="E37" s="242">
        <v>0</v>
      </c>
      <c r="F37" s="243">
        <v>1</v>
      </c>
      <c r="G37" s="242">
        <v>1</v>
      </c>
      <c r="H37" s="242">
        <v>0</v>
      </c>
      <c r="I37" s="243">
        <v>1</v>
      </c>
      <c r="J37" s="242">
        <v>0</v>
      </c>
      <c r="K37" s="242">
        <v>7.5</v>
      </c>
      <c r="L37" s="242">
        <v>0</v>
      </c>
      <c r="M37" s="243">
        <v>7.5</v>
      </c>
      <c r="N37" s="242">
        <v>15</v>
      </c>
      <c r="O37" s="242">
        <v>0</v>
      </c>
      <c r="P37" s="243">
        <v>15</v>
      </c>
      <c r="Q37" s="242">
        <v>0</v>
      </c>
      <c r="R37" s="242">
        <v>0</v>
      </c>
      <c r="S37" s="244">
        <v>0</v>
      </c>
      <c r="T37" s="242">
        <v>0</v>
      </c>
      <c r="U37" s="242">
        <v>0</v>
      </c>
      <c r="V37" s="244">
        <v>0</v>
      </c>
      <c r="W37" s="242">
        <v>1</v>
      </c>
      <c r="X37" s="242">
        <v>7.5</v>
      </c>
      <c r="Y37" s="244">
        <v>15</v>
      </c>
      <c r="Z37" s="242">
        <v>0</v>
      </c>
      <c r="AA37" s="242">
        <v>0</v>
      </c>
      <c r="AB37" s="244">
        <v>0</v>
      </c>
      <c r="AC37" s="242">
        <v>0</v>
      </c>
      <c r="AD37" s="242">
        <v>0</v>
      </c>
      <c r="AE37" s="244">
        <v>0</v>
      </c>
    </row>
    <row r="38" spans="1:31" x14ac:dyDescent="0.35">
      <c r="A38">
        <v>2086</v>
      </c>
      <c r="B38" t="s">
        <v>887</v>
      </c>
      <c r="C38" s="242">
        <v>0</v>
      </c>
      <c r="D38" s="242">
        <v>1</v>
      </c>
      <c r="E38" s="242">
        <v>0</v>
      </c>
      <c r="F38" s="243">
        <v>1</v>
      </c>
      <c r="G38" s="242">
        <v>1</v>
      </c>
      <c r="H38" s="242">
        <v>0</v>
      </c>
      <c r="I38" s="243">
        <v>1</v>
      </c>
      <c r="J38" s="242">
        <v>0</v>
      </c>
      <c r="K38" s="242">
        <v>0</v>
      </c>
      <c r="L38" s="242">
        <v>0</v>
      </c>
      <c r="M38" s="243">
        <v>0</v>
      </c>
      <c r="N38" s="242">
        <v>8</v>
      </c>
      <c r="O38" s="242">
        <v>0</v>
      </c>
      <c r="P38" s="243">
        <v>8</v>
      </c>
      <c r="Q38" s="242">
        <v>0</v>
      </c>
      <c r="R38" s="242">
        <v>0</v>
      </c>
      <c r="S38" s="244">
        <v>0</v>
      </c>
      <c r="T38" s="242">
        <v>0</v>
      </c>
      <c r="U38" s="242">
        <v>0</v>
      </c>
      <c r="V38" s="244">
        <v>0</v>
      </c>
      <c r="W38" s="242">
        <v>0</v>
      </c>
      <c r="X38" s="242">
        <v>0</v>
      </c>
      <c r="Y38" s="244">
        <v>0</v>
      </c>
      <c r="Z38" s="242">
        <v>0</v>
      </c>
      <c r="AA38" s="242">
        <v>0</v>
      </c>
      <c r="AB38" s="244">
        <v>0</v>
      </c>
      <c r="AC38" s="242">
        <v>0</v>
      </c>
      <c r="AD38" s="242">
        <v>0</v>
      </c>
      <c r="AE38" s="244">
        <v>0</v>
      </c>
    </row>
    <row r="39" spans="1:31" x14ac:dyDescent="0.35">
      <c r="A39">
        <v>2101</v>
      </c>
      <c r="B39" t="s">
        <v>914</v>
      </c>
      <c r="C39" s="242">
        <v>2</v>
      </c>
      <c r="D39" s="242">
        <v>0</v>
      </c>
      <c r="E39" s="242">
        <v>0</v>
      </c>
      <c r="F39" s="243">
        <v>0</v>
      </c>
      <c r="G39" s="242">
        <v>0</v>
      </c>
      <c r="H39" s="242">
        <v>0</v>
      </c>
      <c r="I39" s="243">
        <v>0</v>
      </c>
      <c r="J39" s="242">
        <v>30</v>
      </c>
      <c r="K39" s="242">
        <v>0</v>
      </c>
      <c r="L39" s="242">
        <v>0</v>
      </c>
      <c r="M39" s="243">
        <v>0</v>
      </c>
      <c r="N39" s="242">
        <v>0</v>
      </c>
      <c r="O39" s="242">
        <v>0</v>
      </c>
      <c r="P39" s="243">
        <v>0</v>
      </c>
      <c r="Q39" s="242">
        <v>0</v>
      </c>
      <c r="R39" s="242">
        <v>0</v>
      </c>
      <c r="S39" s="244">
        <v>0</v>
      </c>
      <c r="T39" s="242">
        <v>0</v>
      </c>
      <c r="U39" s="242">
        <v>0</v>
      </c>
      <c r="V39" s="244">
        <v>0</v>
      </c>
      <c r="W39" s="242">
        <v>0</v>
      </c>
      <c r="X39" s="242">
        <v>0</v>
      </c>
      <c r="Y39" s="244">
        <v>0</v>
      </c>
      <c r="Z39" s="242">
        <v>0</v>
      </c>
      <c r="AA39" s="242">
        <v>0</v>
      </c>
      <c r="AB39" s="244">
        <v>0</v>
      </c>
      <c r="AC39" s="242">
        <v>0</v>
      </c>
      <c r="AD39" s="242">
        <v>0</v>
      </c>
      <c r="AE39" s="244">
        <v>0</v>
      </c>
    </row>
    <row r="40" spans="1:31" x14ac:dyDescent="0.35">
      <c r="A40">
        <v>2132</v>
      </c>
      <c r="B40" t="s">
        <v>888</v>
      </c>
      <c r="C40" s="242">
        <v>0</v>
      </c>
      <c r="D40" s="242">
        <v>1</v>
      </c>
      <c r="E40" s="242">
        <v>0</v>
      </c>
      <c r="F40" s="243">
        <v>1</v>
      </c>
      <c r="G40" s="242">
        <v>1</v>
      </c>
      <c r="H40" s="242">
        <v>0</v>
      </c>
      <c r="I40" s="243">
        <v>1</v>
      </c>
      <c r="J40" s="242">
        <v>0</v>
      </c>
      <c r="K40" s="242">
        <v>0</v>
      </c>
      <c r="L40" s="242">
        <v>0</v>
      </c>
      <c r="M40" s="243">
        <v>0</v>
      </c>
      <c r="N40" s="242">
        <v>15</v>
      </c>
      <c r="O40" s="242">
        <v>0</v>
      </c>
      <c r="P40" s="243">
        <v>15</v>
      </c>
      <c r="Q40" s="242">
        <v>0</v>
      </c>
      <c r="R40" s="242">
        <v>0</v>
      </c>
      <c r="S40" s="244">
        <v>0</v>
      </c>
      <c r="T40" s="242">
        <v>0</v>
      </c>
      <c r="U40" s="242">
        <v>0</v>
      </c>
      <c r="V40" s="244">
        <v>0</v>
      </c>
      <c r="W40" s="242">
        <v>0</v>
      </c>
      <c r="X40" s="242">
        <v>0</v>
      </c>
      <c r="Y40" s="244">
        <v>0</v>
      </c>
      <c r="Z40" s="242">
        <v>0</v>
      </c>
      <c r="AA40" s="242">
        <v>0</v>
      </c>
      <c r="AB40" s="244">
        <v>0</v>
      </c>
      <c r="AC40" s="242">
        <v>0</v>
      </c>
      <c r="AD40" s="242">
        <v>0</v>
      </c>
      <c r="AE40" s="244">
        <v>0</v>
      </c>
    </row>
    <row r="41" spans="1:31" x14ac:dyDescent="0.35">
      <c r="A41">
        <v>2139</v>
      </c>
      <c r="B41" t="s">
        <v>416</v>
      </c>
      <c r="C41" s="242">
        <v>0</v>
      </c>
      <c r="D41" s="242">
        <v>2</v>
      </c>
      <c r="E41" s="242">
        <v>0</v>
      </c>
      <c r="F41" s="243">
        <v>2</v>
      </c>
      <c r="G41" s="242">
        <v>2</v>
      </c>
      <c r="H41" s="242">
        <v>0</v>
      </c>
      <c r="I41" s="243">
        <v>2</v>
      </c>
      <c r="J41" s="242">
        <v>0</v>
      </c>
      <c r="K41" s="242">
        <v>0</v>
      </c>
      <c r="L41" s="242">
        <v>0</v>
      </c>
      <c r="M41" s="243">
        <v>0</v>
      </c>
      <c r="N41" s="242">
        <v>30</v>
      </c>
      <c r="O41" s="242">
        <v>0</v>
      </c>
      <c r="P41" s="243">
        <v>30</v>
      </c>
      <c r="Q41" s="242">
        <v>0</v>
      </c>
      <c r="R41" s="242">
        <v>0</v>
      </c>
      <c r="S41" s="244">
        <v>0</v>
      </c>
      <c r="T41" s="242">
        <v>0</v>
      </c>
      <c r="U41" s="242">
        <v>0</v>
      </c>
      <c r="V41" s="244">
        <v>0</v>
      </c>
      <c r="W41" s="242">
        <v>0</v>
      </c>
      <c r="X41" s="242">
        <v>0</v>
      </c>
      <c r="Y41" s="244">
        <v>0</v>
      </c>
      <c r="Z41" s="242">
        <v>0</v>
      </c>
      <c r="AA41" s="242">
        <v>0</v>
      </c>
      <c r="AB41" s="244">
        <v>0</v>
      </c>
      <c r="AC41" s="242">
        <v>0</v>
      </c>
      <c r="AD41" s="242">
        <v>0</v>
      </c>
      <c r="AE41" s="244">
        <v>0</v>
      </c>
    </row>
    <row r="42" spans="1:31" x14ac:dyDescent="0.35">
      <c r="A42">
        <v>2143</v>
      </c>
      <c r="B42" t="s">
        <v>417</v>
      </c>
      <c r="C42" s="242">
        <v>0</v>
      </c>
      <c r="D42" s="242">
        <v>2</v>
      </c>
      <c r="E42" s="242">
        <v>0</v>
      </c>
      <c r="F42" s="243">
        <v>2</v>
      </c>
      <c r="G42" s="242">
        <v>0</v>
      </c>
      <c r="H42" s="242">
        <v>0</v>
      </c>
      <c r="I42" s="243">
        <v>0</v>
      </c>
      <c r="J42" s="242">
        <v>0</v>
      </c>
      <c r="K42" s="242">
        <v>30</v>
      </c>
      <c r="L42" s="242">
        <v>0</v>
      </c>
      <c r="M42" s="243">
        <v>30</v>
      </c>
      <c r="N42" s="242">
        <v>0</v>
      </c>
      <c r="O42" s="242">
        <v>0</v>
      </c>
      <c r="P42" s="243">
        <v>0</v>
      </c>
      <c r="Q42" s="242">
        <v>0</v>
      </c>
      <c r="R42" s="242">
        <v>0</v>
      </c>
      <c r="S42" s="244">
        <v>0</v>
      </c>
      <c r="T42" s="242">
        <v>0</v>
      </c>
      <c r="U42" s="242">
        <v>0</v>
      </c>
      <c r="V42" s="244">
        <v>0</v>
      </c>
      <c r="W42" s="242">
        <v>0</v>
      </c>
      <c r="X42" s="242">
        <v>0</v>
      </c>
      <c r="Y42" s="244">
        <v>0</v>
      </c>
      <c r="Z42" s="242">
        <v>0</v>
      </c>
      <c r="AA42" s="242">
        <v>0</v>
      </c>
      <c r="AB42" s="244">
        <v>0</v>
      </c>
      <c r="AC42" s="242">
        <v>0</v>
      </c>
      <c r="AD42" s="242">
        <v>0</v>
      </c>
      <c r="AE42" s="244">
        <v>0</v>
      </c>
    </row>
    <row r="43" spans="1:31" x14ac:dyDescent="0.35">
      <c r="A43">
        <v>2233</v>
      </c>
      <c r="B43" t="s">
        <v>419</v>
      </c>
      <c r="C43" s="242">
        <v>0</v>
      </c>
      <c r="D43" s="242">
        <v>1</v>
      </c>
      <c r="E43" s="242">
        <v>0</v>
      </c>
      <c r="F43" s="243">
        <v>1</v>
      </c>
      <c r="G43" s="242">
        <v>0</v>
      </c>
      <c r="H43" s="242">
        <v>0</v>
      </c>
      <c r="I43" s="243">
        <v>0</v>
      </c>
      <c r="J43" s="242">
        <v>0</v>
      </c>
      <c r="K43" s="242">
        <v>15</v>
      </c>
      <c r="L43" s="242">
        <v>0</v>
      </c>
      <c r="M43" s="243">
        <v>15</v>
      </c>
      <c r="N43" s="242">
        <v>0</v>
      </c>
      <c r="O43" s="242">
        <v>0</v>
      </c>
      <c r="P43" s="243">
        <v>0</v>
      </c>
      <c r="Q43" s="242">
        <v>1</v>
      </c>
      <c r="R43" s="242">
        <v>15</v>
      </c>
      <c r="S43" s="244">
        <v>0</v>
      </c>
      <c r="T43" s="242">
        <v>0</v>
      </c>
      <c r="U43" s="242">
        <v>0</v>
      </c>
      <c r="V43" s="244">
        <v>0</v>
      </c>
      <c r="W43" s="242">
        <v>0</v>
      </c>
      <c r="X43" s="242">
        <v>0</v>
      </c>
      <c r="Y43" s="244">
        <v>0</v>
      </c>
      <c r="Z43" s="242">
        <v>0</v>
      </c>
      <c r="AA43" s="242">
        <v>0</v>
      </c>
      <c r="AB43" s="244">
        <v>0</v>
      </c>
      <c r="AC43" s="242">
        <v>0</v>
      </c>
      <c r="AD43" s="242">
        <v>0</v>
      </c>
      <c r="AE43" s="244">
        <v>0</v>
      </c>
    </row>
    <row r="44" spans="1:31" x14ac:dyDescent="0.35">
      <c r="A44">
        <v>2262</v>
      </c>
      <c r="B44" t="s">
        <v>420</v>
      </c>
      <c r="C44" s="242">
        <v>2</v>
      </c>
      <c r="D44" s="242">
        <v>13</v>
      </c>
      <c r="E44" s="242">
        <v>3</v>
      </c>
      <c r="F44" s="243">
        <v>16</v>
      </c>
      <c r="G44" s="242">
        <v>9</v>
      </c>
      <c r="H44" s="242">
        <v>0</v>
      </c>
      <c r="I44" s="243">
        <v>9</v>
      </c>
      <c r="J44" s="242">
        <v>30</v>
      </c>
      <c r="K44" s="242">
        <v>195</v>
      </c>
      <c r="L44" s="242">
        <v>45</v>
      </c>
      <c r="M44" s="243">
        <v>240</v>
      </c>
      <c r="N44" s="242">
        <v>135</v>
      </c>
      <c r="O44" s="242">
        <v>0</v>
      </c>
      <c r="P44" s="243">
        <v>135</v>
      </c>
      <c r="Q44" s="242">
        <v>1</v>
      </c>
      <c r="R44" s="242">
        <v>15</v>
      </c>
      <c r="S44" s="244">
        <v>0</v>
      </c>
      <c r="T44" s="242">
        <v>0</v>
      </c>
      <c r="U44" s="242">
        <v>0</v>
      </c>
      <c r="V44" s="244">
        <v>0</v>
      </c>
      <c r="W44" s="242">
        <v>8</v>
      </c>
      <c r="X44" s="242">
        <v>120</v>
      </c>
      <c r="Y44" s="244">
        <v>90</v>
      </c>
      <c r="Z44" s="242">
        <v>0</v>
      </c>
      <c r="AA44" s="242">
        <v>0</v>
      </c>
      <c r="AB44" s="244">
        <v>0</v>
      </c>
      <c r="AC44" s="242">
        <v>0</v>
      </c>
      <c r="AD44" s="242">
        <v>0</v>
      </c>
      <c r="AE44" s="244">
        <v>0</v>
      </c>
    </row>
    <row r="45" spans="1:31" x14ac:dyDescent="0.35">
      <c r="A45">
        <v>2274</v>
      </c>
      <c r="B45" t="s">
        <v>422</v>
      </c>
      <c r="C45" s="242">
        <v>1</v>
      </c>
      <c r="D45" s="242">
        <v>2</v>
      </c>
      <c r="E45" s="242">
        <v>0</v>
      </c>
      <c r="F45" s="243">
        <v>2</v>
      </c>
      <c r="G45" s="242">
        <v>1</v>
      </c>
      <c r="H45" s="242">
        <v>0</v>
      </c>
      <c r="I45" s="243">
        <v>1</v>
      </c>
      <c r="J45" s="242">
        <v>15</v>
      </c>
      <c r="K45" s="242">
        <v>30</v>
      </c>
      <c r="L45" s="242">
        <v>0</v>
      </c>
      <c r="M45" s="243">
        <v>30</v>
      </c>
      <c r="N45" s="242">
        <v>15</v>
      </c>
      <c r="O45" s="242">
        <v>0</v>
      </c>
      <c r="P45" s="243">
        <v>15</v>
      </c>
      <c r="Q45" s="242">
        <v>0</v>
      </c>
      <c r="R45" s="242">
        <v>0</v>
      </c>
      <c r="S45" s="244">
        <v>0</v>
      </c>
      <c r="T45" s="242">
        <v>0</v>
      </c>
      <c r="U45" s="242">
        <v>0</v>
      </c>
      <c r="V45" s="244">
        <v>0</v>
      </c>
      <c r="W45" s="242">
        <v>0</v>
      </c>
      <c r="X45" s="242">
        <v>0</v>
      </c>
      <c r="Y45" s="244">
        <v>0</v>
      </c>
      <c r="Z45" s="242">
        <v>0</v>
      </c>
      <c r="AA45" s="242">
        <v>0</v>
      </c>
      <c r="AB45" s="244">
        <v>0</v>
      </c>
      <c r="AC45" s="242">
        <v>0</v>
      </c>
      <c r="AD45" s="242">
        <v>0</v>
      </c>
      <c r="AE45" s="244">
        <v>0</v>
      </c>
    </row>
    <row r="46" spans="1:31" x14ac:dyDescent="0.35">
      <c r="A46">
        <v>2353</v>
      </c>
      <c r="B46" t="s">
        <v>423</v>
      </c>
      <c r="C46" s="242">
        <v>0</v>
      </c>
      <c r="D46" s="242">
        <v>2</v>
      </c>
      <c r="E46" s="242">
        <v>0</v>
      </c>
      <c r="F46" s="243">
        <v>2</v>
      </c>
      <c r="G46" s="242">
        <v>2</v>
      </c>
      <c r="H46" s="242">
        <v>0</v>
      </c>
      <c r="I46" s="243">
        <v>2</v>
      </c>
      <c r="J46" s="242">
        <v>0</v>
      </c>
      <c r="K46" s="242">
        <v>0</v>
      </c>
      <c r="L46" s="242">
        <v>0</v>
      </c>
      <c r="M46" s="243">
        <v>0</v>
      </c>
      <c r="N46" s="242">
        <v>30</v>
      </c>
      <c r="O46" s="242">
        <v>0</v>
      </c>
      <c r="P46" s="243">
        <v>30</v>
      </c>
      <c r="Q46" s="242">
        <v>1</v>
      </c>
      <c r="R46" s="242">
        <v>0</v>
      </c>
      <c r="S46" s="244">
        <v>15</v>
      </c>
      <c r="T46" s="242">
        <v>0</v>
      </c>
      <c r="U46" s="242">
        <v>0</v>
      </c>
      <c r="V46" s="244">
        <v>0</v>
      </c>
      <c r="W46" s="242">
        <v>0</v>
      </c>
      <c r="X46" s="242">
        <v>0</v>
      </c>
      <c r="Y46" s="244">
        <v>0</v>
      </c>
      <c r="Z46" s="242">
        <v>0</v>
      </c>
      <c r="AA46" s="242">
        <v>0</v>
      </c>
      <c r="AB46" s="244">
        <v>0</v>
      </c>
      <c r="AC46" s="242">
        <v>0</v>
      </c>
      <c r="AD46" s="242">
        <v>0</v>
      </c>
      <c r="AE46" s="244">
        <v>0</v>
      </c>
    </row>
    <row r="47" spans="1:31" x14ac:dyDescent="0.35">
      <c r="A47">
        <v>2575</v>
      </c>
      <c r="B47" t="s">
        <v>429</v>
      </c>
      <c r="C47" s="242">
        <v>6</v>
      </c>
      <c r="D47" s="242">
        <v>21</v>
      </c>
      <c r="E47" s="242">
        <v>0</v>
      </c>
      <c r="F47" s="243">
        <v>21</v>
      </c>
      <c r="G47" s="242">
        <v>3</v>
      </c>
      <c r="H47" s="242">
        <v>0</v>
      </c>
      <c r="I47" s="243">
        <v>3</v>
      </c>
      <c r="J47" s="242">
        <v>90</v>
      </c>
      <c r="K47" s="242">
        <v>315</v>
      </c>
      <c r="L47" s="242">
        <v>0</v>
      </c>
      <c r="M47" s="243">
        <v>315</v>
      </c>
      <c r="N47" s="242">
        <v>45</v>
      </c>
      <c r="O47" s="242">
        <v>0</v>
      </c>
      <c r="P47" s="243">
        <v>45</v>
      </c>
      <c r="Q47" s="242">
        <v>1</v>
      </c>
      <c r="R47" s="242">
        <v>15</v>
      </c>
      <c r="S47" s="244">
        <v>15</v>
      </c>
      <c r="T47" s="242">
        <v>1</v>
      </c>
      <c r="U47" s="242">
        <v>15</v>
      </c>
      <c r="V47" s="244">
        <v>0</v>
      </c>
      <c r="W47" s="242">
        <v>2</v>
      </c>
      <c r="X47" s="242">
        <v>30</v>
      </c>
      <c r="Y47" s="244">
        <v>0</v>
      </c>
      <c r="Z47" s="242">
        <v>4</v>
      </c>
      <c r="AA47" s="242">
        <v>60</v>
      </c>
      <c r="AB47" s="244">
        <v>0</v>
      </c>
      <c r="AC47" s="242">
        <v>0</v>
      </c>
      <c r="AD47" s="242">
        <v>0</v>
      </c>
      <c r="AE47" s="244">
        <v>0</v>
      </c>
    </row>
    <row r="48" spans="1:31" x14ac:dyDescent="0.35">
      <c r="A48">
        <v>2580</v>
      </c>
      <c r="B48" t="s">
        <v>430</v>
      </c>
      <c r="C48" s="242">
        <v>12</v>
      </c>
      <c r="D48" s="242">
        <v>31</v>
      </c>
      <c r="E48" s="242">
        <v>0</v>
      </c>
      <c r="F48" s="243">
        <v>31</v>
      </c>
      <c r="G48" s="242">
        <v>21</v>
      </c>
      <c r="H48" s="242">
        <v>0</v>
      </c>
      <c r="I48" s="243">
        <v>21</v>
      </c>
      <c r="J48" s="242">
        <v>180</v>
      </c>
      <c r="K48" s="242">
        <v>450</v>
      </c>
      <c r="L48" s="242">
        <v>0</v>
      </c>
      <c r="M48" s="243">
        <v>450</v>
      </c>
      <c r="N48" s="242">
        <v>307.5</v>
      </c>
      <c r="O48" s="242">
        <v>0</v>
      </c>
      <c r="P48" s="243">
        <v>307.5</v>
      </c>
      <c r="Q48" s="242">
        <v>2</v>
      </c>
      <c r="R48" s="242">
        <v>30</v>
      </c>
      <c r="S48" s="244">
        <v>15</v>
      </c>
      <c r="T48" s="242">
        <v>2</v>
      </c>
      <c r="U48" s="242">
        <v>30</v>
      </c>
      <c r="V48" s="244">
        <v>22.5</v>
      </c>
      <c r="W48" s="242">
        <v>8</v>
      </c>
      <c r="X48" s="242">
        <v>120</v>
      </c>
      <c r="Y48" s="244">
        <v>60</v>
      </c>
      <c r="Z48" s="242">
        <v>1</v>
      </c>
      <c r="AA48" s="242">
        <v>15</v>
      </c>
      <c r="AB48" s="244">
        <v>0</v>
      </c>
      <c r="AC48" s="242">
        <v>0</v>
      </c>
      <c r="AD48" s="242">
        <v>0</v>
      </c>
      <c r="AE48" s="244">
        <v>0</v>
      </c>
    </row>
    <row r="49" spans="1:31" x14ac:dyDescent="0.35">
      <c r="A49">
        <v>2596</v>
      </c>
      <c r="B49" t="s">
        <v>431</v>
      </c>
      <c r="C49" s="242">
        <v>0</v>
      </c>
      <c r="D49" s="242">
        <v>35</v>
      </c>
      <c r="E49" s="242">
        <v>0</v>
      </c>
      <c r="F49" s="243">
        <v>35</v>
      </c>
      <c r="G49" s="242">
        <v>29</v>
      </c>
      <c r="H49" s="242">
        <v>0</v>
      </c>
      <c r="I49" s="243">
        <v>29</v>
      </c>
      <c r="J49" s="242">
        <v>0</v>
      </c>
      <c r="K49" s="242">
        <v>505</v>
      </c>
      <c r="L49" s="242">
        <v>0</v>
      </c>
      <c r="M49" s="243">
        <v>505</v>
      </c>
      <c r="N49" s="242">
        <v>375</v>
      </c>
      <c r="O49" s="242">
        <v>0</v>
      </c>
      <c r="P49" s="243">
        <v>375</v>
      </c>
      <c r="Q49" s="242">
        <v>2</v>
      </c>
      <c r="R49" s="242">
        <v>30</v>
      </c>
      <c r="S49" s="244">
        <v>20</v>
      </c>
      <c r="T49" s="242">
        <v>2</v>
      </c>
      <c r="U49" s="242">
        <v>25</v>
      </c>
      <c r="V49" s="244">
        <v>5</v>
      </c>
      <c r="W49" s="242">
        <v>3</v>
      </c>
      <c r="X49" s="242">
        <v>45</v>
      </c>
      <c r="Y49" s="244">
        <v>20</v>
      </c>
      <c r="Z49" s="242">
        <v>0</v>
      </c>
      <c r="AA49" s="242">
        <v>0</v>
      </c>
      <c r="AB49" s="244">
        <v>0</v>
      </c>
      <c r="AC49" s="242">
        <v>0</v>
      </c>
      <c r="AD49" s="242">
        <v>0</v>
      </c>
      <c r="AE49" s="244">
        <v>0</v>
      </c>
    </row>
    <row r="50" spans="1:31" x14ac:dyDescent="0.35">
      <c r="A50">
        <v>2599</v>
      </c>
      <c r="B50" t="s">
        <v>432</v>
      </c>
      <c r="C50" s="242">
        <v>18</v>
      </c>
      <c r="D50" s="242">
        <v>27</v>
      </c>
      <c r="E50" s="242">
        <v>2</v>
      </c>
      <c r="F50" s="243">
        <v>29</v>
      </c>
      <c r="G50" s="242">
        <v>6</v>
      </c>
      <c r="H50" s="242">
        <v>0</v>
      </c>
      <c r="I50" s="243">
        <v>6</v>
      </c>
      <c r="J50" s="242">
        <v>270</v>
      </c>
      <c r="K50" s="242">
        <v>405</v>
      </c>
      <c r="L50" s="242">
        <v>30</v>
      </c>
      <c r="M50" s="243">
        <v>435</v>
      </c>
      <c r="N50" s="242">
        <v>90</v>
      </c>
      <c r="O50" s="242">
        <v>0</v>
      </c>
      <c r="P50" s="243">
        <v>90</v>
      </c>
      <c r="Q50" s="242">
        <v>0</v>
      </c>
      <c r="R50" s="242">
        <v>0</v>
      </c>
      <c r="S50" s="244">
        <v>0</v>
      </c>
      <c r="T50" s="242">
        <v>5</v>
      </c>
      <c r="U50" s="242">
        <v>75</v>
      </c>
      <c r="V50" s="244">
        <v>15</v>
      </c>
      <c r="W50" s="242">
        <v>16</v>
      </c>
      <c r="X50" s="242">
        <v>240</v>
      </c>
      <c r="Y50" s="244">
        <v>45</v>
      </c>
      <c r="Z50" s="242">
        <v>0</v>
      </c>
      <c r="AA50" s="242">
        <v>0</v>
      </c>
      <c r="AB50" s="244">
        <v>0</v>
      </c>
      <c r="AC50" s="242">
        <v>0</v>
      </c>
      <c r="AD50" s="242">
        <v>0</v>
      </c>
      <c r="AE50" s="244">
        <v>0</v>
      </c>
    </row>
    <row r="51" spans="1:31" x14ac:dyDescent="0.35">
      <c r="A51">
        <v>2600</v>
      </c>
      <c r="B51" t="s">
        <v>433</v>
      </c>
      <c r="C51" s="242">
        <v>0</v>
      </c>
      <c r="D51" s="242">
        <v>4</v>
      </c>
      <c r="E51" s="242">
        <v>0</v>
      </c>
      <c r="F51" s="243">
        <v>4</v>
      </c>
      <c r="G51" s="242">
        <v>0</v>
      </c>
      <c r="H51" s="242">
        <v>0</v>
      </c>
      <c r="I51" s="243">
        <v>0</v>
      </c>
      <c r="J51" s="242">
        <v>0</v>
      </c>
      <c r="K51" s="242">
        <v>37.5</v>
      </c>
      <c r="L51" s="242">
        <v>0</v>
      </c>
      <c r="M51" s="243">
        <v>37.5</v>
      </c>
      <c r="N51" s="242">
        <v>0</v>
      </c>
      <c r="O51" s="242">
        <v>0</v>
      </c>
      <c r="P51" s="243">
        <v>0</v>
      </c>
      <c r="Q51" s="242">
        <v>1</v>
      </c>
      <c r="R51" s="242">
        <v>7</v>
      </c>
      <c r="S51" s="244">
        <v>0</v>
      </c>
      <c r="T51" s="242">
        <v>1</v>
      </c>
      <c r="U51" s="242">
        <v>15</v>
      </c>
      <c r="V51" s="244">
        <v>0</v>
      </c>
      <c r="W51" s="242">
        <v>2</v>
      </c>
      <c r="X51" s="242">
        <v>15.5</v>
      </c>
      <c r="Y51" s="244">
        <v>0</v>
      </c>
      <c r="Z51" s="242">
        <v>0</v>
      </c>
      <c r="AA51" s="242">
        <v>0</v>
      </c>
      <c r="AB51" s="244">
        <v>0</v>
      </c>
      <c r="AC51" s="242">
        <v>0</v>
      </c>
      <c r="AD51" s="242">
        <v>0</v>
      </c>
      <c r="AE51" s="244">
        <v>0</v>
      </c>
    </row>
    <row r="52" spans="1:31" x14ac:dyDescent="0.35">
      <c r="A52">
        <v>2601</v>
      </c>
      <c r="B52" t="s">
        <v>434</v>
      </c>
      <c r="C52" s="242">
        <v>3</v>
      </c>
      <c r="D52" s="242">
        <v>9</v>
      </c>
      <c r="E52" s="242">
        <v>0</v>
      </c>
      <c r="F52" s="243">
        <v>9</v>
      </c>
      <c r="G52" s="242">
        <v>4</v>
      </c>
      <c r="H52" s="242">
        <v>0</v>
      </c>
      <c r="I52" s="243">
        <v>4</v>
      </c>
      <c r="J52" s="242">
        <v>35</v>
      </c>
      <c r="K52" s="242">
        <v>132</v>
      </c>
      <c r="L52" s="242">
        <v>0</v>
      </c>
      <c r="M52" s="243">
        <v>132</v>
      </c>
      <c r="N52" s="242">
        <v>50</v>
      </c>
      <c r="O52" s="242">
        <v>0</v>
      </c>
      <c r="P52" s="243">
        <v>50</v>
      </c>
      <c r="Q52" s="242">
        <v>0</v>
      </c>
      <c r="R52" s="242">
        <v>0</v>
      </c>
      <c r="S52" s="244">
        <v>0</v>
      </c>
      <c r="T52" s="242">
        <v>0</v>
      </c>
      <c r="U52" s="242">
        <v>0</v>
      </c>
      <c r="V52" s="244">
        <v>0</v>
      </c>
      <c r="W52" s="242">
        <v>2</v>
      </c>
      <c r="X52" s="242">
        <v>27</v>
      </c>
      <c r="Y52" s="244">
        <v>15</v>
      </c>
      <c r="Z52" s="242">
        <v>0</v>
      </c>
      <c r="AA52" s="242">
        <v>0</v>
      </c>
      <c r="AB52" s="244">
        <v>0</v>
      </c>
      <c r="AC52" s="242">
        <v>0</v>
      </c>
      <c r="AD52" s="242">
        <v>0</v>
      </c>
      <c r="AE52" s="244">
        <v>0</v>
      </c>
    </row>
    <row r="53" spans="1:31" x14ac:dyDescent="0.35">
      <c r="A53">
        <v>2603</v>
      </c>
      <c r="B53" t="s">
        <v>435</v>
      </c>
      <c r="C53" s="242">
        <v>0</v>
      </c>
      <c r="D53" s="242">
        <v>28</v>
      </c>
      <c r="E53" s="242">
        <v>0</v>
      </c>
      <c r="F53" s="243">
        <v>28</v>
      </c>
      <c r="G53" s="242">
        <v>21</v>
      </c>
      <c r="H53" s="242">
        <v>0</v>
      </c>
      <c r="I53" s="243">
        <v>21</v>
      </c>
      <c r="J53" s="242">
        <v>0</v>
      </c>
      <c r="K53" s="242">
        <v>420</v>
      </c>
      <c r="L53" s="242">
        <v>0</v>
      </c>
      <c r="M53" s="243">
        <v>420</v>
      </c>
      <c r="N53" s="242">
        <v>299</v>
      </c>
      <c r="O53" s="242">
        <v>0</v>
      </c>
      <c r="P53" s="243">
        <v>299</v>
      </c>
      <c r="Q53" s="242">
        <v>0</v>
      </c>
      <c r="R53" s="242">
        <v>0</v>
      </c>
      <c r="S53" s="244">
        <v>0</v>
      </c>
      <c r="T53" s="242">
        <v>0</v>
      </c>
      <c r="U53" s="242">
        <v>0</v>
      </c>
      <c r="V53" s="244">
        <v>0</v>
      </c>
      <c r="W53" s="242">
        <v>0</v>
      </c>
      <c r="X53" s="242">
        <v>0</v>
      </c>
      <c r="Y53" s="244">
        <v>0</v>
      </c>
      <c r="Z53" s="242">
        <v>2</v>
      </c>
      <c r="AA53" s="242">
        <v>30</v>
      </c>
      <c r="AB53" s="244">
        <v>0</v>
      </c>
      <c r="AC53" s="242">
        <v>2</v>
      </c>
      <c r="AD53" s="242">
        <v>30</v>
      </c>
      <c r="AE53" s="244">
        <v>0</v>
      </c>
    </row>
    <row r="54" spans="1:31" x14ac:dyDescent="0.35">
      <c r="A54">
        <v>2611</v>
      </c>
      <c r="B54" t="s">
        <v>436</v>
      </c>
      <c r="C54" s="242">
        <v>5</v>
      </c>
      <c r="D54" s="242">
        <v>2</v>
      </c>
      <c r="E54" s="242">
        <v>0</v>
      </c>
      <c r="F54" s="243">
        <v>2</v>
      </c>
      <c r="G54" s="242">
        <v>0</v>
      </c>
      <c r="H54" s="242">
        <v>0</v>
      </c>
      <c r="I54" s="243">
        <v>0</v>
      </c>
      <c r="J54" s="242">
        <v>75</v>
      </c>
      <c r="K54" s="242">
        <v>30</v>
      </c>
      <c r="L54" s="242">
        <v>0</v>
      </c>
      <c r="M54" s="243">
        <v>30</v>
      </c>
      <c r="N54" s="242">
        <v>0</v>
      </c>
      <c r="O54" s="242">
        <v>0</v>
      </c>
      <c r="P54" s="243">
        <v>0</v>
      </c>
      <c r="Q54" s="242">
        <v>1</v>
      </c>
      <c r="R54" s="242">
        <v>15</v>
      </c>
      <c r="S54" s="244">
        <v>0</v>
      </c>
      <c r="T54" s="242">
        <v>1</v>
      </c>
      <c r="U54" s="242">
        <v>15</v>
      </c>
      <c r="V54" s="244">
        <v>0</v>
      </c>
      <c r="W54" s="242">
        <v>0</v>
      </c>
      <c r="X54" s="242">
        <v>0</v>
      </c>
      <c r="Y54" s="244">
        <v>0</v>
      </c>
      <c r="Z54" s="242">
        <v>1</v>
      </c>
      <c r="AA54" s="242">
        <v>15</v>
      </c>
      <c r="AB54" s="244">
        <v>0</v>
      </c>
      <c r="AC54" s="242">
        <v>0</v>
      </c>
      <c r="AD54" s="242">
        <v>0</v>
      </c>
      <c r="AE54" s="244">
        <v>0</v>
      </c>
    </row>
    <row r="55" spans="1:31" x14ac:dyDescent="0.35">
      <c r="A55">
        <v>2614</v>
      </c>
      <c r="B55" t="s">
        <v>437</v>
      </c>
      <c r="C55" s="242">
        <v>14</v>
      </c>
      <c r="D55" s="242">
        <v>34</v>
      </c>
      <c r="E55" s="242">
        <v>0</v>
      </c>
      <c r="F55" s="243">
        <v>34</v>
      </c>
      <c r="G55" s="242">
        <v>17</v>
      </c>
      <c r="H55" s="242">
        <v>0</v>
      </c>
      <c r="I55" s="243">
        <v>17</v>
      </c>
      <c r="J55" s="242">
        <v>210</v>
      </c>
      <c r="K55" s="242">
        <v>510</v>
      </c>
      <c r="L55" s="242">
        <v>0</v>
      </c>
      <c r="M55" s="243">
        <v>510</v>
      </c>
      <c r="N55" s="242">
        <v>255</v>
      </c>
      <c r="O55" s="242">
        <v>0</v>
      </c>
      <c r="P55" s="243">
        <v>255</v>
      </c>
      <c r="Q55" s="242">
        <v>11</v>
      </c>
      <c r="R55" s="242">
        <v>165</v>
      </c>
      <c r="S55" s="244">
        <v>75</v>
      </c>
      <c r="T55" s="242">
        <v>13</v>
      </c>
      <c r="U55" s="242">
        <v>195</v>
      </c>
      <c r="V55" s="244">
        <v>105</v>
      </c>
      <c r="W55" s="242">
        <v>3</v>
      </c>
      <c r="X55" s="242">
        <v>45</v>
      </c>
      <c r="Y55" s="244">
        <v>30</v>
      </c>
      <c r="Z55" s="242">
        <v>13</v>
      </c>
      <c r="AA55" s="242">
        <v>195</v>
      </c>
      <c r="AB55" s="244">
        <v>45</v>
      </c>
      <c r="AC55" s="242">
        <v>13</v>
      </c>
      <c r="AD55" s="242">
        <v>195</v>
      </c>
      <c r="AE55" s="244">
        <v>45</v>
      </c>
    </row>
    <row r="56" spans="1:31" x14ac:dyDescent="0.35">
      <c r="A56">
        <v>2619</v>
      </c>
      <c r="B56" t="s">
        <v>438</v>
      </c>
      <c r="C56" s="242">
        <v>2</v>
      </c>
      <c r="D56" s="242">
        <v>23</v>
      </c>
      <c r="E56" s="242">
        <v>0</v>
      </c>
      <c r="F56" s="243">
        <v>23</v>
      </c>
      <c r="G56" s="242">
        <v>13</v>
      </c>
      <c r="H56" s="242">
        <v>0</v>
      </c>
      <c r="I56" s="243">
        <v>13</v>
      </c>
      <c r="J56" s="242">
        <v>24</v>
      </c>
      <c r="K56" s="242">
        <v>336</v>
      </c>
      <c r="L56" s="242">
        <v>0</v>
      </c>
      <c r="M56" s="243">
        <v>336</v>
      </c>
      <c r="N56" s="242">
        <v>149</v>
      </c>
      <c r="O56" s="242">
        <v>0</v>
      </c>
      <c r="P56" s="243">
        <v>149</v>
      </c>
      <c r="Q56" s="242">
        <v>3</v>
      </c>
      <c r="R56" s="242">
        <v>45</v>
      </c>
      <c r="S56" s="244">
        <v>15</v>
      </c>
      <c r="T56" s="242">
        <v>2</v>
      </c>
      <c r="U56" s="242">
        <v>30</v>
      </c>
      <c r="V56" s="244">
        <v>30</v>
      </c>
      <c r="W56" s="242">
        <v>2</v>
      </c>
      <c r="X56" s="242">
        <v>27</v>
      </c>
      <c r="Y56" s="244">
        <v>15</v>
      </c>
      <c r="Z56" s="242">
        <v>0</v>
      </c>
      <c r="AA56" s="242">
        <v>0</v>
      </c>
      <c r="AB56" s="244">
        <v>0</v>
      </c>
      <c r="AC56" s="242">
        <v>0</v>
      </c>
      <c r="AD56" s="242">
        <v>0</v>
      </c>
      <c r="AE56" s="244">
        <v>0</v>
      </c>
    </row>
    <row r="57" spans="1:31" x14ac:dyDescent="0.35">
      <c r="A57">
        <v>2633</v>
      </c>
      <c r="B57" t="s">
        <v>439</v>
      </c>
      <c r="C57" s="242">
        <v>2</v>
      </c>
      <c r="D57" s="242">
        <v>11</v>
      </c>
      <c r="E57" s="242">
        <v>0</v>
      </c>
      <c r="F57" s="243">
        <v>11</v>
      </c>
      <c r="G57" s="242">
        <v>4</v>
      </c>
      <c r="H57" s="242">
        <v>0</v>
      </c>
      <c r="I57" s="243">
        <v>4</v>
      </c>
      <c r="J57" s="242">
        <v>30</v>
      </c>
      <c r="K57" s="242">
        <v>162</v>
      </c>
      <c r="L57" s="242">
        <v>0</v>
      </c>
      <c r="M57" s="243">
        <v>162</v>
      </c>
      <c r="N57" s="242">
        <v>60</v>
      </c>
      <c r="O57" s="242">
        <v>0</v>
      </c>
      <c r="P57" s="243">
        <v>60</v>
      </c>
      <c r="Q57" s="242">
        <v>2</v>
      </c>
      <c r="R57" s="242">
        <v>30</v>
      </c>
      <c r="S57" s="244">
        <v>0</v>
      </c>
      <c r="T57" s="242">
        <v>1</v>
      </c>
      <c r="U57" s="242">
        <v>15</v>
      </c>
      <c r="V57" s="244">
        <v>0</v>
      </c>
      <c r="W57" s="242">
        <v>3</v>
      </c>
      <c r="X57" s="242">
        <v>42</v>
      </c>
      <c r="Y57" s="244">
        <v>0</v>
      </c>
      <c r="Z57" s="242">
        <v>0</v>
      </c>
      <c r="AA57" s="242">
        <v>0</v>
      </c>
      <c r="AB57" s="244">
        <v>0</v>
      </c>
      <c r="AC57" s="242">
        <v>0</v>
      </c>
      <c r="AD57" s="242">
        <v>0</v>
      </c>
      <c r="AE57" s="244">
        <v>0</v>
      </c>
    </row>
    <row r="58" spans="1:31" x14ac:dyDescent="0.35">
      <c r="A58">
        <v>2637</v>
      </c>
      <c r="B58" t="s">
        <v>440</v>
      </c>
      <c r="C58" s="242">
        <v>3</v>
      </c>
      <c r="D58" s="242">
        <v>31</v>
      </c>
      <c r="E58" s="242">
        <v>0</v>
      </c>
      <c r="F58" s="243">
        <v>31</v>
      </c>
      <c r="G58" s="242">
        <v>22</v>
      </c>
      <c r="H58" s="242">
        <v>0</v>
      </c>
      <c r="I58" s="243">
        <v>22</v>
      </c>
      <c r="J58" s="242">
        <v>45</v>
      </c>
      <c r="K58" s="242">
        <v>465</v>
      </c>
      <c r="L58" s="242">
        <v>0</v>
      </c>
      <c r="M58" s="243">
        <v>465</v>
      </c>
      <c r="N58" s="242">
        <v>330</v>
      </c>
      <c r="O58" s="242">
        <v>0</v>
      </c>
      <c r="P58" s="243">
        <v>330</v>
      </c>
      <c r="Q58" s="242">
        <v>2</v>
      </c>
      <c r="R58" s="242">
        <v>30</v>
      </c>
      <c r="S58" s="244">
        <v>30</v>
      </c>
      <c r="T58" s="242">
        <v>3</v>
      </c>
      <c r="U58" s="242">
        <v>45</v>
      </c>
      <c r="V58" s="244">
        <v>30</v>
      </c>
      <c r="W58" s="242">
        <v>2</v>
      </c>
      <c r="X58" s="242">
        <v>30</v>
      </c>
      <c r="Y58" s="244">
        <v>30</v>
      </c>
      <c r="Z58" s="242">
        <v>0</v>
      </c>
      <c r="AA58" s="242">
        <v>0</v>
      </c>
      <c r="AB58" s="244">
        <v>0</v>
      </c>
      <c r="AC58" s="242">
        <v>0</v>
      </c>
      <c r="AD58" s="242">
        <v>0</v>
      </c>
      <c r="AE58" s="244">
        <v>0</v>
      </c>
    </row>
    <row r="59" spans="1:31" x14ac:dyDescent="0.35">
      <c r="A59">
        <v>2651</v>
      </c>
      <c r="B59" t="s">
        <v>441</v>
      </c>
      <c r="C59" s="242">
        <v>0</v>
      </c>
      <c r="D59" s="242">
        <v>4</v>
      </c>
      <c r="E59" s="242">
        <v>0</v>
      </c>
      <c r="F59" s="243">
        <v>4</v>
      </c>
      <c r="G59" s="242">
        <v>3</v>
      </c>
      <c r="H59" s="242">
        <v>0</v>
      </c>
      <c r="I59" s="243">
        <v>3</v>
      </c>
      <c r="J59" s="242">
        <v>0</v>
      </c>
      <c r="K59" s="242">
        <v>60</v>
      </c>
      <c r="L59" s="242">
        <v>0</v>
      </c>
      <c r="M59" s="243">
        <v>60</v>
      </c>
      <c r="N59" s="242">
        <v>45</v>
      </c>
      <c r="O59" s="242">
        <v>0</v>
      </c>
      <c r="P59" s="243">
        <v>45</v>
      </c>
      <c r="Q59" s="242">
        <v>1</v>
      </c>
      <c r="R59" s="242">
        <v>15</v>
      </c>
      <c r="S59" s="244">
        <v>0</v>
      </c>
      <c r="T59" s="242">
        <v>0</v>
      </c>
      <c r="U59" s="242">
        <v>0</v>
      </c>
      <c r="V59" s="244">
        <v>0</v>
      </c>
      <c r="W59" s="242">
        <v>0</v>
      </c>
      <c r="X59" s="242">
        <v>0</v>
      </c>
      <c r="Y59" s="244">
        <v>0</v>
      </c>
      <c r="Z59" s="242">
        <v>0</v>
      </c>
      <c r="AA59" s="242">
        <v>0</v>
      </c>
      <c r="AB59" s="244">
        <v>0</v>
      </c>
      <c r="AC59" s="242">
        <v>0</v>
      </c>
      <c r="AD59" s="242">
        <v>0</v>
      </c>
      <c r="AE59" s="244">
        <v>0</v>
      </c>
    </row>
    <row r="60" spans="1:31" x14ac:dyDescent="0.35">
      <c r="A60">
        <v>2669</v>
      </c>
      <c r="B60" t="s">
        <v>442</v>
      </c>
      <c r="C60" s="242">
        <v>1</v>
      </c>
      <c r="D60" s="242">
        <v>12</v>
      </c>
      <c r="E60" s="242">
        <v>0</v>
      </c>
      <c r="F60" s="243">
        <v>12</v>
      </c>
      <c r="G60" s="242">
        <v>0</v>
      </c>
      <c r="H60" s="242">
        <v>0</v>
      </c>
      <c r="I60" s="243">
        <v>0</v>
      </c>
      <c r="J60" s="242">
        <v>15</v>
      </c>
      <c r="K60" s="242">
        <v>175</v>
      </c>
      <c r="L60" s="242">
        <v>0</v>
      </c>
      <c r="M60" s="243">
        <v>175</v>
      </c>
      <c r="N60" s="242">
        <v>0</v>
      </c>
      <c r="O60" s="242">
        <v>0</v>
      </c>
      <c r="P60" s="243">
        <v>0</v>
      </c>
      <c r="Q60" s="242">
        <v>0</v>
      </c>
      <c r="R60" s="242">
        <v>0</v>
      </c>
      <c r="S60" s="244">
        <v>0</v>
      </c>
      <c r="T60" s="242">
        <v>1</v>
      </c>
      <c r="U60" s="242">
        <v>15</v>
      </c>
      <c r="V60" s="244">
        <v>0</v>
      </c>
      <c r="W60" s="242">
        <v>2</v>
      </c>
      <c r="X60" s="242">
        <v>25</v>
      </c>
      <c r="Y60" s="244">
        <v>0</v>
      </c>
      <c r="Z60" s="242">
        <v>3</v>
      </c>
      <c r="AA60" s="242">
        <v>45</v>
      </c>
      <c r="AB60" s="244">
        <v>0</v>
      </c>
      <c r="AC60" s="242">
        <v>3</v>
      </c>
      <c r="AD60" s="242">
        <v>45</v>
      </c>
      <c r="AE60" s="244">
        <v>0</v>
      </c>
    </row>
    <row r="61" spans="1:31" x14ac:dyDescent="0.35">
      <c r="A61">
        <v>2684</v>
      </c>
      <c r="B61" t="s">
        <v>443</v>
      </c>
      <c r="C61" s="242">
        <v>17</v>
      </c>
      <c r="D61" s="242">
        <v>13</v>
      </c>
      <c r="E61" s="242">
        <v>2</v>
      </c>
      <c r="F61" s="243">
        <v>15</v>
      </c>
      <c r="G61" s="242">
        <v>2</v>
      </c>
      <c r="H61" s="242">
        <v>0</v>
      </c>
      <c r="I61" s="243">
        <v>2</v>
      </c>
      <c r="J61" s="242">
        <v>255</v>
      </c>
      <c r="K61" s="242">
        <v>195</v>
      </c>
      <c r="L61" s="242">
        <v>30</v>
      </c>
      <c r="M61" s="243">
        <v>225</v>
      </c>
      <c r="N61" s="242">
        <v>30</v>
      </c>
      <c r="O61" s="242">
        <v>0</v>
      </c>
      <c r="P61" s="243">
        <v>30</v>
      </c>
      <c r="Q61" s="242">
        <v>0</v>
      </c>
      <c r="R61" s="242">
        <v>0</v>
      </c>
      <c r="S61" s="244">
        <v>0</v>
      </c>
      <c r="T61" s="242">
        <v>3</v>
      </c>
      <c r="U61" s="242">
        <v>45</v>
      </c>
      <c r="V61" s="244">
        <v>0</v>
      </c>
      <c r="W61" s="242">
        <v>11</v>
      </c>
      <c r="X61" s="242">
        <v>165</v>
      </c>
      <c r="Y61" s="244">
        <v>30</v>
      </c>
      <c r="Z61" s="242">
        <v>6</v>
      </c>
      <c r="AA61" s="242">
        <v>90</v>
      </c>
      <c r="AB61" s="244">
        <v>0</v>
      </c>
      <c r="AC61" s="242">
        <v>0</v>
      </c>
      <c r="AD61" s="242">
        <v>0</v>
      </c>
      <c r="AE61" s="244">
        <v>0</v>
      </c>
    </row>
    <row r="62" spans="1:31" x14ac:dyDescent="0.35">
      <c r="A62">
        <v>2686</v>
      </c>
      <c r="B62" t="s">
        <v>444</v>
      </c>
      <c r="C62" s="242">
        <v>6</v>
      </c>
      <c r="D62" s="242">
        <v>29</v>
      </c>
      <c r="E62" s="242">
        <v>0</v>
      </c>
      <c r="F62" s="243">
        <v>29</v>
      </c>
      <c r="G62" s="242">
        <v>10</v>
      </c>
      <c r="H62" s="242">
        <v>0</v>
      </c>
      <c r="I62" s="243">
        <v>10</v>
      </c>
      <c r="J62" s="242">
        <v>90</v>
      </c>
      <c r="K62" s="242">
        <v>426</v>
      </c>
      <c r="L62" s="242">
        <v>0</v>
      </c>
      <c r="M62" s="243">
        <v>426</v>
      </c>
      <c r="N62" s="242">
        <v>145</v>
      </c>
      <c r="O62" s="242">
        <v>0</v>
      </c>
      <c r="P62" s="243">
        <v>145</v>
      </c>
      <c r="Q62" s="242">
        <v>0</v>
      </c>
      <c r="R62" s="242">
        <v>0</v>
      </c>
      <c r="S62" s="244">
        <v>0</v>
      </c>
      <c r="T62" s="242">
        <v>6</v>
      </c>
      <c r="U62" s="242">
        <v>90</v>
      </c>
      <c r="V62" s="244">
        <v>0</v>
      </c>
      <c r="W62" s="242">
        <v>2</v>
      </c>
      <c r="X62" s="242">
        <v>30</v>
      </c>
      <c r="Y62" s="244">
        <v>15</v>
      </c>
      <c r="Z62" s="242">
        <v>6</v>
      </c>
      <c r="AA62" s="242">
        <v>90</v>
      </c>
      <c r="AB62" s="244">
        <v>0</v>
      </c>
      <c r="AC62" s="242">
        <v>0</v>
      </c>
      <c r="AD62" s="242">
        <v>0</v>
      </c>
      <c r="AE62" s="244">
        <v>0</v>
      </c>
    </row>
    <row r="63" spans="1:31" x14ac:dyDescent="0.35">
      <c r="A63">
        <v>2689</v>
      </c>
      <c r="B63" t="s">
        <v>445</v>
      </c>
      <c r="C63" s="242">
        <v>4</v>
      </c>
      <c r="D63" s="242">
        <v>9</v>
      </c>
      <c r="E63" s="242">
        <v>1</v>
      </c>
      <c r="F63" s="243">
        <v>10</v>
      </c>
      <c r="G63" s="242">
        <v>3</v>
      </c>
      <c r="H63" s="242">
        <v>0</v>
      </c>
      <c r="I63" s="243">
        <v>3</v>
      </c>
      <c r="J63" s="242">
        <v>60</v>
      </c>
      <c r="K63" s="242">
        <v>135</v>
      </c>
      <c r="L63" s="242">
        <v>15</v>
      </c>
      <c r="M63" s="243">
        <v>150</v>
      </c>
      <c r="N63" s="242">
        <v>42</v>
      </c>
      <c r="O63" s="242">
        <v>0</v>
      </c>
      <c r="P63" s="243">
        <v>42</v>
      </c>
      <c r="Q63" s="242">
        <v>4</v>
      </c>
      <c r="R63" s="242">
        <v>60</v>
      </c>
      <c r="S63" s="244">
        <v>15</v>
      </c>
      <c r="T63" s="242">
        <v>0</v>
      </c>
      <c r="U63" s="242">
        <v>0</v>
      </c>
      <c r="V63" s="244">
        <v>0</v>
      </c>
      <c r="W63" s="242">
        <v>0</v>
      </c>
      <c r="X63" s="242">
        <v>0</v>
      </c>
      <c r="Y63" s="244">
        <v>0</v>
      </c>
      <c r="Z63" s="242">
        <v>2</v>
      </c>
      <c r="AA63" s="242">
        <v>30</v>
      </c>
      <c r="AB63" s="244">
        <v>0</v>
      </c>
      <c r="AC63" s="242">
        <v>2</v>
      </c>
      <c r="AD63" s="242">
        <v>30</v>
      </c>
      <c r="AE63" s="244">
        <v>0</v>
      </c>
    </row>
    <row r="64" spans="1:31" x14ac:dyDescent="0.35">
      <c r="A64">
        <v>2705</v>
      </c>
      <c r="B64" t="s">
        <v>446</v>
      </c>
      <c r="C64" s="242">
        <v>24</v>
      </c>
      <c r="D64" s="242">
        <v>41</v>
      </c>
      <c r="E64" s="242">
        <v>0</v>
      </c>
      <c r="F64" s="243">
        <v>41</v>
      </c>
      <c r="G64" s="242">
        <v>0</v>
      </c>
      <c r="H64" s="242">
        <v>0</v>
      </c>
      <c r="I64" s="243">
        <v>0</v>
      </c>
      <c r="J64" s="242">
        <v>360</v>
      </c>
      <c r="K64" s="242">
        <v>615</v>
      </c>
      <c r="L64" s="242">
        <v>0</v>
      </c>
      <c r="M64" s="243">
        <v>615</v>
      </c>
      <c r="N64" s="242">
        <v>0</v>
      </c>
      <c r="O64" s="242">
        <v>0</v>
      </c>
      <c r="P64" s="243">
        <v>0</v>
      </c>
      <c r="Q64" s="242">
        <v>0</v>
      </c>
      <c r="R64" s="242">
        <v>0</v>
      </c>
      <c r="S64" s="244">
        <v>0</v>
      </c>
      <c r="T64" s="242">
        <v>1</v>
      </c>
      <c r="U64" s="242">
        <v>15</v>
      </c>
      <c r="V64" s="244">
        <v>0</v>
      </c>
      <c r="W64" s="242">
        <v>21</v>
      </c>
      <c r="X64" s="242">
        <v>315</v>
      </c>
      <c r="Y64" s="244">
        <v>0</v>
      </c>
      <c r="Z64" s="242">
        <v>16</v>
      </c>
      <c r="AA64" s="242">
        <v>240</v>
      </c>
      <c r="AB64" s="244">
        <v>0</v>
      </c>
      <c r="AC64" s="242">
        <v>0</v>
      </c>
      <c r="AD64" s="242">
        <v>0</v>
      </c>
      <c r="AE64" s="244">
        <v>0</v>
      </c>
    </row>
    <row r="65" spans="1:31" x14ac:dyDescent="0.35">
      <c r="A65">
        <v>2708</v>
      </c>
      <c r="B65" t="s">
        <v>447</v>
      </c>
      <c r="C65" s="242">
        <v>1</v>
      </c>
      <c r="D65" s="242">
        <v>9</v>
      </c>
      <c r="E65" s="242">
        <v>1</v>
      </c>
      <c r="F65" s="243">
        <v>10</v>
      </c>
      <c r="G65" s="242">
        <v>1</v>
      </c>
      <c r="H65" s="242">
        <v>1</v>
      </c>
      <c r="I65" s="243">
        <v>2</v>
      </c>
      <c r="J65" s="242">
        <v>15</v>
      </c>
      <c r="K65" s="242">
        <v>134.5</v>
      </c>
      <c r="L65" s="242">
        <v>15</v>
      </c>
      <c r="M65" s="243">
        <v>149.5</v>
      </c>
      <c r="N65" s="242">
        <v>10.75</v>
      </c>
      <c r="O65" s="242">
        <v>10.75</v>
      </c>
      <c r="P65" s="243">
        <v>21.5</v>
      </c>
      <c r="Q65" s="242">
        <v>1</v>
      </c>
      <c r="R65" s="242">
        <v>15</v>
      </c>
      <c r="S65" s="244">
        <v>0</v>
      </c>
      <c r="T65" s="242">
        <v>1</v>
      </c>
      <c r="U65" s="242">
        <v>15</v>
      </c>
      <c r="V65" s="244">
        <v>0</v>
      </c>
      <c r="W65" s="242">
        <v>1</v>
      </c>
      <c r="X65" s="242">
        <v>14.75</v>
      </c>
      <c r="Y65" s="244">
        <v>0</v>
      </c>
      <c r="Z65" s="242">
        <v>4</v>
      </c>
      <c r="AA65" s="242">
        <v>59.75</v>
      </c>
      <c r="AB65" s="244">
        <v>0</v>
      </c>
      <c r="AC65" s="242">
        <v>0</v>
      </c>
      <c r="AD65" s="242">
        <v>0</v>
      </c>
      <c r="AE65" s="244">
        <v>0</v>
      </c>
    </row>
    <row r="66" spans="1:31" x14ac:dyDescent="0.35">
      <c r="A66">
        <v>2717</v>
      </c>
      <c r="B66" t="s">
        <v>448</v>
      </c>
      <c r="C66" s="242">
        <v>0</v>
      </c>
      <c r="D66" s="242">
        <v>12</v>
      </c>
      <c r="E66" s="242">
        <v>0</v>
      </c>
      <c r="F66" s="243">
        <v>12</v>
      </c>
      <c r="G66" s="242">
        <v>8</v>
      </c>
      <c r="H66" s="242">
        <v>0</v>
      </c>
      <c r="I66" s="243">
        <v>8</v>
      </c>
      <c r="J66" s="242">
        <v>0</v>
      </c>
      <c r="K66" s="242">
        <v>165</v>
      </c>
      <c r="L66" s="242">
        <v>0</v>
      </c>
      <c r="M66" s="243">
        <v>165</v>
      </c>
      <c r="N66" s="242">
        <v>68.5</v>
      </c>
      <c r="O66" s="242">
        <v>0</v>
      </c>
      <c r="P66" s="243">
        <v>68.5</v>
      </c>
      <c r="Q66" s="242">
        <v>0</v>
      </c>
      <c r="R66" s="242">
        <v>0</v>
      </c>
      <c r="S66" s="244">
        <v>0</v>
      </c>
      <c r="T66" s="242">
        <v>0</v>
      </c>
      <c r="U66" s="242">
        <v>0</v>
      </c>
      <c r="V66" s="244">
        <v>0</v>
      </c>
      <c r="W66" s="242">
        <v>1</v>
      </c>
      <c r="X66" s="242">
        <v>15</v>
      </c>
      <c r="Y66" s="244">
        <v>14</v>
      </c>
      <c r="Z66" s="242">
        <v>1</v>
      </c>
      <c r="AA66" s="242">
        <v>15</v>
      </c>
      <c r="AB66" s="244">
        <v>0</v>
      </c>
      <c r="AC66" s="242">
        <v>0</v>
      </c>
      <c r="AD66" s="242">
        <v>0</v>
      </c>
      <c r="AE66" s="244">
        <v>0</v>
      </c>
    </row>
    <row r="67" spans="1:31" x14ac:dyDescent="0.35">
      <c r="A67">
        <v>2728</v>
      </c>
      <c r="B67" t="s">
        <v>449</v>
      </c>
      <c r="C67" s="242">
        <v>3</v>
      </c>
      <c r="D67" s="242">
        <v>20</v>
      </c>
      <c r="E67" s="242">
        <v>0</v>
      </c>
      <c r="F67" s="243">
        <v>20</v>
      </c>
      <c r="G67" s="242">
        <v>4</v>
      </c>
      <c r="H67" s="242">
        <v>0</v>
      </c>
      <c r="I67" s="243">
        <v>4</v>
      </c>
      <c r="J67" s="242">
        <v>43</v>
      </c>
      <c r="K67" s="242">
        <v>283.5</v>
      </c>
      <c r="L67" s="242">
        <v>0</v>
      </c>
      <c r="M67" s="243">
        <v>283.5</v>
      </c>
      <c r="N67" s="242">
        <v>30</v>
      </c>
      <c r="O67" s="242">
        <v>0</v>
      </c>
      <c r="P67" s="243">
        <v>30</v>
      </c>
      <c r="Q67" s="242">
        <v>0</v>
      </c>
      <c r="R67" s="242">
        <v>0</v>
      </c>
      <c r="S67" s="244">
        <v>0</v>
      </c>
      <c r="T67" s="242">
        <v>0</v>
      </c>
      <c r="U67" s="242">
        <v>0</v>
      </c>
      <c r="V67" s="244">
        <v>0</v>
      </c>
      <c r="W67" s="242">
        <v>0</v>
      </c>
      <c r="X67" s="242">
        <v>0</v>
      </c>
      <c r="Y67" s="244">
        <v>0</v>
      </c>
      <c r="Z67" s="242">
        <v>0</v>
      </c>
      <c r="AA67" s="242">
        <v>0</v>
      </c>
      <c r="AB67" s="244">
        <v>0</v>
      </c>
      <c r="AC67" s="242">
        <v>0</v>
      </c>
      <c r="AD67" s="242">
        <v>0</v>
      </c>
      <c r="AE67" s="244">
        <v>0</v>
      </c>
    </row>
    <row r="68" spans="1:31" x14ac:dyDescent="0.35">
      <c r="A68">
        <v>2732</v>
      </c>
      <c r="B68" t="s">
        <v>450</v>
      </c>
      <c r="C68" s="242">
        <v>2</v>
      </c>
      <c r="D68" s="242">
        <v>23</v>
      </c>
      <c r="E68" s="242">
        <v>0</v>
      </c>
      <c r="F68" s="243">
        <v>23</v>
      </c>
      <c r="G68" s="242">
        <v>8</v>
      </c>
      <c r="H68" s="242">
        <v>0</v>
      </c>
      <c r="I68" s="243">
        <v>8</v>
      </c>
      <c r="J68" s="242">
        <v>30</v>
      </c>
      <c r="K68" s="242">
        <v>286.25</v>
      </c>
      <c r="L68" s="242">
        <v>0</v>
      </c>
      <c r="M68" s="243">
        <v>286.25</v>
      </c>
      <c r="N68" s="242">
        <v>88.5</v>
      </c>
      <c r="O68" s="242">
        <v>0</v>
      </c>
      <c r="P68" s="243">
        <v>88.5</v>
      </c>
      <c r="Q68" s="242">
        <v>0</v>
      </c>
      <c r="R68" s="242">
        <v>0</v>
      </c>
      <c r="S68" s="244">
        <v>0</v>
      </c>
      <c r="T68" s="242">
        <v>1</v>
      </c>
      <c r="U68" s="242">
        <v>15</v>
      </c>
      <c r="V68" s="244">
        <v>15</v>
      </c>
      <c r="W68" s="242">
        <v>0</v>
      </c>
      <c r="X68" s="242">
        <v>0</v>
      </c>
      <c r="Y68" s="244">
        <v>0</v>
      </c>
      <c r="Z68" s="242">
        <v>4</v>
      </c>
      <c r="AA68" s="242">
        <v>60</v>
      </c>
      <c r="AB68" s="244">
        <v>15</v>
      </c>
      <c r="AC68" s="242">
        <v>4</v>
      </c>
      <c r="AD68" s="242">
        <v>60</v>
      </c>
      <c r="AE68" s="244">
        <v>15</v>
      </c>
    </row>
    <row r="69" spans="1:31" x14ac:dyDescent="0.35">
      <c r="A69">
        <v>2746</v>
      </c>
      <c r="B69" t="s">
        <v>451</v>
      </c>
      <c r="C69" s="242">
        <v>4</v>
      </c>
      <c r="D69" s="242">
        <v>25</v>
      </c>
      <c r="E69" s="242">
        <v>0</v>
      </c>
      <c r="F69" s="243">
        <v>25</v>
      </c>
      <c r="G69" s="242">
        <v>19</v>
      </c>
      <c r="H69" s="242">
        <v>0</v>
      </c>
      <c r="I69" s="243">
        <v>19</v>
      </c>
      <c r="J69" s="242">
        <v>57</v>
      </c>
      <c r="K69" s="242">
        <v>360</v>
      </c>
      <c r="L69" s="242">
        <v>0</v>
      </c>
      <c r="M69" s="243">
        <v>360</v>
      </c>
      <c r="N69" s="242">
        <v>123</v>
      </c>
      <c r="O69" s="242">
        <v>0</v>
      </c>
      <c r="P69" s="243">
        <v>123</v>
      </c>
      <c r="Q69" s="242">
        <v>1</v>
      </c>
      <c r="R69" s="242">
        <v>15</v>
      </c>
      <c r="S69" s="244">
        <v>3</v>
      </c>
      <c r="T69" s="242">
        <v>4</v>
      </c>
      <c r="U69" s="242">
        <v>57</v>
      </c>
      <c r="V69" s="244">
        <v>21</v>
      </c>
      <c r="W69" s="242">
        <v>0</v>
      </c>
      <c r="X69" s="242">
        <v>0</v>
      </c>
      <c r="Y69" s="244">
        <v>0</v>
      </c>
      <c r="Z69" s="242">
        <v>0</v>
      </c>
      <c r="AA69" s="242">
        <v>0</v>
      </c>
      <c r="AB69" s="244">
        <v>0</v>
      </c>
      <c r="AC69" s="242">
        <v>0</v>
      </c>
      <c r="AD69" s="242">
        <v>0</v>
      </c>
      <c r="AE69" s="244">
        <v>0</v>
      </c>
    </row>
    <row r="70" spans="1:31" x14ac:dyDescent="0.35">
      <c r="A70">
        <v>2748</v>
      </c>
      <c r="B70" t="s">
        <v>452</v>
      </c>
      <c r="C70" s="242">
        <v>7</v>
      </c>
      <c r="D70" s="242">
        <v>19</v>
      </c>
      <c r="E70" s="242">
        <v>0</v>
      </c>
      <c r="F70" s="243">
        <v>19</v>
      </c>
      <c r="G70" s="242">
        <v>5</v>
      </c>
      <c r="H70" s="242">
        <v>0</v>
      </c>
      <c r="I70" s="243">
        <v>5</v>
      </c>
      <c r="J70" s="242">
        <v>105</v>
      </c>
      <c r="K70" s="242">
        <v>265.82</v>
      </c>
      <c r="L70" s="242">
        <v>0</v>
      </c>
      <c r="M70" s="243">
        <v>265.82</v>
      </c>
      <c r="N70" s="242">
        <v>75</v>
      </c>
      <c r="O70" s="242">
        <v>0</v>
      </c>
      <c r="P70" s="243">
        <v>75</v>
      </c>
      <c r="Q70" s="242">
        <v>6</v>
      </c>
      <c r="R70" s="242">
        <v>87</v>
      </c>
      <c r="S70" s="244">
        <v>0</v>
      </c>
      <c r="T70" s="242">
        <v>1</v>
      </c>
      <c r="U70" s="242">
        <v>15</v>
      </c>
      <c r="V70" s="244">
        <v>0</v>
      </c>
      <c r="W70" s="242">
        <v>7</v>
      </c>
      <c r="X70" s="242">
        <v>91</v>
      </c>
      <c r="Y70" s="244">
        <v>30</v>
      </c>
      <c r="Z70" s="242">
        <v>1</v>
      </c>
      <c r="AA70" s="242">
        <v>15</v>
      </c>
      <c r="AB70" s="244">
        <v>0</v>
      </c>
      <c r="AC70" s="242">
        <v>0</v>
      </c>
      <c r="AD70" s="242">
        <v>0</v>
      </c>
      <c r="AE70" s="244">
        <v>0</v>
      </c>
    </row>
    <row r="71" spans="1:31" x14ac:dyDescent="0.35">
      <c r="A71">
        <v>2752</v>
      </c>
      <c r="B71" t="s">
        <v>453</v>
      </c>
      <c r="C71" s="242">
        <v>2</v>
      </c>
      <c r="D71" s="242">
        <v>20</v>
      </c>
      <c r="E71" s="242">
        <v>0</v>
      </c>
      <c r="F71" s="243">
        <v>20</v>
      </c>
      <c r="G71" s="242">
        <v>15</v>
      </c>
      <c r="H71" s="242">
        <v>0</v>
      </c>
      <c r="I71" s="243">
        <v>15</v>
      </c>
      <c r="J71" s="242">
        <v>22.5</v>
      </c>
      <c r="K71" s="242">
        <v>292.5</v>
      </c>
      <c r="L71" s="242">
        <v>0</v>
      </c>
      <c r="M71" s="243">
        <v>292.5</v>
      </c>
      <c r="N71" s="242">
        <v>161.25</v>
      </c>
      <c r="O71" s="242">
        <v>0</v>
      </c>
      <c r="P71" s="243">
        <v>161.25</v>
      </c>
      <c r="Q71" s="242">
        <v>0</v>
      </c>
      <c r="R71" s="242">
        <v>0</v>
      </c>
      <c r="S71" s="244">
        <v>0</v>
      </c>
      <c r="T71" s="242">
        <v>0</v>
      </c>
      <c r="U71" s="242">
        <v>0</v>
      </c>
      <c r="V71" s="244">
        <v>0</v>
      </c>
      <c r="W71" s="242">
        <v>0</v>
      </c>
      <c r="X71" s="242">
        <v>0</v>
      </c>
      <c r="Y71" s="244">
        <v>0</v>
      </c>
      <c r="Z71" s="242">
        <v>1</v>
      </c>
      <c r="AA71" s="242">
        <v>15</v>
      </c>
      <c r="AB71" s="244">
        <v>0</v>
      </c>
      <c r="AC71" s="242">
        <v>0</v>
      </c>
      <c r="AD71" s="242">
        <v>0</v>
      </c>
      <c r="AE71" s="244">
        <v>0</v>
      </c>
    </row>
    <row r="72" spans="1:31" x14ac:dyDescent="0.35">
      <c r="A72">
        <v>2755</v>
      </c>
      <c r="B72" t="s">
        <v>454</v>
      </c>
      <c r="C72" s="242">
        <v>34</v>
      </c>
      <c r="D72" s="242">
        <v>47</v>
      </c>
      <c r="E72" s="242">
        <v>0</v>
      </c>
      <c r="F72" s="243">
        <v>47</v>
      </c>
      <c r="G72" s="242">
        <v>26</v>
      </c>
      <c r="H72" s="242">
        <v>0</v>
      </c>
      <c r="I72" s="243">
        <v>26</v>
      </c>
      <c r="J72" s="242">
        <v>510</v>
      </c>
      <c r="K72" s="242">
        <v>705</v>
      </c>
      <c r="L72" s="242">
        <v>0</v>
      </c>
      <c r="M72" s="243">
        <v>705</v>
      </c>
      <c r="N72" s="242">
        <v>390</v>
      </c>
      <c r="O72" s="242">
        <v>0</v>
      </c>
      <c r="P72" s="243">
        <v>390</v>
      </c>
      <c r="Q72" s="242">
        <v>20</v>
      </c>
      <c r="R72" s="242">
        <v>300</v>
      </c>
      <c r="S72" s="244">
        <v>105</v>
      </c>
      <c r="T72" s="242">
        <v>5</v>
      </c>
      <c r="U72" s="242">
        <v>75</v>
      </c>
      <c r="V72" s="244">
        <v>45</v>
      </c>
      <c r="W72" s="242">
        <v>1</v>
      </c>
      <c r="X72" s="242">
        <v>15</v>
      </c>
      <c r="Y72" s="244">
        <v>15</v>
      </c>
      <c r="Z72" s="242">
        <v>11</v>
      </c>
      <c r="AA72" s="242">
        <v>165</v>
      </c>
      <c r="AB72" s="244">
        <v>45</v>
      </c>
      <c r="AC72" s="242">
        <v>11</v>
      </c>
      <c r="AD72" s="242">
        <v>165</v>
      </c>
      <c r="AE72" s="244">
        <v>45</v>
      </c>
    </row>
    <row r="73" spans="1:31" x14ac:dyDescent="0.35">
      <c r="A73">
        <v>2756</v>
      </c>
      <c r="B73" t="s">
        <v>455</v>
      </c>
      <c r="C73" s="242">
        <v>23</v>
      </c>
      <c r="D73" s="242">
        <v>25</v>
      </c>
      <c r="E73" s="242">
        <v>0</v>
      </c>
      <c r="F73" s="243">
        <v>25</v>
      </c>
      <c r="G73" s="242">
        <v>12</v>
      </c>
      <c r="H73" s="242">
        <v>0</v>
      </c>
      <c r="I73" s="243">
        <v>12</v>
      </c>
      <c r="J73" s="242">
        <v>345</v>
      </c>
      <c r="K73" s="242">
        <v>375</v>
      </c>
      <c r="L73" s="242">
        <v>0</v>
      </c>
      <c r="M73" s="243">
        <v>375</v>
      </c>
      <c r="N73" s="242">
        <v>180</v>
      </c>
      <c r="O73" s="242">
        <v>0</v>
      </c>
      <c r="P73" s="243">
        <v>180</v>
      </c>
      <c r="Q73" s="242">
        <v>7</v>
      </c>
      <c r="R73" s="242">
        <v>105</v>
      </c>
      <c r="S73" s="244">
        <v>45</v>
      </c>
      <c r="T73" s="242">
        <v>3</v>
      </c>
      <c r="U73" s="242">
        <v>45</v>
      </c>
      <c r="V73" s="244">
        <v>30</v>
      </c>
      <c r="W73" s="242">
        <v>6</v>
      </c>
      <c r="X73" s="242">
        <v>90</v>
      </c>
      <c r="Y73" s="244">
        <v>15</v>
      </c>
      <c r="Z73" s="242">
        <v>4</v>
      </c>
      <c r="AA73" s="242">
        <v>60</v>
      </c>
      <c r="AB73" s="244">
        <v>0</v>
      </c>
      <c r="AC73" s="242">
        <v>4</v>
      </c>
      <c r="AD73" s="242">
        <v>60</v>
      </c>
      <c r="AE73" s="244">
        <v>0</v>
      </c>
    </row>
    <row r="74" spans="1:31" x14ac:dyDescent="0.35">
      <c r="A74">
        <v>2759</v>
      </c>
      <c r="B74" t="s">
        <v>456</v>
      </c>
      <c r="C74" s="242">
        <v>10</v>
      </c>
      <c r="D74" s="242">
        <v>25</v>
      </c>
      <c r="E74" s="242">
        <v>0</v>
      </c>
      <c r="F74" s="243">
        <v>25</v>
      </c>
      <c r="G74" s="242">
        <v>21</v>
      </c>
      <c r="H74" s="242">
        <v>0</v>
      </c>
      <c r="I74" s="243">
        <v>21</v>
      </c>
      <c r="J74" s="242">
        <v>150</v>
      </c>
      <c r="K74" s="242">
        <v>375</v>
      </c>
      <c r="L74" s="242">
        <v>0</v>
      </c>
      <c r="M74" s="243">
        <v>375</v>
      </c>
      <c r="N74" s="242">
        <v>315</v>
      </c>
      <c r="O74" s="242">
        <v>0</v>
      </c>
      <c r="P74" s="243">
        <v>315</v>
      </c>
      <c r="Q74" s="242">
        <v>4</v>
      </c>
      <c r="R74" s="242">
        <v>60</v>
      </c>
      <c r="S74" s="244">
        <v>30</v>
      </c>
      <c r="T74" s="242">
        <v>1</v>
      </c>
      <c r="U74" s="242">
        <v>15</v>
      </c>
      <c r="V74" s="244">
        <v>15</v>
      </c>
      <c r="W74" s="242">
        <v>0</v>
      </c>
      <c r="X74" s="242">
        <v>0</v>
      </c>
      <c r="Y74" s="244">
        <v>0</v>
      </c>
      <c r="Z74" s="242">
        <v>0</v>
      </c>
      <c r="AA74" s="242">
        <v>0</v>
      </c>
      <c r="AB74" s="244">
        <v>0</v>
      </c>
      <c r="AC74" s="242">
        <v>0</v>
      </c>
      <c r="AD74" s="242">
        <v>0</v>
      </c>
      <c r="AE74" s="244">
        <v>0</v>
      </c>
    </row>
    <row r="75" spans="1:31" x14ac:dyDescent="0.35">
      <c r="A75">
        <v>2760</v>
      </c>
      <c r="B75" t="s">
        <v>457</v>
      </c>
      <c r="C75" s="242">
        <v>18</v>
      </c>
      <c r="D75" s="242">
        <v>25</v>
      </c>
      <c r="E75" s="242">
        <v>1</v>
      </c>
      <c r="F75" s="243">
        <v>26</v>
      </c>
      <c r="G75" s="242">
        <v>18</v>
      </c>
      <c r="H75" s="242">
        <v>0</v>
      </c>
      <c r="I75" s="243">
        <v>18</v>
      </c>
      <c r="J75" s="242">
        <v>270</v>
      </c>
      <c r="K75" s="242">
        <v>375</v>
      </c>
      <c r="L75" s="242">
        <v>15</v>
      </c>
      <c r="M75" s="243">
        <v>390</v>
      </c>
      <c r="N75" s="242">
        <v>270</v>
      </c>
      <c r="O75" s="242">
        <v>0</v>
      </c>
      <c r="P75" s="243">
        <v>270</v>
      </c>
      <c r="Q75" s="242">
        <v>5</v>
      </c>
      <c r="R75" s="242">
        <v>75</v>
      </c>
      <c r="S75" s="244">
        <v>60</v>
      </c>
      <c r="T75" s="242">
        <v>6</v>
      </c>
      <c r="U75" s="242">
        <v>90</v>
      </c>
      <c r="V75" s="244">
        <v>45</v>
      </c>
      <c r="W75" s="242">
        <v>4</v>
      </c>
      <c r="X75" s="242">
        <v>60</v>
      </c>
      <c r="Y75" s="244">
        <v>30</v>
      </c>
      <c r="Z75" s="242">
        <v>1</v>
      </c>
      <c r="AA75" s="242">
        <v>15</v>
      </c>
      <c r="AB75" s="244">
        <v>0</v>
      </c>
      <c r="AC75" s="242">
        <v>1</v>
      </c>
      <c r="AD75" s="242">
        <v>15</v>
      </c>
      <c r="AE75" s="244">
        <v>0</v>
      </c>
    </row>
    <row r="76" spans="1:31" x14ac:dyDescent="0.35">
      <c r="A76">
        <v>2761</v>
      </c>
      <c r="B76" t="s">
        <v>458</v>
      </c>
      <c r="C76" s="242">
        <v>9</v>
      </c>
      <c r="D76" s="242">
        <v>27</v>
      </c>
      <c r="E76" s="242">
        <v>0</v>
      </c>
      <c r="F76" s="243">
        <v>27</v>
      </c>
      <c r="G76" s="242">
        <v>15</v>
      </c>
      <c r="H76" s="242">
        <v>0</v>
      </c>
      <c r="I76" s="243">
        <v>15</v>
      </c>
      <c r="J76" s="242">
        <v>135</v>
      </c>
      <c r="K76" s="242">
        <v>390</v>
      </c>
      <c r="L76" s="242">
        <v>0</v>
      </c>
      <c r="M76" s="243">
        <v>390</v>
      </c>
      <c r="N76" s="242">
        <v>225</v>
      </c>
      <c r="O76" s="242">
        <v>0</v>
      </c>
      <c r="P76" s="243">
        <v>225</v>
      </c>
      <c r="Q76" s="242">
        <v>3</v>
      </c>
      <c r="R76" s="242">
        <v>45</v>
      </c>
      <c r="S76" s="244">
        <v>15</v>
      </c>
      <c r="T76" s="242">
        <v>7</v>
      </c>
      <c r="U76" s="242">
        <v>90</v>
      </c>
      <c r="V76" s="244">
        <v>75</v>
      </c>
      <c r="W76" s="242">
        <v>5</v>
      </c>
      <c r="X76" s="242">
        <v>75</v>
      </c>
      <c r="Y76" s="244">
        <v>45</v>
      </c>
      <c r="Z76" s="242">
        <v>1</v>
      </c>
      <c r="AA76" s="242">
        <v>15</v>
      </c>
      <c r="AB76" s="244">
        <v>0</v>
      </c>
      <c r="AC76" s="242">
        <v>1</v>
      </c>
      <c r="AD76" s="242">
        <v>15</v>
      </c>
      <c r="AE76" s="244">
        <v>0</v>
      </c>
    </row>
    <row r="77" spans="1:31" x14ac:dyDescent="0.35">
      <c r="A77">
        <v>2763</v>
      </c>
      <c r="B77" t="s">
        <v>459</v>
      </c>
      <c r="C77" s="242">
        <v>3</v>
      </c>
      <c r="D77" s="242">
        <v>22</v>
      </c>
      <c r="E77" s="242">
        <v>0</v>
      </c>
      <c r="F77" s="243">
        <v>22</v>
      </c>
      <c r="G77" s="242">
        <v>14</v>
      </c>
      <c r="H77" s="242">
        <v>0</v>
      </c>
      <c r="I77" s="243">
        <v>14</v>
      </c>
      <c r="J77" s="242">
        <v>45</v>
      </c>
      <c r="K77" s="242">
        <v>315</v>
      </c>
      <c r="L77" s="242">
        <v>0</v>
      </c>
      <c r="M77" s="243">
        <v>315</v>
      </c>
      <c r="N77" s="242">
        <v>207</v>
      </c>
      <c r="O77" s="242">
        <v>0</v>
      </c>
      <c r="P77" s="243">
        <v>207</v>
      </c>
      <c r="Q77" s="242">
        <v>4</v>
      </c>
      <c r="R77" s="242">
        <v>60</v>
      </c>
      <c r="S77" s="244">
        <v>30</v>
      </c>
      <c r="T77" s="242">
        <v>1</v>
      </c>
      <c r="U77" s="242">
        <v>15</v>
      </c>
      <c r="V77" s="244">
        <v>0</v>
      </c>
      <c r="W77" s="242">
        <v>2</v>
      </c>
      <c r="X77" s="242">
        <v>30</v>
      </c>
      <c r="Y77" s="244">
        <v>15</v>
      </c>
      <c r="Z77" s="242">
        <v>0</v>
      </c>
      <c r="AA77" s="242">
        <v>0</v>
      </c>
      <c r="AB77" s="244">
        <v>0</v>
      </c>
      <c r="AC77" s="242">
        <v>0</v>
      </c>
      <c r="AD77" s="242">
        <v>0</v>
      </c>
      <c r="AE77" s="244">
        <v>0</v>
      </c>
    </row>
    <row r="78" spans="1:31" x14ac:dyDescent="0.35">
      <c r="A78">
        <v>2769</v>
      </c>
      <c r="B78" t="s">
        <v>460</v>
      </c>
      <c r="C78" s="242">
        <v>11</v>
      </c>
      <c r="D78" s="242">
        <v>47</v>
      </c>
      <c r="E78" s="242">
        <v>1</v>
      </c>
      <c r="F78" s="243">
        <v>48</v>
      </c>
      <c r="G78" s="242">
        <v>32</v>
      </c>
      <c r="H78" s="242">
        <v>0</v>
      </c>
      <c r="I78" s="243">
        <v>32</v>
      </c>
      <c r="J78" s="242">
        <v>165</v>
      </c>
      <c r="K78" s="242">
        <v>690</v>
      </c>
      <c r="L78" s="242">
        <v>15</v>
      </c>
      <c r="M78" s="243">
        <v>705</v>
      </c>
      <c r="N78" s="242">
        <v>480</v>
      </c>
      <c r="O78" s="242">
        <v>0</v>
      </c>
      <c r="P78" s="243">
        <v>480</v>
      </c>
      <c r="Q78" s="242">
        <v>0</v>
      </c>
      <c r="R78" s="242">
        <v>0</v>
      </c>
      <c r="S78" s="244">
        <v>0</v>
      </c>
      <c r="T78" s="242">
        <v>1</v>
      </c>
      <c r="U78" s="242">
        <v>15</v>
      </c>
      <c r="V78" s="244">
        <v>15</v>
      </c>
      <c r="W78" s="242">
        <v>7</v>
      </c>
      <c r="X78" s="242">
        <v>105</v>
      </c>
      <c r="Y78" s="244">
        <v>75</v>
      </c>
      <c r="Z78" s="242">
        <v>0</v>
      </c>
      <c r="AA78" s="242">
        <v>0</v>
      </c>
      <c r="AB78" s="244">
        <v>0</v>
      </c>
      <c r="AC78" s="242">
        <v>0</v>
      </c>
      <c r="AD78" s="242">
        <v>0</v>
      </c>
      <c r="AE78" s="244">
        <v>0</v>
      </c>
    </row>
    <row r="79" spans="1:31" x14ac:dyDescent="0.35">
      <c r="A79">
        <v>2785</v>
      </c>
      <c r="B79" t="s">
        <v>462</v>
      </c>
      <c r="C79" s="242">
        <v>35</v>
      </c>
      <c r="D79" s="242">
        <v>66</v>
      </c>
      <c r="E79" s="242">
        <v>0</v>
      </c>
      <c r="F79" s="243">
        <v>66</v>
      </c>
      <c r="G79" s="242">
        <v>30</v>
      </c>
      <c r="H79" s="242">
        <v>0</v>
      </c>
      <c r="I79" s="243">
        <v>30</v>
      </c>
      <c r="J79" s="242">
        <v>525</v>
      </c>
      <c r="K79" s="242">
        <v>990</v>
      </c>
      <c r="L79" s="242">
        <v>0</v>
      </c>
      <c r="M79" s="243">
        <v>990</v>
      </c>
      <c r="N79" s="242">
        <v>450</v>
      </c>
      <c r="O79" s="242">
        <v>0</v>
      </c>
      <c r="P79" s="243">
        <v>450</v>
      </c>
      <c r="Q79" s="242">
        <v>0</v>
      </c>
      <c r="R79" s="242">
        <v>0</v>
      </c>
      <c r="S79" s="244">
        <v>0</v>
      </c>
      <c r="T79" s="242">
        <v>4</v>
      </c>
      <c r="U79" s="242">
        <v>60</v>
      </c>
      <c r="V79" s="244">
        <v>30</v>
      </c>
      <c r="W79" s="242">
        <v>13</v>
      </c>
      <c r="X79" s="242">
        <v>195</v>
      </c>
      <c r="Y79" s="244">
        <v>60</v>
      </c>
      <c r="Z79" s="242">
        <v>8</v>
      </c>
      <c r="AA79" s="242">
        <v>120</v>
      </c>
      <c r="AB79" s="244">
        <v>0</v>
      </c>
      <c r="AC79" s="242">
        <v>4</v>
      </c>
      <c r="AD79" s="242">
        <v>60</v>
      </c>
      <c r="AE79" s="244">
        <v>0</v>
      </c>
    </row>
    <row r="80" spans="1:31" x14ac:dyDescent="0.35">
      <c r="A80">
        <v>2786</v>
      </c>
      <c r="B80" t="s">
        <v>463</v>
      </c>
      <c r="C80" s="242">
        <v>6</v>
      </c>
      <c r="D80" s="242">
        <v>20</v>
      </c>
      <c r="E80" s="242">
        <v>0</v>
      </c>
      <c r="F80" s="243">
        <v>20</v>
      </c>
      <c r="G80" s="242">
        <v>12</v>
      </c>
      <c r="H80" s="242">
        <v>0</v>
      </c>
      <c r="I80" s="243">
        <v>12</v>
      </c>
      <c r="J80" s="242">
        <v>90</v>
      </c>
      <c r="K80" s="242">
        <v>300</v>
      </c>
      <c r="L80" s="242">
        <v>0</v>
      </c>
      <c r="M80" s="243">
        <v>300</v>
      </c>
      <c r="N80" s="242">
        <v>180</v>
      </c>
      <c r="O80" s="242">
        <v>0</v>
      </c>
      <c r="P80" s="243">
        <v>180</v>
      </c>
      <c r="Q80" s="242">
        <v>2</v>
      </c>
      <c r="R80" s="242">
        <v>30</v>
      </c>
      <c r="S80" s="244">
        <v>15</v>
      </c>
      <c r="T80" s="242">
        <v>2</v>
      </c>
      <c r="U80" s="242">
        <v>30</v>
      </c>
      <c r="V80" s="244">
        <v>0</v>
      </c>
      <c r="W80" s="242">
        <v>3</v>
      </c>
      <c r="X80" s="242">
        <v>45</v>
      </c>
      <c r="Y80" s="244">
        <v>30</v>
      </c>
      <c r="Z80" s="242">
        <v>2</v>
      </c>
      <c r="AA80" s="242">
        <v>30</v>
      </c>
      <c r="AB80" s="244">
        <v>0</v>
      </c>
      <c r="AC80" s="242">
        <v>1</v>
      </c>
      <c r="AD80" s="242">
        <v>15</v>
      </c>
      <c r="AE80" s="244">
        <v>0</v>
      </c>
    </row>
    <row r="81" spans="1:31" x14ac:dyDescent="0.35">
      <c r="A81">
        <v>2804</v>
      </c>
      <c r="B81" t="s">
        <v>464</v>
      </c>
      <c r="C81" s="242">
        <v>10</v>
      </c>
      <c r="D81" s="242">
        <v>21</v>
      </c>
      <c r="E81" s="242">
        <v>0</v>
      </c>
      <c r="F81" s="243">
        <v>21</v>
      </c>
      <c r="G81" s="242">
        <v>6</v>
      </c>
      <c r="H81" s="242">
        <v>0</v>
      </c>
      <c r="I81" s="243">
        <v>6</v>
      </c>
      <c r="J81" s="242">
        <v>150</v>
      </c>
      <c r="K81" s="242">
        <v>315</v>
      </c>
      <c r="L81" s="242">
        <v>0</v>
      </c>
      <c r="M81" s="243">
        <v>315</v>
      </c>
      <c r="N81" s="242">
        <v>90</v>
      </c>
      <c r="O81" s="242">
        <v>0</v>
      </c>
      <c r="P81" s="243">
        <v>90</v>
      </c>
      <c r="Q81" s="242">
        <v>5</v>
      </c>
      <c r="R81" s="242">
        <v>75</v>
      </c>
      <c r="S81" s="244">
        <v>0</v>
      </c>
      <c r="T81" s="242">
        <v>4</v>
      </c>
      <c r="U81" s="242">
        <v>60</v>
      </c>
      <c r="V81" s="244">
        <v>15</v>
      </c>
      <c r="W81" s="242">
        <v>2</v>
      </c>
      <c r="X81" s="242">
        <v>30</v>
      </c>
      <c r="Y81" s="244">
        <v>30</v>
      </c>
      <c r="Z81" s="242">
        <v>9</v>
      </c>
      <c r="AA81" s="242">
        <v>135</v>
      </c>
      <c r="AB81" s="244">
        <v>15</v>
      </c>
      <c r="AC81" s="242">
        <v>9</v>
      </c>
      <c r="AD81" s="242">
        <v>135</v>
      </c>
      <c r="AE81" s="244">
        <v>15</v>
      </c>
    </row>
    <row r="82" spans="1:31" x14ac:dyDescent="0.35">
      <c r="A82">
        <v>2810</v>
      </c>
      <c r="B82" t="s">
        <v>465</v>
      </c>
      <c r="C82" s="242">
        <v>2</v>
      </c>
      <c r="D82" s="242">
        <v>28</v>
      </c>
      <c r="E82" s="242">
        <v>0</v>
      </c>
      <c r="F82" s="243">
        <v>28</v>
      </c>
      <c r="G82" s="242">
        <v>20</v>
      </c>
      <c r="H82" s="242">
        <v>0</v>
      </c>
      <c r="I82" s="243">
        <v>20</v>
      </c>
      <c r="J82" s="242">
        <v>30</v>
      </c>
      <c r="K82" s="242">
        <v>383</v>
      </c>
      <c r="L82" s="242">
        <v>0</v>
      </c>
      <c r="M82" s="243">
        <v>383</v>
      </c>
      <c r="N82" s="242">
        <v>255</v>
      </c>
      <c r="O82" s="242">
        <v>0</v>
      </c>
      <c r="P82" s="243">
        <v>255</v>
      </c>
      <c r="Q82" s="242">
        <v>0</v>
      </c>
      <c r="R82" s="242">
        <v>0</v>
      </c>
      <c r="S82" s="244">
        <v>0</v>
      </c>
      <c r="T82" s="242">
        <v>4</v>
      </c>
      <c r="U82" s="242">
        <v>60</v>
      </c>
      <c r="V82" s="244">
        <v>45</v>
      </c>
      <c r="W82" s="242">
        <v>1</v>
      </c>
      <c r="X82" s="242">
        <v>9</v>
      </c>
      <c r="Y82" s="244">
        <v>0</v>
      </c>
      <c r="Z82" s="242">
        <v>0</v>
      </c>
      <c r="AA82" s="242">
        <v>0</v>
      </c>
      <c r="AB82" s="244">
        <v>0</v>
      </c>
      <c r="AC82" s="242">
        <v>0</v>
      </c>
      <c r="AD82" s="242">
        <v>0</v>
      </c>
      <c r="AE82" s="244">
        <v>0</v>
      </c>
    </row>
    <row r="83" spans="1:31" x14ac:dyDescent="0.35">
      <c r="A83">
        <v>2814</v>
      </c>
      <c r="B83" t="s">
        <v>466</v>
      </c>
      <c r="C83" s="242">
        <v>11</v>
      </c>
      <c r="D83" s="242">
        <v>15</v>
      </c>
      <c r="E83" s="242">
        <v>0</v>
      </c>
      <c r="F83" s="243">
        <v>15</v>
      </c>
      <c r="G83" s="242">
        <v>3</v>
      </c>
      <c r="H83" s="242">
        <v>0</v>
      </c>
      <c r="I83" s="243">
        <v>3</v>
      </c>
      <c r="J83" s="242">
        <v>165</v>
      </c>
      <c r="K83" s="242">
        <v>225</v>
      </c>
      <c r="L83" s="242">
        <v>0</v>
      </c>
      <c r="M83" s="243">
        <v>225</v>
      </c>
      <c r="N83" s="242">
        <v>45</v>
      </c>
      <c r="O83" s="242">
        <v>0</v>
      </c>
      <c r="P83" s="243">
        <v>45</v>
      </c>
      <c r="Q83" s="242">
        <v>0</v>
      </c>
      <c r="R83" s="242">
        <v>0</v>
      </c>
      <c r="S83" s="244">
        <v>0</v>
      </c>
      <c r="T83" s="242">
        <v>9</v>
      </c>
      <c r="U83" s="242">
        <v>135</v>
      </c>
      <c r="V83" s="244">
        <v>30</v>
      </c>
      <c r="W83" s="242">
        <v>5</v>
      </c>
      <c r="X83" s="242">
        <v>75</v>
      </c>
      <c r="Y83" s="244">
        <v>0</v>
      </c>
      <c r="Z83" s="242">
        <v>5</v>
      </c>
      <c r="AA83" s="242">
        <v>75</v>
      </c>
      <c r="AB83" s="244">
        <v>0</v>
      </c>
      <c r="AC83" s="242">
        <v>2</v>
      </c>
      <c r="AD83" s="242">
        <v>30</v>
      </c>
      <c r="AE83" s="244">
        <v>0</v>
      </c>
    </row>
    <row r="84" spans="1:31" x14ac:dyDescent="0.35">
      <c r="A84">
        <v>2816</v>
      </c>
      <c r="B84" t="s">
        <v>467</v>
      </c>
      <c r="C84" s="242">
        <v>8</v>
      </c>
      <c r="D84" s="242">
        <v>23</v>
      </c>
      <c r="E84" s="242">
        <v>0</v>
      </c>
      <c r="F84" s="243">
        <v>23</v>
      </c>
      <c r="G84" s="242">
        <v>13</v>
      </c>
      <c r="H84" s="242">
        <v>0</v>
      </c>
      <c r="I84" s="243">
        <v>13</v>
      </c>
      <c r="J84" s="242">
        <v>120</v>
      </c>
      <c r="K84" s="242">
        <v>345</v>
      </c>
      <c r="L84" s="242">
        <v>0</v>
      </c>
      <c r="M84" s="243">
        <v>345</v>
      </c>
      <c r="N84" s="242">
        <v>195</v>
      </c>
      <c r="O84" s="242">
        <v>0</v>
      </c>
      <c r="P84" s="243">
        <v>195</v>
      </c>
      <c r="Q84" s="242">
        <v>0</v>
      </c>
      <c r="R84" s="242">
        <v>0</v>
      </c>
      <c r="S84" s="244">
        <v>0</v>
      </c>
      <c r="T84" s="242">
        <v>2</v>
      </c>
      <c r="U84" s="242">
        <v>30</v>
      </c>
      <c r="V84" s="244">
        <v>30</v>
      </c>
      <c r="W84" s="242">
        <v>0</v>
      </c>
      <c r="X84" s="242">
        <v>0</v>
      </c>
      <c r="Y84" s="244">
        <v>0</v>
      </c>
      <c r="Z84" s="242">
        <v>1</v>
      </c>
      <c r="AA84" s="242">
        <v>15</v>
      </c>
      <c r="AB84" s="244">
        <v>0</v>
      </c>
      <c r="AC84" s="242">
        <v>0</v>
      </c>
      <c r="AD84" s="242">
        <v>0</v>
      </c>
      <c r="AE84" s="244">
        <v>0</v>
      </c>
    </row>
    <row r="85" spans="1:31" x14ac:dyDescent="0.35">
      <c r="A85">
        <v>2817</v>
      </c>
      <c r="B85" t="s">
        <v>468</v>
      </c>
      <c r="C85" s="242">
        <v>1</v>
      </c>
      <c r="D85" s="242">
        <v>10</v>
      </c>
      <c r="E85" s="242">
        <v>0</v>
      </c>
      <c r="F85" s="243">
        <v>10</v>
      </c>
      <c r="G85" s="242">
        <v>9</v>
      </c>
      <c r="H85" s="242">
        <v>0</v>
      </c>
      <c r="I85" s="243">
        <v>9</v>
      </c>
      <c r="J85" s="242">
        <v>15</v>
      </c>
      <c r="K85" s="242">
        <v>150</v>
      </c>
      <c r="L85" s="242">
        <v>0</v>
      </c>
      <c r="M85" s="243">
        <v>150</v>
      </c>
      <c r="N85" s="242">
        <v>135</v>
      </c>
      <c r="O85" s="242">
        <v>0</v>
      </c>
      <c r="P85" s="243">
        <v>135</v>
      </c>
      <c r="Q85" s="242">
        <v>0</v>
      </c>
      <c r="R85" s="242">
        <v>0</v>
      </c>
      <c r="S85" s="244">
        <v>0</v>
      </c>
      <c r="T85" s="242">
        <v>0</v>
      </c>
      <c r="U85" s="242">
        <v>0</v>
      </c>
      <c r="V85" s="244">
        <v>0</v>
      </c>
      <c r="W85" s="242">
        <v>0</v>
      </c>
      <c r="X85" s="242">
        <v>0</v>
      </c>
      <c r="Y85" s="244">
        <v>0</v>
      </c>
      <c r="Z85" s="242">
        <v>0</v>
      </c>
      <c r="AA85" s="242">
        <v>0</v>
      </c>
      <c r="AB85" s="244">
        <v>0</v>
      </c>
      <c r="AC85" s="242">
        <v>0</v>
      </c>
      <c r="AD85" s="242">
        <v>0</v>
      </c>
      <c r="AE85" s="244">
        <v>0</v>
      </c>
    </row>
    <row r="86" spans="1:31" x14ac:dyDescent="0.35">
      <c r="A86">
        <v>2821</v>
      </c>
      <c r="B86" t="s">
        <v>469</v>
      </c>
      <c r="C86" s="242">
        <v>10</v>
      </c>
      <c r="D86" s="242">
        <v>14</v>
      </c>
      <c r="E86" s="242">
        <v>0</v>
      </c>
      <c r="F86" s="243">
        <v>14</v>
      </c>
      <c r="G86" s="242">
        <v>10</v>
      </c>
      <c r="H86" s="242">
        <v>0</v>
      </c>
      <c r="I86" s="243">
        <v>10</v>
      </c>
      <c r="J86" s="242">
        <v>150</v>
      </c>
      <c r="K86" s="242">
        <v>210</v>
      </c>
      <c r="L86" s="242">
        <v>0</v>
      </c>
      <c r="M86" s="243">
        <v>210</v>
      </c>
      <c r="N86" s="242">
        <v>150</v>
      </c>
      <c r="O86" s="242">
        <v>0</v>
      </c>
      <c r="P86" s="243">
        <v>150</v>
      </c>
      <c r="Q86" s="242">
        <v>4</v>
      </c>
      <c r="R86" s="242">
        <v>60</v>
      </c>
      <c r="S86" s="244">
        <v>45</v>
      </c>
      <c r="T86" s="242">
        <v>3</v>
      </c>
      <c r="U86" s="242">
        <v>45</v>
      </c>
      <c r="V86" s="244">
        <v>45</v>
      </c>
      <c r="W86" s="242">
        <v>3</v>
      </c>
      <c r="X86" s="242">
        <v>45</v>
      </c>
      <c r="Y86" s="244">
        <v>30</v>
      </c>
      <c r="Z86" s="242">
        <v>1</v>
      </c>
      <c r="AA86" s="242">
        <v>15</v>
      </c>
      <c r="AB86" s="244">
        <v>15</v>
      </c>
      <c r="AC86" s="242">
        <v>0</v>
      </c>
      <c r="AD86" s="242">
        <v>0</v>
      </c>
      <c r="AE86" s="244">
        <v>0</v>
      </c>
    </row>
    <row r="87" spans="1:31" x14ac:dyDescent="0.35">
      <c r="A87">
        <v>2822</v>
      </c>
      <c r="B87" t="s">
        <v>470</v>
      </c>
      <c r="C87" s="242">
        <v>10</v>
      </c>
      <c r="D87" s="242">
        <v>13</v>
      </c>
      <c r="E87" s="242">
        <v>0</v>
      </c>
      <c r="F87" s="243">
        <v>13</v>
      </c>
      <c r="G87" s="242">
        <v>2</v>
      </c>
      <c r="H87" s="242">
        <v>0</v>
      </c>
      <c r="I87" s="243">
        <v>2</v>
      </c>
      <c r="J87" s="242">
        <v>150</v>
      </c>
      <c r="K87" s="242">
        <v>195</v>
      </c>
      <c r="L87" s="242">
        <v>0</v>
      </c>
      <c r="M87" s="243">
        <v>195</v>
      </c>
      <c r="N87" s="242">
        <v>30</v>
      </c>
      <c r="O87" s="242">
        <v>0</v>
      </c>
      <c r="P87" s="243">
        <v>30</v>
      </c>
      <c r="Q87" s="242">
        <v>0</v>
      </c>
      <c r="R87" s="242">
        <v>0</v>
      </c>
      <c r="S87" s="244">
        <v>0</v>
      </c>
      <c r="T87" s="242">
        <v>2</v>
      </c>
      <c r="U87" s="242">
        <v>30</v>
      </c>
      <c r="V87" s="244">
        <v>15</v>
      </c>
      <c r="W87" s="242">
        <v>1</v>
      </c>
      <c r="X87" s="242">
        <v>15</v>
      </c>
      <c r="Y87" s="244">
        <v>0</v>
      </c>
      <c r="Z87" s="242">
        <v>2</v>
      </c>
      <c r="AA87" s="242">
        <v>30</v>
      </c>
      <c r="AB87" s="244">
        <v>0</v>
      </c>
      <c r="AC87" s="242">
        <v>0</v>
      </c>
      <c r="AD87" s="242">
        <v>0</v>
      </c>
      <c r="AE87" s="244">
        <v>0</v>
      </c>
    </row>
    <row r="88" spans="1:31" x14ac:dyDescent="0.35">
      <c r="A88">
        <v>2833</v>
      </c>
      <c r="B88" t="s">
        <v>471</v>
      </c>
      <c r="C88" s="242">
        <v>16</v>
      </c>
      <c r="D88" s="242">
        <v>38</v>
      </c>
      <c r="E88" s="242">
        <v>0</v>
      </c>
      <c r="F88" s="243">
        <v>38</v>
      </c>
      <c r="G88" s="242">
        <v>10</v>
      </c>
      <c r="H88" s="242">
        <v>0</v>
      </c>
      <c r="I88" s="243">
        <v>10</v>
      </c>
      <c r="J88" s="242">
        <v>240</v>
      </c>
      <c r="K88" s="242">
        <v>570</v>
      </c>
      <c r="L88" s="242">
        <v>0</v>
      </c>
      <c r="M88" s="243">
        <v>570</v>
      </c>
      <c r="N88" s="242">
        <v>150</v>
      </c>
      <c r="O88" s="242">
        <v>0</v>
      </c>
      <c r="P88" s="243">
        <v>150</v>
      </c>
      <c r="Q88" s="242">
        <v>4</v>
      </c>
      <c r="R88" s="242">
        <v>60</v>
      </c>
      <c r="S88" s="244">
        <v>15</v>
      </c>
      <c r="T88" s="242">
        <v>4</v>
      </c>
      <c r="U88" s="242">
        <v>60</v>
      </c>
      <c r="V88" s="244">
        <v>15</v>
      </c>
      <c r="W88" s="242">
        <v>1</v>
      </c>
      <c r="X88" s="242">
        <v>15</v>
      </c>
      <c r="Y88" s="244">
        <v>0</v>
      </c>
      <c r="Z88" s="242">
        <v>10</v>
      </c>
      <c r="AA88" s="242">
        <v>150</v>
      </c>
      <c r="AB88" s="244">
        <v>15</v>
      </c>
      <c r="AC88" s="242">
        <v>8</v>
      </c>
      <c r="AD88" s="242">
        <v>120</v>
      </c>
      <c r="AE88" s="244">
        <v>15</v>
      </c>
    </row>
    <row r="89" spans="1:31" x14ac:dyDescent="0.35">
      <c r="A89">
        <v>2837</v>
      </c>
      <c r="B89" t="s">
        <v>472</v>
      </c>
      <c r="C89" s="242">
        <v>12</v>
      </c>
      <c r="D89" s="242">
        <v>26</v>
      </c>
      <c r="E89" s="242">
        <v>0</v>
      </c>
      <c r="F89" s="243">
        <v>26</v>
      </c>
      <c r="G89" s="242">
        <v>17</v>
      </c>
      <c r="H89" s="242">
        <v>0</v>
      </c>
      <c r="I89" s="243">
        <v>17</v>
      </c>
      <c r="J89" s="242">
        <v>180</v>
      </c>
      <c r="K89" s="242">
        <v>390</v>
      </c>
      <c r="L89" s="242">
        <v>0</v>
      </c>
      <c r="M89" s="243">
        <v>390</v>
      </c>
      <c r="N89" s="242">
        <v>255</v>
      </c>
      <c r="O89" s="242">
        <v>0</v>
      </c>
      <c r="P89" s="243">
        <v>255</v>
      </c>
      <c r="Q89" s="242">
        <v>7</v>
      </c>
      <c r="R89" s="242">
        <v>105</v>
      </c>
      <c r="S89" s="244">
        <v>75</v>
      </c>
      <c r="T89" s="242">
        <v>5</v>
      </c>
      <c r="U89" s="242">
        <v>75</v>
      </c>
      <c r="V89" s="244">
        <v>30</v>
      </c>
      <c r="W89" s="242">
        <v>3</v>
      </c>
      <c r="X89" s="242">
        <v>45</v>
      </c>
      <c r="Y89" s="244">
        <v>30</v>
      </c>
      <c r="Z89" s="242">
        <v>0</v>
      </c>
      <c r="AA89" s="242">
        <v>0</v>
      </c>
      <c r="AB89" s="244">
        <v>0</v>
      </c>
      <c r="AC89" s="242">
        <v>0</v>
      </c>
      <c r="AD89" s="242">
        <v>0</v>
      </c>
      <c r="AE89" s="244">
        <v>0</v>
      </c>
    </row>
    <row r="90" spans="1:31" x14ac:dyDescent="0.35">
      <c r="A90">
        <v>2839</v>
      </c>
      <c r="B90" t="s">
        <v>473</v>
      </c>
      <c r="C90" s="242">
        <v>8</v>
      </c>
      <c r="D90" s="242">
        <v>24</v>
      </c>
      <c r="E90" s="242">
        <v>0</v>
      </c>
      <c r="F90" s="243">
        <v>24</v>
      </c>
      <c r="G90" s="242">
        <v>12</v>
      </c>
      <c r="H90" s="242">
        <v>0</v>
      </c>
      <c r="I90" s="243">
        <v>12</v>
      </c>
      <c r="J90" s="242">
        <v>120</v>
      </c>
      <c r="K90" s="242">
        <v>360</v>
      </c>
      <c r="L90" s="242">
        <v>0</v>
      </c>
      <c r="M90" s="243">
        <v>360</v>
      </c>
      <c r="N90" s="242">
        <v>180</v>
      </c>
      <c r="O90" s="242">
        <v>0</v>
      </c>
      <c r="P90" s="243">
        <v>180</v>
      </c>
      <c r="Q90" s="242">
        <v>10</v>
      </c>
      <c r="R90" s="242">
        <v>150</v>
      </c>
      <c r="S90" s="244">
        <v>105</v>
      </c>
      <c r="T90" s="242">
        <v>3</v>
      </c>
      <c r="U90" s="242">
        <v>45</v>
      </c>
      <c r="V90" s="244">
        <v>30</v>
      </c>
      <c r="W90" s="242">
        <v>5</v>
      </c>
      <c r="X90" s="242">
        <v>75</v>
      </c>
      <c r="Y90" s="244">
        <v>15</v>
      </c>
      <c r="Z90" s="242">
        <v>3</v>
      </c>
      <c r="AA90" s="242">
        <v>45</v>
      </c>
      <c r="AB90" s="244">
        <v>0</v>
      </c>
      <c r="AC90" s="242">
        <v>0</v>
      </c>
      <c r="AD90" s="242">
        <v>0</v>
      </c>
      <c r="AE90" s="244">
        <v>0</v>
      </c>
    </row>
    <row r="91" spans="1:31" x14ac:dyDescent="0.35">
      <c r="A91">
        <v>2845</v>
      </c>
      <c r="B91" t="s">
        <v>474</v>
      </c>
      <c r="C91" s="242">
        <v>0</v>
      </c>
      <c r="D91" s="242">
        <v>28</v>
      </c>
      <c r="E91" s="242">
        <v>0</v>
      </c>
      <c r="F91" s="243">
        <v>28</v>
      </c>
      <c r="G91" s="242">
        <v>24</v>
      </c>
      <c r="H91" s="242">
        <v>0</v>
      </c>
      <c r="I91" s="243">
        <v>24</v>
      </c>
      <c r="J91" s="242">
        <v>0</v>
      </c>
      <c r="K91" s="242">
        <v>420</v>
      </c>
      <c r="L91" s="242">
        <v>0</v>
      </c>
      <c r="M91" s="243">
        <v>420</v>
      </c>
      <c r="N91" s="242">
        <v>346</v>
      </c>
      <c r="O91" s="242">
        <v>0</v>
      </c>
      <c r="P91" s="243">
        <v>346</v>
      </c>
      <c r="Q91" s="242">
        <v>0</v>
      </c>
      <c r="R91" s="242">
        <v>0</v>
      </c>
      <c r="S91" s="244">
        <v>0</v>
      </c>
      <c r="T91" s="242">
        <v>0</v>
      </c>
      <c r="U91" s="242">
        <v>0</v>
      </c>
      <c r="V91" s="244">
        <v>0</v>
      </c>
      <c r="W91" s="242">
        <v>0</v>
      </c>
      <c r="X91" s="242">
        <v>0</v>
      </c>
      <c r="Y91" s="244">
        <v>0</v>
      </c>
      <c r="Z91" s="242">
        <v>0</v>
      </c>
      <c r="AA91" s="242">
        <v>0</v>
      </c>
      <c r="AB91" s="244">
        <v>0</v>
      </c>
      <c r="AC91" s="242">
        <v>0</v>
      </c>
      <c r="AD91" s="242">
        <v>0</v>
      </c>
      <c r="AE91" s="244">
        <v>0</v>
      </c>
    </row>
    <row r="92" spans="1:31" x14ac:dyDescent="0.35">
      <c r="A92">
        <v>2847</v>
      </c>
      <c r="B92" t="s">
        <v>475</v>
      </c>
      <c r="C92" s="242">
        <v>0</v>
      </c>
      <c r="D92" s="242">
        <v>24</v>
      </c>
      <c r="E92" s="242">
        <v>0</v>
      </c>
      <c r="F92" s="243">
        <v>24</v>
      </c>
      <c r="G92" s="242">
        <v>18</v>
      </c>
      <c r="H92" s="242">
        <v>0</v>
      </c>
      <c r="I92" s="243">
        <v>18</v>
      </c>
      <c r="J92" s="242">
        <v>0</v>
      </c>
      <c r="K92" s="242">
        <v>360</v>
      </c>
      <c r="L92" s="242">
        <v>0</v>
      </c>
      <c r="M92" s="243">
        <v>360</v>
      </c>
      <c r="N92" s="242">
        <v>270</v>
      </c>
      <c r="O92" s="242">
        <v>0</v>
      </c>
      <c r="P92" s="243">
        <v>270</v>
      </c>
      <c r="Q92" s="242">
        <v>1</v>
      </c>
      <c r="R92" s="242">
        <v>15</v>
      </c>
      <c r="S92" s="244">
        <v>0</v>
      </c>
      <c r="T92" s="242">
        <v>0</v>
      </c>
      <c r="U92" s="242">
        <v>0</v>
      </c>
      <c r="V92" s="244">
        <v>0</v>
      </c>
      <c r="W92" s="242">
        <v>1</v>
      </c>
      <c r="X92" s="242">
        <v>15</v>
      </c>
      <c r="Y92" s="244">
        <v>15</v>
      </c>
      <c r="Z92" s="242">
        <v>0</v>
      </c>
      <c r="AA92" s="242">
        <v>0</v>
      </c>
      <c r="AB92" s="244">
        <v>0</v>
      </c>
      <c r="AC92" s="242">
        <v>0</v>
      </c>
      <c r="AD92" s="242">
        <v>0</v>
      </c>
      <c r="AE92" s="244">
        <v>0</v>
      </c>
    </row>
    <row r="93" spans="1:31" x14ac:dyDescent="0.35">
      <c r="A93">
        <v>2849</v>
      </c>
      <c r="B93" t="s">
        <v>476</v>
      </c>
      <c r="C93" s="242">
        <v>3</v>
      </c>
      <c r="D93" s="242">
        <v>28</v>
      </c>
      <c r="E93" s="242">
        <v>1</v>
      </c>
      <c r="F93" s="243">
        <v>29</v>
      </c>
      <c r="G93" s="242">
        <v>22</v>
      </c>
      <c r="H93" s="242">
        <v>0</v>
      </c>
      <c r="I93" s="243">
        <v>22</v>
      </c>
      <c r="J93" s="242">
        <v>45</v>
      </c>
      <c r="K93" s="242">
        <v>420</v>
      </c>
      <c r="L93" s="242">
        <v>15</v>
      </c>
      <c r="M93" s="243">
        <v>435</v>
      </c>
      <c r="N93" s="242">
        <v>330</v>
      </c>
      <c r="O93" s="242">
        <v>0</v>
      </c>
      <c r="P93" s="243">
        <v>330</v>
      </c>
      <c r="Q93" s="242">
        <v>3</v>
      </c>
      <c r="R93" s="242">
        <v>45</v>
      </c>
      <c r="S93" s="244">
        <v>45</v>
      </c>
      <c r="T93" s="242">
        <v>3</v>
      </c>
      <c r="U93" s="242">
        <v>45</v>
      </c>
      <c r="V93" s="244">
        <v>30</v>
      </c>
      <c r="W93" s="242">
        <v>3</v>
      </c>
      <c r="X93" s="242">
        <v>45</v>
      </c>
      <c r="Y93" s="244">
        <v>30</v>
      </c>
      <c r="Z93" s="242">
        <v>0</v>
      </c>
      <c r="AA93" s="242">
        <v>0</v>
      </c>
      <c r="AB93" s="244">
        <v>0</v>
      </c>
      <c r="AC93" s="242">
        <v>0</v>
      </c>
      <c r="AD93" s="242">
        <v>0</v>
      </c>
      <c r="AE93" s="244">
        <v>0</v>
      </c>
    </row>
    <row r="94" spans="1:31" x14ac:dyDescent="0.35">
      <c r="A94">
        <v>2855</v>
      </c>
      <c r="B94" t="s">
        <v>477</v>
      </c>
      <c r="C94" s="242">
        <v>13</v>
      </c>
      <c r="D94" s="242">
        <v>25</v>
      </c>
      <c r="E94" s="242">
        <v>2</v>
      </c>
      <c r="F94" s="243">
        <v>27</v>
      </c>
      <c r="G94" s="242">
        <v>1</v>
      </c>
      <c r="H94" s="242">
        <v>0</v>
      </c>
      <c r="I94" s="243">
        <v>1</v>
      </c>
      <c r="J94" s="242">
        <v>195</v>
      </c>
      <c r="K94" s="242">
        <v>375</v>
      </c>
      <c r="L94" s="242">
        <v>30</v>
      </c>
      <c r="M94" s="243">
        <v>405</v>
      </c>
      <c r="N94" s="242">
        <v>15</v>
      </c>
      <c r="O94" s="242">
        <v>0</v>
      </c>
      <c r="P94" s="243">
        <v>15</v>
      </c>
      <c r="Q94" s="242">
        <v>8</v>
      </c>
      <c r="R94" s="242">
        <v>120</v>
      </c>
      <c r="S94" s="244">
        <v>15</v>
      </c>
      <c r="T94" s="242">
        <v>13</v>
      </c>
      <c r="U94" s="242">
        <v>195</v>
      </c>
      <c r="V94" s="244">
        <v>0</v>
      </c>
      <c r="W94" s="242">
        <v>0</v>
      </c>
      <c r="X94" s="242">
        <v>0</v>
      </c>
      <c r="Y94" s="244">
        <v>0</v>
      </c>
      <c r="Z94" s="242">
        <v>10</v>
      </c>
      <c r="AA94" s="242">
        <v>150</v>
      </c>
      <c r="AB94" s="244">
        <v>0</v>
      </c>
      <c r="AC94" s="242">
        <v>10</v>
      </c>
      <c r="AD94" s="242">
        <v>150</v>
      </c>
      <c r="AE94" s="244">
        <v>0</v>
      </c>
    </row>
    <row r="95" spans="1:31" x14ac:dyDescent="0.35">
      <c r="A95">
        <v>2864</v>
      </c>
      <c r="B95" t="s">
        <v>478</v>
      </c>
      <c r="C95" s="242">
        <v>5</v>
      </c>
      <c r="D95" s="242">
        <v>12</v>
      </c>
      <c r="E95" s="242">
        <v>0</v>
      </c>
      <c r="F95" s="243">
        <v>12</v>
      </c>
      <c r="G95" s="242">
        <v>8</v>
      </c>
      <c r="H95" s="242">
        <v>0</v>
      </c>
      <c r="I95" s="243">
        <v>8</v>
      </c>
      <c r="J95" s="242">
        <v>75</v>
      </c>
      <c r="K95" s="242">
        <v>180</v>
      </c>
      <c r="L95" s="242">
        <v>0</v>
      </c>
      <c r="M95" s="243">
        <v>180</v>
      </c>
      <c r="N95" s="242">
        <v>120</v>
      </c>
      <c r="O95" s="242">
        <v>0</v>
      </c>
      <c r="P95" s="243">
        <v>120</v>
      </c>
      <c r="Q95" s="242">
        <v>6</v>
      </c>
      <c r="R95" s="242">
        <v>90</v>
      </c>
      <c r="S95" s="244">
        <v>45</v>
      </c>
      <c r="T95" s="242">
        <v>1</v>
      </c>
      <c r="U95" s="242">
        <v>15</v>
      </c>
      <c r="V95" s="244">
        <v>0</v>
      </c>
      <c r="W95" s="242">
        <v>0</v>
      </c>
      <c r="X95" s="242">
        <v>0</v>
      </c>
      <c r="Y95" s="244">
        <v>0</v>
      </c>
      <c r="Z95" s="242">
        <v>0</v>
      </c>
      <c r="AA95" s="242">
        <v>0</v>
      </c>
      <c r="AB95" s="244">
        <v>0</v>
      </c>
      <c r="AC95" s="242">
        <v>0</v>
      </c>
      <c r="AD95" s="242">
        <v>0</v>
      </c>
      <c r="AE95" s="244">
        <v>0</v>
      </c>
    </row>
    <row r="96" spans="1:31" x14ac:dyDescent="0.35">
      <c r="A96">
        <v>2865</v>
      </c>
      <c r="B96" t="s">
        <v>479</v>
      </c>
      <c r="C96" s="242">
        <v>6</v>
      </c>
      <c r="D96" s="242">
        <v>21</v>
      </c>
      <c r="E96" s="242">
        <v>0</v>
      </c>
      <c r="F96" s="243">
        <v>21</v>
      </c>
      <c r="G96" s="242">
        <v>10</v>
      </c>
      <c r="H96" s="242">
        <v>0</v>
      </c>
      <c r="I96" s="243">
        <v>10</v>
      </c>
      <c r="J96" s="242">
        <v>84</v>
      </c>
      <c r="K96" s="242">
        <v>312</v>
      </c>
      <c r="L96" s="242">
        <v>0</v>
      </c>
      <c r="M96" s="243">
        <v>312</v>
      </c>
      <c r="N96" s="242">
        <v>138</v>
      </c>
      <c r="O96" s="242">
        <v>0</v>
      </c>
      <c r="P96" s="243">
        <v>138</v>
      </c>
      <c r="Q96" s="242">
        <v>7</v>
      </c>
      <c r="R96" s="242">
        <v>105</v>
      </c>
      <c r="S96" s="244">
        <v>39</v>
      </c>
      <c r="T96" s="242">
        <v>3</v>
      </c>
      <c r="U96" s="242">
        <v>45</v>
      </c>
      <c r="V96" s="244">
        <v>15</v>
      </c>
      <c r="W96" s="242">
        <v>2</v>
      </c>
      <c r="X96" s="242">
        <v>30</v>
      </c>
      <c r="Y96" s="244">
        <v>9</v>
      </c>
      <c r="Z96" s="242">
        <v>5</v>
      </c>
      <c r="AA96" s="242">
        <v>75</v>
      </c>
      <c r="AB96" s="244">
        <v>0</v>
      </c>
      <c r="AC96" s="242">
        <v>0</v>
      </c>
      <c r="AD96" s="242">
        <v>0</v>
      </c>
      <c r="AE96" s="244">
        <v>0</v>
      </c>
    </row>
    <row r="97" spans="1:31" x14ac:dyDescent="0.35">
      <c r="A97">
        <v>2866</v>
      </c>
      <c r="B97" t="s">
        <v>480</v>
      </c>
      <c r="C97" s="242">
        <v>8</v>
      </c>
      <c r="D97" s="242">
        <v>18</v>
      </c>
      <c r="E97" s="242">
        <v>0</v>
      </c>
      <c r="F97" s="243">
        <v>18</v>
      </c>
      <c r="G97" s="242">
        <v>7</v>
      </c>
      <c r="H97" s="242">
        <v>0</v>
      </c>
      <c r="I97" s="243">
        <v>7</v>
      </c>
      <c r="J97" s="242">
        <v>120</v>
      </c>
      <c r="K97" s="242">
        <v>270</v>
      </c>
      <c r="L97" s="242">
        <v>0</v>
      </c>
      <c r="M97" s="243">
        <v>270</v>
      </c>
      <c r="N97" s="242">
        <v>105</v>
      </c>
      <c r="O97" s="242">
        <v>0</v>
      </c>
      <c r="P97" s="243">
        <v>105</v>
      </c>
      <c r="Q97" s="242">
        <v>3</v>
      </c>
      <c r="R97" s="242">
        <v>45</v>
      </c>
      <c r="S97" s="244">
        <v>0</v>
      </c>
      <c r="T97" s="242">
        <v>0</v>
      </c>
      <c r="U97" s="242">
        <v>0</v>
      </c>
      <c r="V97" s="244">
        <v>0</v>
      </c>
      <c r="W97" s="242">
        <v>1</v>
      </c>
      <c r="X97" s="242">
        <v>15</v>
      </c>
      <c r="Y97" s="244">
        <v>0</v>
      </c>
      <c r="Z97" s="242">
        <v>1</v>
      </c>
      <c r="AA97" s="242">
        <v>15</v>
      </c>
      <c r="AB97" s="244">
        <v>0</v>
      </c>
      <c r="AC97" s="242">
        <v>1</v>
      </c>
      <c r="AD97" s="242">
        <v>15</v>
      </c>
      <c r="AE97" s="244">
        <v>0</v>
      </c>
    </row>
    <row r="98" spans="1:31" x14ac:dyDescent="0.35">
      <c r="A98">
        <v>2868</v>
      </c>
      <c r="B98" t="s">
        <v>481</v>
      </c>
      <c r="C98" s="242">
        <v>5</v>
      </c>
      <c r="D98" s="242">
        <v>16</v>
      </c>
      <c r="E98" s="242">
        <v>1</v>
      </c>
      <c r="F98" s="243">
        <v>17</v>
      </c>
      <c r="G98" s="242">
        <v>8</v>
      </c>
      <c r="H98" s="242">
        <v>1</v>
      </c>
      <c r="I98" s="243">
        <v>9</v>
      </c>
      <c r="J98" s="242">
        <v>75</v>
      </c>
      <c r="K98" s="242">
        <v>225</v>
      </c>
      <c r="L98" s="242">
        <v>15</v>
      </c>
      <c r="M98" s="243">
        <v>240</v>
      </c>
      <c r="N98" s="242">
        <v>57</v>
      </c>
      <c r="O98" s="242">
        <v>15</v>
      </c>
      <c r="P98" s="243">
        <v>72</v>
      </c>
      <c r="Q98" s="242">
        <v>2</v>
      </c>
      <c r="R98" s="242">
        <v>30</v>
      </c>
      <c r="S98" s="244">
        <v>3</v>
      </c>
      <c r="T98" s="242">
        <v>1</v>
      </c>
      <c r="U98" s="242">
        <v>15</v>
      </c>
      <c r="V98" s="244">
        <v>3</v>
      </c>
      <c r="W98" s="242">
        <v>2</v>
      </c>
      <c r="X98" s="242">
        <v>30</v>
      </c>
      <c r="Y98" s="244">
        <v>3</v>
      </c>
      <c r="Z98" s="242">
        <v>0</v>
      </c>
      <c r="AA98" s="242">
        <v>0</v>
      </c>
      <c r="AB98" s="244">
        <v>0</v>
      </c>
      <c r="AC98" s="242">
        <v>0</v>
      </c>
      <c r="AD98" s="242">
        <v>0</v>
      </c>
      <c r="AE98" s="244">
        <v>0</v>
      </c>
    </row>
    <row r="99" spans="1:31" x14ac:dyDescent="0.35">
      <c r="A99">
        <v>2872</v>
      </c>
      <c r="B99" t="s">
        <v>482</v>
      </c>
      <c r="C99" s="242">
        <v>4</v>
      </c>
      <c r="D99" s="242">
        <v>25</v>
      </c>
      <c r="E99" s="242">
        <v>0</v>
      </c>
      <c r="F99" s="243">
        <v>25</v>
      </c>
      <c r="G99" s="242">
        <v>21</v>
      </c>
      <c r="H99" s="242">
        <v>0</v>
      </c>
      <c r="I99" s="243">
        <v>21</v>
      </c>
      <c r="J99" s="242">
        <v>60</v>
      </c>
      <c r="K99" s="242">
        <v>375</v>
      </c>
      <c r="L99" s="242">
        <v>0</v>
      </c>
      <c r="M99" s="243">
        <v>375</v>
      </c>
      <c r="N99" s="242">
        <v>315</v>
      </c>
      <c r="O99" s="242">
        <v>0</v>
      </c>
      <c r="P99" s="243">
        <v>315</v>
      </c>
      <c r="Q99" s="242">
        <v>2</v>
      </c>
      <c r="R99" s="242">
        <v>30</v>
      </c>
      <c r="S99" s="244">
        <v>15</v>
      </c>
      <c r="T99" s="242">
        <v>0</v>
      </c>
      <c r="U99" s="242">
        <v>0</v>
      </c>
      <c r="V99" s="244">
        <v>0</v>
      </c>
      <c r="W99" s="242">
        <v>0</v>
      </c>
      <c r="X99" s="242">
        <v>0</v>
      </c>
      <c r="Y99" s="244">
        <v>0</v>
      </c>
      <c r="Z99" s="242">
        <v>0</v>
      </c>
      <c r="AA99" s="242">
        <v>0</v>
      </c>
      <c r="AB99" s="244">
        <v>0</v>
      </c>
      <c r="AC99" s="242">
        <v>0</v>
      </c>
      <c r="AD99" s="242">
        <v>0</v>
      </c>
      <c r="AE99" s="244">
        <v>0</v>
      </c>
    </row>
    <row r="100" spans="1:31" x14ac:dyDescent="0.35">
      <c r="A100">
        <v>2878</v>
      </c>
      <c r="B100" t="s">
        <v>484</v>
      </c>
      <c r="C100" s="242">
        <v>16</v>
      </c>
      <c r="D100" s="242">
        <v>24</v>
      </c>
      <c r="E100" s="242">
        <v>0</v>
      </c>
      <c r="F100" s="243">
        <v>24</v>
      </c>
      <c r="G100" s="242">
        <v>5</v>
      </c>
      <c r="H100" s="242">
        <v>0</v>
      </c>
      <c r="I100" s="243">
        <v>5</v>
      </c>
      <c r="J100" s="242">
        <v>240</v>
      </c>
      <c r="K100" s="242">
        <v>360</v>
      </c>
      <c r="L100" s="242">
        <v>0</v>
      </c>
      <c r="M100" s="243">
        <v>360</v>
      </c>
      <c r="N100" s="242">
        <v>75</v>
      </c>
      <c r="O100" s="242">
        <v>0</v>
      </c>
      <c r="P100" s="243">
        <v>75</v>
      </c>
      <c r="Q100" s="242">
        <v>4</v>
      </c>
      <c r="R100" s="242">
        <v>60</v>
      </c>
      <c r="S100" s="244">
        <v>15</v>
      </c>
      <c r="T100" s="242">
        <v>0</v>
      </c>
      <c r="U100" s="242">
        <v>0</v>
      </c>
      <c r="V100" s="244">
        <v>0</v>
      </c>
      <c r="W100" s="242">
        <v>8</v>
      </c>
      <c r="X100" s="242">
        <v>120</v>
      </c>
      <c r="Y100" s="244">
        <v>45</v>
      </c>
      <c r="Z100" s="242">
        <v>4</v>
      </c>
      <c r="AA100" s="242">
        <v>60</v>
      </c>
      <c r="AB100" s="244">
        <v>0</v>
      </c>
      <c r="AC100" s="242">
        <v>3</v>
      </c>
      <c r="AD100" s="242">
        <v>45</v>
      </c>
      <c r="AE100" s="244">
        <v>0</v>
      </c>
    </row>
    <row r="101" spans="1:31" x14ac:dyDescent="0.35">
      <c r="A101">
        <v>2880</v>
      </c>
      <c r="B101" t="s">
        <v>485</v>
      </c>
      <c r="C101" s="242">
        <v>10</v>
      </c>
      <c r="D101" s="242">
        <v>16</v>
      </c>
      <c r="E101" s="242">
        <v>0</v>
      </c>
      <c r="F101" s="243">
        <v>16</v>
      </c>
      <c r="G101" s="242">
        <v>4</v>
      </c>
      <c r="H101" s="242">
        <v>0</v>
      </c>
      <c r="I101" s="243">
        <v>4</v>
      </c>
      <c r="J101" s="242">
        <v>150</v>
      </c>
      <c r="K101" s="242">
        <v>240</v>
      </c>
      <c r="L101" s="242">
        <v>0</v>
      </c>
      <c r="M101" s="243">
        <v>240</v>
      </c>
      <c r="N101" s="242">
        <v>60</v>
      </c>
      <c r="O101" s="242">
        <v>0</v>
      </c>
      <c r="P101" s="243">
        <v>60</v>
      </c>
      <c r="Q101" s="242">
        <v>0</v>
      </c>
      <c r="R101" s="242">
        <v>0</v>
      </c>
      <c r="S101" s="244">
        <v>0</v>
      </c>
      <c r="T101" s="242">
        <v>2</v>
      </c>
      <c r="U101" s="242">
        <v>30</v>
      </c>
      <c r="V101" s="244">
        <v>30</v>
      </c>
      <c r="W101" s="242">
        <v>3</v>
      </c>
      <c r="X101" s="242">
        <v>45</v>
      </c>
      <c r="Y101" s="244">
        <v>0</v>
      </c>
      <c r="Z101" s="242">
        <v>3</v>
      </c>
      <c r="AA101" s="242">
        <v>45</v>
      </c>
      <c r="AB101" s="244">
        <v>15</v>
      </c>
      <c r="AC101" s="242">
        <v>3</v>
      </c>
      <c r="AD101" s="242">
        <v>45</v>
      </c>
      <c r="AE101" s="244">
        <v>15</v>
      </c>
    </row>
    <row r="102" spans="1:31" x14ac:dyDescent="0.35">
      <c r="A102">
        <v>2881</v>
      </c>
      <c r="B102" t="s">
        <v>486</v>
      </c>
      <c r="C102" s="242">
        <v>14</v>
      </c>
      <c r="D102" s="242">
        <v>35</v>
      </c>
      <c r="E102" s="242">
        <v>0</v>
      </c>
      <c r="F102" s="243">
        <v>35</v>
      </c>
      <c r="G102" s="242">
        <v>21</v>
      </c>
      <c r="H102" s="242">
        <v>0</v>
      </c>
      <c r="I102" s="243">
        <v>21</v>
      </c>
      <c r="J102" s="242">
        <v>210</v>
      </c>
      <c r="K102" s="242">
        <v>525</v>
      </c>
      <c r="L102" s="242">
        <v>0</v>
      </c>
      <c r="M102" s="243">
        <v>525</v>
      </c>
      <c r="N102" s="242">
        <v>315</v>
      </c>
      <c r="O102" s="242">
        <v>0</v>
      </c>
      <c r="P102" s="243">
        <v>315</v>
      </c>
      <c r="Q102" s="242">
        <v>6</v>
      </c>
      <c r="R102" s="242">
        <v>90</v>
      </c>
      <c r="S102" s="244">
        <v>30</v>
      </c>
      <c r="T102" s="242">
        <v>10</v>
      </c>
      <c r="U102" s="242">
        <v>150</v>
      </c>
      <c r="V102" s="244">
        <v>75</v>
      </c>
      <c r="W102" s="242">
        <v>1</v>
      </c>
      <c r="X102" s="242">
        <v>15</v>
      </c>
      <c r="Y102" s="244">
        <v>0</v>
      </c>
      <c r="Z102" s="242">
        <v>1</v>
      </c>
      <c r="AA102" s="242">
        <v>15</v>
      </c>
      <c r="AB102" s="244">
        <v>15</v>
      </c>
      <c r="AC102" s="242">
        <v>0</v>
      </c>
      <c r="AD102" s="242">
        <v>0</v>
      </c>
      <c r="AE102" s="244">
        <v>0</v>
      </c>
    </row>
    <row r="103" spans="1:31" x14ac:dyDescent="0.35">
      <c r="A103">
        <v>2883</v>
      </c>
      <c r="B103" t="s">
        <v>487</v>
      </c>
      <c r="C103" s="242">
        <v>1</v>
      </c>
      <c r="D103" s="242">
        <v>32</v>
      </c>
      <c r="E103" s="242">
        <v>22</v>
      </c>
      <c r="F103" s="243">
        <v>54</v>
      </c>
      <c r="G103" s="242">
        <v>0</v>
      </c>
      <c r="H103" s="242">
        <v>0</v>
      </c>
      <c r="I103" s="243">
        <v>0</v>
      </c>
      <c r="J103" s="242">
        <v>15</v>
      </c>
      <c r="K103" s="242">
        <v>457.5</v>
      </c>
      <c r="L103" s="242">
        <v>330</v>
      </c>
      <c r="M103" s="243">
        <v>787.5</v>
      </c>
      <c r="N103" s="242">
        <v>0</v>
      </c>
      <c r="O103" s="242">
        <v>0</v>
      </c>
      <c r="P103" s="243">
        <v>0</v>
      </c>
      <c r="Q103" s="242">
        <v>1</v>
      </c>
      <c r="R103" s="242">
        <v>15</v>
      </c>
      <c r="S103" s="244">
        <v>0</v>
      </c>
      <c r="T103" s="242">
        <v>2</v>
      </c>
      <c r="U103" s="242">
        <v>30</v>
      </c>
      <c r="V103" s="244">
        <v>0</v>
      </c>
      <c r="W103" s="242">
        <v>6</v>
      </c>
      <c r="X103" s="242">
        <v>90</v>
      </c>
      <c r="Y103" s="244">
        <v>0</v>
      </c>
      <c r="Z103" s="242">
        <v>0</v>
      </c>
      <c r="AA103" s="242">
        <v>0</v>
      </c>
      <c r="AB103" s="244">
        <v>0</v>
      </c>
      <c r="AC103" s="242">
        <v>0</v>
      </c>
      <c r="AD103" s="242">
        <v>0</v>
      </c>
      <c r="AE103" s="244">
        <v>0</v>
      </c>
    </row>
    <row r="104" spans="1:31" x14ac:dyDescent="0.35">
      <c r="A104">
        <v>2900</v>
      </c>
      <c r="B104" t="s">
        <v>488</v>
      </c>
      <c r="C104" s="242">
        <v>24</v>
      </c>
      <c r="D104" s="242">
        <v>20</v>
      </c>
      <c r="E104" s="242">
        <v>0</v>
      </c>
      <c r="F104" s="243">
        <v>20</v>
      </c>
      <c r="G104" s="242">
        <v>13</v>
      </c>
      <c r="H104" s="242">
        <v>0</v>
      </c>
      <c r="I104" s="243">
        <v>13</v>
      </c>
      <c r="J104" s="242">
        <v>360</v>
      </c>
      <c r="K104" s="242">
        <v>300</v>
      </c>
      <c r="L104" s="242">
        <v>0</v>
      </c>
      <c r="M104" s="243">
        <v>300</v>
      </c>
      <c r="N104" s="242">
        <v>195</v>
      </c>
      <c r="O104" s="242">
        <v>0</v>
      </c>
      <c r="P104" s="243">
        <v>195</v>
      </c>
      <c r="Q104" s="242">
        <v>1</v>
      </c>
      <c r="R104" s="242">
        <v>15</v>
      </c>
      <c r="S104" s="244">
        <v>0</v>
      </c>
      <c r="T104" s="242">
        <v>4</v>
      </c>
      <c r="U104" s="242">
        <v>60</v>
      </c>
      <c r="V104" s="244">
        <v>60</v>
      </c>
      <c r="W104" s="242">
        <v>10</v>
      </c>
      <c r="X104" s="242">
        <v>150</v>
      </c>
      <c r="Y104" s="244">
        <v>90</v>
      </c>
      <c r="Z104" s="242">
        <v>2</v>
      </c>
      <c r="AA104" s="242">
        <v>30</v>
      </c>
      <c r="AB104" s="244">
        <v>0</v>
      </c>
      <c r="AC104" s="242">
        <v>2</v>
      </c>
      <c r="AD104" s="242">
        <v>30</v>
      </c>
      <c r="AE104" s="244">
        <v>0</v>
      </c>
    </row>
    <row r="105" spans="1:31" x14ac:dyDescent="0.35">
      <c r="A105">
        <v>2902</v>
      </c>
      <c r="B105" t="s">
        <v>489</v>
      </c>
      <c r="C105" s="242">
        <v>4</v>
      </c>
      <c r="D105" s="242">
        <v>21</v>
      </c>
      <c r="E105" s="242">
        <v>0</v>
      </c>
      <c r="F105" s="243">
        <v>21</v>
      </c>
      <c r="G105" s="242">
        <v>18</v>
      </c>
      <c r="H105" s="242">
        <v>0</v>
      </c>
      <c r="I105" s="243">
        <v>18</v>
      </c>
      <c r="J105" s="242">
        <v>55</v>
      </c>
      <c r="K105" s="242">
        <v>301</v>
      </c>
      <c r="L105" s="242">
        <v>0</v>
      </c>
      <c r="M105" s="243">
        <v>301</v>
      </c>
      <c r="N105" s="242">
        <v>220</v>
      </c>
      <c r="O105" s="242">
        <v>0</v>
      </c>
      <c r="P105" s="243">
        <v>220</v>
      </c>
      <c r="Q105" s="242">
        <v>2</v>
      </c>
      <c r="R105" s="242">
        <v>30</v>
      </c>
      <c r="S105" s="244">
        <v>15</v>
      </c>
      <c r="T105" s="242">
        <v>3</v>
      </c>
      <c r="U105" s="242">
        <v>45</v>
      </c>
      <c r="V105" s="244">
        <v>45</v>
      </c>
      <c r="W105" s="242">
        <v>5</v>
      </c>
      <c r="X105" s="242">
        <v>66</v>
      </c>
      <c r="Y105" s="244">
        <v>35</v>
      </c>
      <c r="Z105" s="242">
        <v>1</v>
      </c>
      <c r="AA105" s="242">
        <v>15</v>
      </c>
      <c r="AB105" s="244">
        <v>15</v>
      </c>
      <c r="AC105" s="242">
        <v>1</v>
      </c>
      <c r="AD105" s="242">
        <v>15</v>
      </c>
      <c r="AE105" s="244">
        <v>15</v>
      </c>
    </row>
    <row r="106" spans="1:31" x14ac:dyDescent="0.35">
      <c r="A106">
        <v>2903</v>
      </c>
      <c r="B106" t="s">
        <v>490</v>
      </c>
      <c r="C106" s="242">
        <v>0</v>
      </c>
      <c r="D106" s="242">
        <v>19</v>
      </c>
      <c r="E106" s="242">
        <v>0</v>
      </c>
      <c r="F106" s="243">
        <v>19</v>
      </c>
      <c r="G106" s="242">
        <v>14</v>
      </c>
      <c r="H106" s="242">
        <v>0</v>
      </c>
      <c r="I106" s="243">
        <v>14</v>
      </c>
      <c r="J106" s="242">
        <v>0</v>
      </c>
      <c r="K106" s="242">
        <v>285</v>
      </c>
      <c r="L106" s="242">
        <v>0</v>
      </c>
      <c r="M106" s="243">
        <v>285</v>
      </c>
      <c r="N106" s="242">
        <v>210</v>
      </c>
      <c r="O106" s="242">
        <v>0</v>
      </c>
      <c r="P106" s="243">
        <v>210</v>
      </c>
      <c r="Q106" s="242">
        <v>2</v>
      </c>
      <c r="R106" s="242">
        <v>30</v>
      </c>
      <c r="S106" s="244">
        <v>30</v>
      </c>
      <c r="T106" s="242">
        <v>1</v>
      </c>
      <c r="U106" s="242">
        <v>15</v>
      </c>
      <c r="V106" s="244">
        <v>0</v>
      </c>
      <c r="W106" s="242">
        <v>3</v>
      </c>
      <c r="X106" s="242">
        <v>45</v>
      </c>
      <c r="Y106" s="244">
        <v>45</v>
      </c>
      <c r="Z106" s="242">
        <v>1</v>
      </c>
      <c r="AA106" s="242">
        <v>15</v>
      </c>
      <c r="AB106" s="244">
        <v>0</v>
      </c>
      <c r="AC106" s="242">
        <v>1</v>
      </c>
      <c r="AD106" s="242">
        <v>15</v>
      </c>
      <c r="AE106" s="244">
        <v>0</v>
      </c>
    </row>
    <row r="107" spans="1:31" x14ac:dyDescent="0.35">
      <c r="A107">
        <v>2904</v>
      </c>
      <c r="B107" t="s">
        <v>491</v>
      </c>
      <c r="C107" s="242">
        <v>4</v>
      </c>
      <c r="D107" s="242">
        <v>21</v>
      </c>
      <c r="E107" s="242">
        <v>0</v>
      </c>
      <c r="F107" s="243">
        <v>21</v>
      </c>
      <c r="G107" s="242">
        <v>8</v>
      </c>
      <c r="H107" s="242">
        <v>0</v>
      </c>
      <c r="I107" s="243">
        <v>8</v>
      </c>
      <c r="J107" s="242">
        <v>60</v>
      </c>
      <c r="K107" s="242">
        <v>315</v>
      </c>
      <c r="L107" s="242">
        <v>0</v>
      </c>
      <c r="M107" s="243">
        <v>315</v>
      </c>
      <c r="N107" s="242">
        <v>120</v>
      </c>
      <c r="O107" s="242">
        <v>0</v>
      </c>
      <c r="P107" s="243">
        <v>120</v>
      </c>
      <c r="Q107" s="242">
        <v>7</v>
      </c>
      <c r="R107" s="242">
        <v>105</v>
      </c>
      <c r="S107" s="244">
        <v>45</v>
      </c>
      <c r="T107" s="242">
        <v>2</v>
      </c>
      <c r="U107" s="242">
        <v>30</v>
      </c>
      <c r="V107" s="244">
        <v>15</v>
      </c>
      <c r="W107" s="242">
        <v>6</v>
      </c>
      <c r="X107" s="242">
        <v>90</v>
      </c>
      <c r="Y107" s="244">
        <v>30</v>
      </c>
      <c r="Z107" s="242">
        <v>10</v>
      </c>
      <c r="AA107" s="242">
        <v>150</v>
      </c>
      <c r="AB107" s="244">
        <v>30</v>
      </c>
      <c r="AC107" s="242">
        <v>8</v>
      </c>
      <c r="AD107" s="242">
        <v>120</v>
      </c>
      <c r="AE107" s="244">
        <v>30</v>
      </c>
    </row>
    <row r="108" spans="1:31" x14ac:dyDescent="0.35">
      <c r="A108">
        <v>2906</v>
      </c>
      <c r="B108" t="s">
        <v>492</v>
      </c>
      <c r="C108" s="242">
        <v>5</v>
      </c>
      <c r="D108" s="242">
        <v>9</v>
      </c>
      <c r="E108" s="242">
        <v>0</v>
      </c>
      <c r="F108" s="243">
        <v>9</v>
      </c>
      <c r="G108" s="242">
        <v>9</v>
      </c>
      <c r="H108" s="242">
        <v>0</v>
      </c>
      <c r="I108" s="243">
        <v>9</v>
      </c>
      <c r="J108" s="242">
        <v>75</v>
      </c>
      <c r="K108" s="242">
        <v>135</v>
      </c>
      <c r="L108" s="242">
        <v>0</v>
      </c>
      <c r="M108" s="243">
        <v>135</v>
      </c>
      <c r="N108" s="242">
        <v>135</v>
      </c>
      <c r="O108" s="242">
        <v>0</v>
      </c>
      <c r="P108" s="243">
        <v>135</v>
      </c>
      <c r="Q108" s="242">
        <v>2</v>
      </c>
      <c r="R108" s="242">
        <v>30</v>
      </c>
      <c r="S108" s="244">
        <v>30</v>
      </c>
      <c r="T108" s="242">
        <v>2</v>
      </c>
      <c r="U108" s="242">
        <v>30</v>
      </c>
      <c r="V108" s="244">
        <v>30</v>
      </c>
      <c r="W108" s="242">
        <v>1</v>
      </c>
      <c r="X108" s="242">
        <v>15</v>
      </c>
      <c r="Y108" s="244">
        <v>15</v>
      </c>
      <c r="Z108" s="242">
        <v>0</v>
      </c>
      <c r="AA108" s="242">
        <v>0</v>
      </c>
      <c r="AB108" s="244">
        <v>0</v>
      </c>
      <c r="AC108" s="242">
        <v>0</v>
      </c>
      <c r="AD108" s="242">
        <v>0</v>
      </c>
      <c r="AE108" s="244">
        <v>0</v>
      </c>
    </row>
    <row r="109" spans="1:31" x14ac:dyDescent="0.35">
      <c r="A109">
        <v>2909</v>
      </c>
      <c r="B109" t="s">
        <v>493</v>
      </c>
      <c r="C109" s="242">
        <v>10</v>
      </c>
      <c r="D109" s="242">
        <v>20</v>
      </c>
      <c r="E109" s="242">
        <v>0</v>
      </c>
      <c r="F109" s="243">
        <v>20</v>
      </c>
      <c r="G109" s="242">
        <v>11</v>
      </c>
      <c r="H109" s="242">
        <v>0</v>
      </c>
      <c r="I109" s="243">
        <v>11</v>
      </c>
      <c r="J109" s="242">
        <v>150</v>
      </c>
      <c r="K109" s="242">
        <v>300</v>
      </c>
      <c r="L109" s="242">
        <v>0</v>
      </c>
      <c r="M109" s="243">
        <v>300</v>
      </c>
      <c r="N109" s="242">
        <v>165</v>
      </c>
      <c r="O109" s="242">
        <v>0</v>
      </c>
      <c r="P109" s="243">
        <v>165</v>
      </c>
      <c r="Q109" s="242">
        <v>7</v>
      </c>
      <c r="R109" s="242">
        <v>105</v>
      </c>
      <c r="S109" s="244">
        <v>30</v>
      </c>
      <c r="T109" s="242">
        <v>3</v>
      </c>
      <c r="U109" s="242">
        <v>45</v>
      </c>
      <c r="V109" s="244">
        <v>15</v>
      </c>
      <c r="W109" s="242">
        <v>1</v>
      </c>
      <c r="X109" s="242">
        <v>15</v>
      </c>
      <c r="Y109" s="244">
        <v>0</v>
      </c>
      <c r="Z109" s="242">
        <v>1</v>
      </c>
      <c r="AA109" s="242">
        <v>15</v>
      </c>
      <c r="AB109" s="244">
        <v>0</v>
      </c>
      <c r="AC109" s="242">
        <v>1</v>
      </c>
      <c r="AD109" s="242">
        <v>15</v>
      </c>
      <c r="AE109" s="244">
        <v>0</v>
      </c>
    </row>
    <row r="110" spans="1:31" x14ac:dyDescent="0.35">
      <c r="A110">
        <v>2910</v>
      </c>
      <c r="B110" t="s">
        <v>494</v>
      </c>
      <c r="C110" s="242">
        <v>12</v>
      </c>
      <c r="D110" s="242">
        <v>38</v>
      </c>
      <c r="E110" s="242">
        <v>0</v>
      </c>
      <c r="F110" s="243">
        <v>38</v>
      </c>
      <c r="G110" s="242">
        <v>10</v>
      </c>
      <c r="H110" s="242">
        <v>0</v>
      </c>
      <c r="I110" s="243">
        <v>10</v>
      </c>
      <c r="J110" s="242">
        <v>180</v>
      </c>
      <c r="K110" s="242">
        <v>570</v>
      </c>
      <c r="L110" s="242">
        <v>0</v>
      </c>
      <c r="M110" s="243">
        <v>570</v>
      </c>
      <c r="N110" s="242">
        <v>150</v>
      </c>
      <c r="O110" s="242">
        <v>0</v>
      </c>
      <c r="P110" s="243">
        <v>150</v>
      </c>
      <c r="Q110" s="242">
        <v>19</v>
      </c>
      <c r="R110" s="242">
        <v>285</v>
      </c>
      <c r="S110" s="244">
        <v>60</v>
      </c>
      <c r="T110" s="242">
        <v>9</v>
      </c>
      <c r="U110" s="242">
        <v>135</v>
      </c>
      <c r="V110" s="244">
        <v>15</v>
      </c>
      <c r="W110" s="242">
        <v>7</v>
      </c>
      <c r="X110" s="242">
        <v>105</v>
      </c>
      <c r="Y110" s="244">
        <v>60</v>
      </c>
      <c r="Z110" s="242">
        <v>9</v>
      </c>
      <c r="AA110" s="242">
        <v>135</v>
      </c>
      <c r="AB110" s="244">
        <v>0</v>
      </c>
      <c r="AC110" s="242">
        <v>10</v>
      </c>
      <c r="AD110" s="242">
        <v>150</v>
      </c>
      <c r="AE110" s="244">
        <v>0</v>
      </c>
    </row>
    <row r="111" spans="1:31" x14ac:dyDescent="0.35">
      <c r="A111">
        <v>2912</v>
      </c>
      <c r="B111" t="s">
        <v>495</v>
      </c>
      <c r="C111" s="242">
        <v>0</v>
      </c>
      <c r="D111" s="242">
        <v>40</v>
      </c>
      <c r="E111" s="242">
        <v>34</v>
      </c>
      <c r="F111" s="243">
        <v>74</v>
      </c>
      <c r="G111" s="242">
        <v>7</v>
      </c>
      <c r="H111" s="242">
        <v>0</v>
      </c>
      <c r="I111" s="243">
        <v>7</v>
      </c>
      <c r="J111" s="242">
        <v>0</v>
      </c>
      <c r="K111" s="242">
        <v>600</v>
      </c>
      <c r="L111" s="242">
        <v>510</v>
      </c>
      <c r="M111" s="243">
        <v>1110</v>
      </c>
      <c r="N111" s="242">
        <v>103.85</v>
      </c>
      <c r="O111" s="242">
        <v>0</v>
      </c>
      <c r="P111" s="243">
        <v>103.85</v>
      </c>
      <c r="Q111" s="242">
        <v>0</v>
      </c>
      <c r="R111" s="242">
        <v>0</v>
      </c>
      <c r="S111" s="244">
        <v>0</v>
      </c>
      <c r="T111" s="242">
        <v>1</v>
      </c>
      <c r="U111" s="242">
        <v>15</v>
      </c>
      <c r="V111" s="244">
        <v>0</v>
      </c>
      <c r="W111" s="242">
        <v>3</v>
      </c>
      <c r="X111" s="242">
        <v>45</v>
      </c>
      <c r="Y111" s="244">
        <v>0</v>
      </c>
      <c r="Z111" s="242">
        <v>0</v>
      </c>
      <c r="AA111" s="242">
        <v>0</v>
      </c>
      <c r="AB111" s="244">
        <v>0</v>
      </c>
      <c r="AC111" s="242">
        <v>0</v>
      </c>
      <c r="AD111" s="242">
        <v>0</v>
      </c>
      <c r="AE111" s="244">
        <v>0</v>
      </c>
    </row>
    <row r="112" spans="1:31" x14ac:dyDescent="0.35">
      <c r="A112">
        <v>2924</v>
      </c>
      <c r="B112" t="s">
        <v>496</v>
      </c>
      <c r="C112" s="242">
        <v>10</v>
      </c>
      <c r="D112" s="242">
        <v>20</v>
      </c>
      <c r="E112" s="242">
        <v>0</v>
      </c>
      <c r="F112" s="243">
        <v>20</v>
      </c>
      <c r="G112" s="242">
        <v>5</v>
      </c>
      <c r="H112" s="242">
        <v>0</v>
      </c>
      <c r="I112" s="243">
        <v>5</v>
      </c>
      <c r="J112" s="242">
        <v>150</v>
      </c>
      <c r="K112" s="242">
        <v>285</v>
      </c>
      <c r="L112" s="242">
        <v>0</v>
      </c>
      <c r="M112" s="243">
        <v>285</v>
      </c>
      <c r="N112" s="242">
        <v>70</v>
      </c>
      <c r="O112" s="242">
        <v>0</v>
      </c>
      <c r="P112" s="243">
        <v>70</v>
      </c>
      <c r="Q112" s="242">
        <v>10</v>
      </c>
      <c r="R112" s="242">
        <v>150</v>
      </c>
      <c r="S112" s="244">
        <v>15</v>
      </c>
      <c r="T112" s="242">
        <v>0</v>
      </c>
      <c r="U112" s="242">
        <v>0</v>
      </c>
      <c r="V112" s="244">
        <v>0</v>
      </c>
      <c r="W112" s="242">
        <v>3</v>
      </c>
      <c r="X112" s="242">
        <v>45</v>
      </c>
      <c r="Y112" s="244">
        <v>15</v>
      </c>
      <c r="Z112" s="242">
        <v>13</v>
      </c>
      <c r="AA112" s="242">
        <v>195</v>
      </c>
      <c r="AB112" s="244">
        <v>0</v>
      </c>
      <c r="AC112" s="242">
        <v>13</v>
      </c>
      <c r="AD112" s="242">
        <v>195</v>
      </c>
      <c r="AE112" s="244">
        <v>0</v>
      </c>
    </row>
    <row r="113" spans="1:31" x14ac:dyDescent="0.35">
      <c r="A113">
        <v>2955</v>
      </c>
      <c r="B113" t="s">
        <v>497</v>
      </c>
      <c r="C113" s="242">
        <v>2</v>
      </c>
      <c r="D113" s="242">
        <v>7</v>
      </c>
      <c r="E113" s="242">
        <v>0</v>
      </c>
      <c r="F113" s="243">
        <v>7</v>
      </c>
      <c r="G113" s="242">
        <v>4</v>
      </c>
      <c r="H113" s="242">
        <v>0</v>
      </c>
      <c r="I113" s="243">
        <v>4</v>
      </c>
      <c r="J113" s="242">
        <v>30</v>
      </c>
      <c r="K113" s="242">
        <v>90</v>
      </c>
      <c r="L113" s="242">
        <v>0</v>
      </c>
      <c r="M113" s="243">
        <v>90</v>
      </c>
      <c r="N113" s="242">
        <v>60</v>
      </c>
      <c r="O113" s="242">
        <v>0</v>
      </c>
      <c r="P113" s="243">
        <v>60</v>
      </c>
      <c r="Q113" s="242">
        <v>3</v>
      </c>
      <c r="R113" s="242">
        <v>45</v>
      </c>
      <c r="S113" s="244">
        <v>30</v>
      </c>
      <c r="T113" s="242">
        <v>1</v>
      </c>
      <c r="U113" s="242">
        <v>15</v>
      </c>
      <c r="V113" s="244">
        <v>0</v>
      </c>
      <c r="W113" s="242">
        <v>1</v>
      </c>
      <c r="X113" s="242">
        <v>0</v>
      </c>
      <c r="Y113" s="244">
        <v>15</v>
      </c>
      <c r="Z113" s="242">
        <v>0</v>
      </c>
      <c r="AA113" s="242">
        <v>0</v>
      </c>
      <c r="AB113" s="244">
        <v>0</v>
      </c>
      <c r="AC113" s="242">
        <v>0</v>
      </c>
      <c r="AD113" s="242">
        <v>0</v>
      </c>
      <c r="AE113" s="244">
        <v>0</v>
      </c>
    </row>
    <row r="114" spans="1:31" x14ac:dyDescent="0.35">
      <c r="A114">
        <v>2968</v>
      </c>
      <c r="B114" t="s">
        <v>498</v>
      </c>
      <c r="C114" s="242">
        <v>4</v>
      </c>
      <c r="D114" s="242">
        <v>31</v>
      </c>
      <c r="E114" s="242">
        <v>2</v>
      </c>
      <c r="F114" s="243">
        <v>33</v>
      </c>
      <c r="G114" s="242">
        <v>24</v>
      </c>
      <c r="H114" s="242">
        <v>2</v>
      </c>
      <c r="I114" s="243">
        <v>26</v>
      </c>
      <c r="J114" s="242">
        <v>60</v>
      </c>
      <c r="K114" s="242">
        <v>465</v>
      </c>
      <c r="L114" s="242">
        <v>30</v>
      </c>
      <c r="M114" s="243">
        <v>495</v>
      </c>
      <c r="N114" s="242">
        <v>360</v>
      </c>
      <c r="O114" s="242">
        <v>30</v>
      </c>
      <c r="P114" s="243">
        <v>390</v>
      </c>
      <c r="Q114" s="242">
        <v>6</v>
      </c>
      <c r="R114" s="242">
        <v>90</v>
      </c>
      <c r="S114" s="244">
        <v>45</v>
      </c>
      <c r="T114" s="242">
        <v>1</v>
      </c>
      <c r="U114" s="242">
        <v>15</v>
      </c>
      <c r="V114" s="244">
        <v>15</v>
      </c>
      <c r="W114" s="242">
        <v>0</v>
      </c>
      <c r="X114" s="242">
        <v>0</v>
      </c>
      <c r="Y114" s="244">
        <v>0</v>
      </c>
      <c r="Z114" s="242">
        <v>0</v>
      </c>
      <c r="AA114" s="242">
        <v>0</v>
      </c>
      <c r="AB114" s="244">
        <v>0</v>
      </c>
      <c r="AC114" s="242">
        <v>0</v>
      </c>
      <c r="AD114" s="242">
        <v>0</v>
      </c>
      <c r="AE114" s="244">
        <v>0</v>
      </c>
    </row>
    <row r="115" spans="1:31" x14ac:dyDescent="0.35">
      <c r="A115">
        <v>3004</v>
      </c>
      <c r="B115" t="s">
        <v>499</v>
      </c>
      <c r="C115" s="242">
        <v>9</v>
      </c>
      <c r="D115" s="242">
        <v>12</v>
      </c>
      <c r="E115" s="242">
        <v>0</v>
      </c>
      <c r="F115" s="243">
        <v>12</v>
      </c>
      <c r="G115" s="242">
        <v>5</v>
      </c>
      <c r="H115" s="242">
        <v>0</v>
      </c>
      <c r="I115" s="243">
        <v>5</v>
      </c>
      <c r="J115" s="242">
        <v>135</v>
      </c>
      <c r="K115" s="242">
        <v>180</v>
      </c>
      <c r="L115" s="242">
        <v>0</v>
      </c>
      <c r="M115" s="243">
        <v>180</v>
      </c>
      <c r="N115" s="242">
        <v>75</v>
      </c>
      <c r="O115" s="242">
        <v>0</v>
      </c>
      <c r="P115" s="243">
        <v>75</v>
      </c>
      <c r="Q115" s="242">
        <v>1</v>
      </c>
      <c r="R115" s="242">
        <v>15</v>
      </c>
      <c r="S115" s="244">
        <v>15</v>
      </c>
      <c r="T115" s="242">
        <v>0</v>
      </c>
      <c r="U115" s="242">
        <v>0</v>
      </c>
      <c r="V115" s="244">
        <v>0</v>
      </c>
      <c r="W115" s="242">
        <v>0</v>
      </c>
      <c r="X115" s="242">
        <v>0</v>
      </c>
      <c r="Y115" s="244">
        <v>0</v>
      </c>
      <c r="Z115" s="242">
        <v>0</v>
      </c>
      <c r="AA115" s="242">
        <v>0</v>
      </c>
      <c r="AB115" s="244">
        <v>0</v>
      </c>
      <c r="AC115" s="242">
        <v>0</v>
      </c>
      <c r="AD115" s="242">
        <v>0</v>
      </c>
      <c r="AE115" s="244">
        <v>0</v>
      </c>
    </row>
    <row r="116" spans="1:31" x14ac:dyDescent="0.35">
      <c r="A116">
        <v>3027</v>
      </c>
      <c r="B116" t="s">
        <v>500</v>
      </c>
      <c r="C116" s="242">
        <v>17</v>
      </c>
      <c r="D116" s="242">
        <v>42</v>
      </c>
      <c r="E116" s="242">
        <v>0</v>
      </c>
      <c r="F116" s="243">
        <v>42</v>
      </c>
      <c r="G116" s="242">
        <v>17</v>
      </c>
      <c r="H116" s="242">
        <v>0</v>
      </c>
      <c r="I116" s="243">
        <v>17</v>
      </c>
      <c r="J116" s="242">
        <v>255</v>
      </c>
      <c r="K116" s="242">
        <v>630</v>
      </c>
      <c r="L116" s="242">
        <v>0</v>
      </c>
      <c r="M116" s="243">
        <v>630</v>
      </c>
      <c r="N116" s="242">
        <v>249</v>
      </c>
      <c r="O116" s="242">
        <v>0</v>
      </c>
      <c r="P116" s="243">
        <v>249</v>
      </c>
      <c r="Q116" s="242">
        <v>9</v>
      </c>
      <c r="R116" s="242">
        <v>135</v>
      </c>
      <c r="S116" s="244">
        <v>30</v>
      </c>
      <c r="T116" s="242">
        <v>4</v>
      </c>
      <c r="U116" s="242">
        <v>60</v>
      </c>
      <c r="V116" s="244">
        <v>42</v>
      </c>
      <c r="W116" s="242">
        <v>4</v>
      </c>
      <c r="X116" s="242">
        <v>60</v>
      </c>
      <c r="Y116" s="244">
        <v>0</v>
      </c>
      <c r="Z116" s="242">
        <v>12</v>
      </c>
      <c r="AA116" s="242">
        <v>180</v>
      </c>
      <c r="AB116" s="244">
        <v>30</v>
      </c>
      <c r="AC116" s="242">
        <v>12</v>
      </c>
      <c r="AD116" s="242">
        <v>180</v>
      </c>
      <c r="AE116" s="244">
        <v>30</v>
      </c>
    </row>
    <row r="117" spans="1:31" x14ac:dyDescent="0.35">
      <c r="A117">
        <v>3042</v>
      </c>
      <c r="B117" t="s">
        <v>501</v>
      </c>
      <c r="C117" s="242">
        <v>9</v>
      </c>
      <c r="D117" s="242">
        <v>45</v>
      </c>
      <c r="E117" s="242">
        <v>0</v>
      </c>
      <c r="F117" s="243">
        <v>45</v>
      </c>
      <c r="G117" s="242">
        <v>21</v>
      </c>
      <c r="H117" s="242">
        <v>0</v>
      </c>
      <c r="I117" s="243">
        <v>21</v>
      </c>
      <c r="J117" s="242">
        <v>135</v>
      </c>
      <c r="K117" s="242">
        <v>670</v>
      </c>
      <c r="L117" s="242">
        <v>0</v>
      </c>
      <c r="M117" s="243">
        <v>670</v>
      </c>
      <c r="N117" s="242">
        <v>292</v>
      </c>
      <c r="O117" s="242">
        <v>0</v>
      </c>
      <c r="P117" s="243">
        <v>292</v>
      </c>
      <c r="Q117" s="242">
        <v>0</v>
      </c>
      <c r="R117" s="242">
        <v>0</v>
      </c>
      <c r="S117" s="244">
        <v>0</v>
      </c>
      <c r="T117" s="242">
        <v>0</v>
      </c>
      <c r="U117" s="242">
        <v>0</v>
      </c>
      <c r="V117" s="244">
        <v>0</v>
      </c>
      <c r="W117" s="242">
        <v>18</v>
      </c>
      <c r="X117" s="242">
        <v>265</v>
      </c>
      <c r="Y117" s="244">
        <v>70</v>
      </c>
      <c r="Z117" s="242">
        <v>15</v>
      </c>
      <c r="AA117" s="242">
        <v>220</v>
      </c>
      <c r="AB117" s="244">
        <v>55</v>
      </c>
      <c r="AC117" s="242">
        <v>9</v>
      </c>
      <c r="AD117" s="242">
        <v>130</v>
      </c>
      <c r="AE117" s="244">
        <v>55</v>
      </c>
    </row>
    <row r="118" spans="1:31" x14ac:dyDescent="0.35">
      <c r="A118">
        <v>3059</v>
      </c>
      <c r="B118" t="s">
        <v>502</v>
      </c>
      <c r="C118" s="242">
        <v>0</v>
      </c>
      <c r="D118" s="242">
        <v>8</v>
      </c>
      <c r="E118" s="242">
        <v>0</v>
      </c>
      <c r="F118" s="243">
        <v>8</v>
      </c>
      <c r="G118" s="242">
        <v>6</v>
      </c>
      <c r="H118" s="242">
        <v>0</v>
      </c>
      <c r="I118" s="243">
        <v>6</v>
      </c>
      <c r="J118" s="242">
        <v>0</v>
      </c>
      <c r="K118" s="242">
        <v>120</v>
      </c>
      <c r="L118" s="242">
        <v>0</v>
      </c>
      <c r="M118" s="243">
        <v>120</v>
      </c>
      <c r="N118" s="242">
        <v>90</v>
      </c>
      <c r="O118" s="242">
        <v>0</v>
      </c>
      <c r="P118" s="243">
        <v>90</v>
      </c>
      <c r="Q118" s="242">
        <v>1</v>
      </c>
      <c r="R118" s="242">
        <v>15</v>
      </c>
      <c r="S118" s="244">
        <v>15</v>
      </c>
      <c r="T118" s="242">
        <v>0</v>
      </c>
      <c r="U118" s="242">
        <v>0</v>
      </c>
      <c r="V118" s="244">
        <v>0</v>
      </c>
      <c r="W118" s="242">
        <v>1</v>
      </c>
      <c r="X118" s="242">
        <v>15</v>
      </c>
      <c r="Y118" s="244">
        <v>15</v>
      </c>
      <c r="Z118" s="242">
        <v>0</v>
      </c>
      <c r="AA118" s="242">
        <v>0</v>
      </c>
      <c r="AB118" s="244">
        <v>0</v>
      </c>
      <c r="AC118" s="242">
        <v>0</v>
      </c>
      <c r="AD118" s="242">
        <v>0</v>
      </c>
      <c r="AE118" s="244">
        <v>0</v>
      </c>
    </row>
    <row r="119" spans="1:31" x14ac:dyDescent="0.35">
      <c r="A119">
        <v>3065</v>
      </c>
      <c r="B119" t="s">
        <v>503</v>
      </c>
      <c r="C119" s="242">
        <v>24</v>
      </c>
      <c r="D119" s="242">
        <v>34</v>
      </c>
      <c r="E119" s="242">
        <v>2</v>
      </c>
      <c r="F119" s="243">
        <v>36</v>
      </c>
      <c r="G119" s="242">
        <v>12</v>
      </c>
      <c r="H119" s="242">
        <v>1</v>
      </c>
      <c r="I119" s="243">
        <v>13</v>
      </c>
      <c r="J119" s="242">
        <v>360</v>
      </c>
      <c r="K119" s="242">
        <v>510</v>
      </c>
      <c r="L119" s="242">
        <v>30</v>
      </c>
      <c r="M119" s="243">
        <v>540</v>
      </c>
      <c r="N119" s="242">
        <v>180</v>
      </c>
      <c r="O119" s="242">
        <v>15</v>
      </c>
      <c r="P119" s="243">
        <v>195</v>
      </c>
      <c r="Q119" s="242">
        <v>22</v>
      </c>
      <c r="R119" s="242">
        <v>330</v>
      </c>
      <c r="S119" s="244">
        <v>75</v>
      </c>
      <c r="T119" s="242">
        <v>2</v>
      </c>
      <c r="U119" s="242">
        <v>30</v>
      </c>
      <c r="V119" s="244">
        <v>0</v>
      </c>
      <c r="W119" s="242">
        <v>4</v>
      </c>
      <c r="X119" s="242">
        <v>60</v>
      </c>
      <c r="Y119" s="244">
        <v>30</v>
      </c>
      <c r="Z119" s="242">
        <v>17</v>
      </c>
      <c r="AA119" s="242">
        <v>255</v>
      </c>
      <c r="AB119" s="244">
        <v>0</v>
      </c>
      <c r="AC119" s="242">
        <v>16</v>
      </c>
      <c r="AD119" s="242">
        <v>240</v>
      </c>
      <c r="AE119" s="244">
        <v>0</v>
      </c>
    </row>
    <row r="120" spans="1:31" x14ac:dyDescent="0.35">
      <c r="A120">
        <v>3086</v>
      </c>
      <c r="B120" t="s">
        <v>504</v>
      </c>
      <c r="C120" s="242">
        <v>7</v>
      </c>
      <c r="D120" s="242">
        <v>16</v>
      </c>
      <c r="E120" s="242">
        <v>2</v>
      </c>
      <c r="F120" s="243">
        <v>18</v>
      </c>
      <c r="G120" s="242">
        <v>4</v>
      </c>
      <c r="H120" s="242">
        <v>0</v>
      </c>
      <c r="I120" s="243">
        <v>4</v>
      </c>
      <c r="J120" s="242">
        <v>102</v>
      </c>
      <c r="K120" s="242">
        <v>230</v>
      </c>
      <c r="L120" s="242">
        <v>30</v>
      </c>
      <c r="M120" s="243">
        <v>260</v>
      </c>
      <c r="N120" s="242">
        <v>60</v>
      </c>
      <c r="O120" s="242">
        <v>0</v>
      </c>
      <c r="P120" s="243">
        <v>60</v>
      </c>
      <c r="Q120" s="242">
        <v>8</v>
      </c>
      <c r="R120" s="242">
        <v>120</v>
      </c>
      <c r="S120" s="244">
        <v>30</v>
      </c>
      <c r="T120" s="242">
        <v>1</v>
      </c>
      <c r="U120" s="242">
        <v>15</v>
      </c>
      <c r="V120" s="244">
        <v>0</v>
      </c>
      <c r="W120" s="242">
        <v>4</v>
      </c>
      <c r="X120" s="242">
        <v>50</v>
      </c>
      <c r="Y120" s="244">
        <v>0</v>
      </c>
      <c r="Z120" s="242">
        <v>5</v>
      </c>
      <c r="AA120" s="242">
        <v>75</v>
      </c>
      <c r="AB120" s="244">
        <v>15</v>
      </c>
      <c r="AC120" s="242">
        <v>0</v>
      </c>
      <c r="AD120" s="242">
        <v>0</v>
      </c>
      <c r="AE120" s="244">
        <v>0</v>
      </c>
    </row>
    <row r="121" spans="1:31" x14ac:dyDescent="0.35">
      <c r="A121">
        <v>3092</v>
      </c>
      <c r="B121" t="s">
        <v>505</v>
      </c>
      <c r="C121" s="242">
        <v>0</v>
      </c>
      <c r="D121" s="242">
        <v>12</v>
      </c>
      <c r="E121" s="242">
        <v>8</v>
      </c>
      <c r="F121" s="243">
        <v>20</v>
      </c>
      <c r="G121" s="242">
        <v>5</v>
      </c>
      <c r="H121" s="242">
        <v>0</v>
      </c>
      <c r="I121" s="243">
        <v>5</v>
      </c>
      <c r="J121" s="242">
        <v>0</v>
      </c>
      <c r="K121" s="242">
        <v>180</v>
      </c>
      <c r="L121" s="242">
        <v>120</v>
      </c>
      <c r="M121" s="243">
        <v>300</v>
      </c>
      <c r="N121" s="242">
        <v>75</v>
      </c>
      <c r="O121" s="242">
        <v>0</v>
      </c>
      <c r="P121" s="243">
        <v>75</v>
      </c>
      <c r="Q121" s="242">
        <v>2</v>
      </c>
      <c r="R121" s="242">
        <v>30</v>
      </c>
      <c r="S121" s="244">
        <v>0</v>
      </c>
      <c r="T121" s="242">
        <v>0</v>
      </c>
      <c r="U121" s="242">
        <v>0</v>
      </c>
      <c r="V121" s="244">
        <v>0</v>
      </c>
      <c r="W121" s="242">
        <v>3</v>
      </c>
      <c r="X121" s="242">
        <v>45</v>
      </c>
      <c r="Y121" s="244">
        <v>15</v>
      </c>
      <c r="Z121" s="242">
        <v>0</v>
      </c>
      <c r="AA121" s="242">
        <v>0</v>
      </c>
      <c r="AB121" s="244">
        <v>0</v>
      </c>
      <c r="AC121" s="242">
        <v>0</v>
      </c>
      <c r="AD121" s="242">
        <v>0</v>
      </c>
      <c r="AE121" s="244">
        <v>0</v>
      </c>
    </row>
    <row r="122" spans="1:31" x14ac:dyDescent="0.35">
      <c r="A122">
        <v>3114</v>
      </c>
      <c r="B122" t="s">
        <v>506</v>
      </c>
      <c r="C122" s="242">
        <v>2</v>
      </c>
      <c r="D122" s="242">
        <v>28</v>
      </c>
      <c r="E122" s="242">
        <v>0</v>
      </c>
      <c r="F122" s="243">
        <v>28</v>
      </c>
      <c r="G122" s="242">
        <v>19</v>
      </c>
      <c r="H122" s="242">
        <v>0</v>
      </c>
      <c r="I122" s="243">
        <v>19</v>
      </c>
      <c r="J122" s="242">
        <v>30</v>
      </c>
      <c r="K122" s="242">
        <v>375</v>
      </c>
      <c r="L122" s="242">
        <v>0</v>
      </c>
      <c r="M122" s="243">
        <v>375</v>
      </c>
      <c r="N122" s="242">
        <v>222</v>
      </c>
      <c r="O122" s="242">
        <v>0</v>
      </c>
      <c r="P122" s="243">
        <v>222</v>
      </c>
      <c r="Q122" s="242">
        <v>0</v>
      </c>
      <c r="R122" s="242">
        <v>0</v>
      </c>
      <c r="S122" s="244">
        <v>0</v>
      </c>
      <c r="T122" s="242">
        <v>0</v>
      </c>
      <c r="U122" s="242">
        <v>0</v>
      </c>
      <c r="V122" s="244">
        <v>0</v>
      </c>
      <c r="W122" s="242">
        <v>0</v>
      </c>
      <c r="X122" s="242">
        <v>0</v>
      </c>
      <c r="Y122" s="244">
        <v>0</v>
      </c>
      <c r="Z122" s="242">
        <v>0</v>
      </c>
      <c r="AA122" s="242">
        <v>0</v>
      </c>
      <c r="AB122" s="244">
        <v>0</v>
      </c>
      <c r="AC122" s="242">
        <v>0</v>
      </c>
      <c r="AD122" s="242">
        <v>0</v>
      </c>
      <c r="AE122" s="244">
        <v>0</v>
      </c>
    </row>
    <row r="123" spans="1:31" x14ac:dyDescent="0.35">
      <c r="A123">
        <v>3149</v>
      </c>
      <c r="B123" t="s">
        <v>507</v>
      </c>
      <c r="C123" s="242">
        <v>0</v>
      </c>
      <c r="D123" s="242">
        <v>22</v>
      </c>
      <c r="E123" s="242">
        <v>29</v>
      </c>
      <c r="F123" s="243">
        <v>51</v>
      </c>
      <c r="G123" s="242">
        <v>0</v>
      </c>
      <c r="H123" s="242">
        <v>0</v>
      </c>
      <c r="I123" s="243">
        <v>0</v>
      </c>
      <c r="J123" s="242">
        <v>0</v>
      </c>
      <c r="K123" s="242">
        <v>312</v>
      </c>
      <c r="L123" s="242">
        <v>435</v>
      </c>
      <c r="M123" s="243">
        <v>747</v>
      </c>
      <c r="N123" s="242">
        <v>0</v>
      </c>
      <c r="O123" s="242">
        <v>0</v>
      </c>
      <c r="P123" s="243">
        <v>0</v>
      </c>
      <c r="Q123" s="242">
        <v>5</v>
      </c>
      <c r="R123" s="242">
        <v>75</v>
      </c>
      <c r="S123" s="244">
        <v>0</v>
      </c>
      <c r="T123" s="242">
        <v>2</v>
      </c>
      <c r="U123" s="242">
        <v>27</v>
      </c>
      <c r="V123" s="244">
        <v>0</v>
      </c>
      <c r="W123" s="242">
        <v>5</v>
      </c>
      <c r="X123" s="242">
        <v>75</v>
      </c>
      <c r="Y123" s="244">
        <v>0</v>
      </c>
      <c r="Z123" s="242">
        <v>0</v>
      </c>
      <c r="AA123" s="242">
        <v>0</v>
      </c>
      <c r="AB123" s="244">
        <v>0</v>
      </c>
      <c r="AC123" s="242">
        <v>0</v>
      </c>
      <c r="AD123" s="242">
        <v>0</v>
      </c>
      <c r="AE123" s="244">
        <v>0</v>
      </c>
    </row>
    <row r="124" spans="1:31" x14ac:dyDescent="0.35">
      <c r="A124">
        <v>3169</v>
      </c>
      <c r="B124" t="s">
        <v>508</v>
      </c>
      <c r="C124" s="242">
        <v>0</v>
      </c>
      <c r="D124" s="242">
        <v>40</v>
      </c>
      <c r="E124" s="242">
        <v>58</v>
      </c>
      <c r="F124" s="243">
        <v>98</v>
      </c>
      <c r="G124" s="242">
        <v>0</v>
      </c>
      <c r="H124" s="242">
        <v>0</v>
      </c>
      <c r="I124" s="243">
        <v>0</v>
      </c>
      <c r="J124" s="242">
        <v>0</v>
      </c>
      <c r="K124" s="242">
        <v>503.22</v>
      </c>
      <c r="L124" s="242">
        <v>870</v>
      </c>
      <c r="M124" s="243">
        <v>1373.22</v>
      </c>
      <c r="N124" s="242">
        <v>0</v>
      </c>
      <c r="O124" s="242">
        <v>0</v>
      </c>
      <c r="P124" s="243">
        <v>0</v>
      </c>
      <c r="Q124" s="242">
        <v>4</v>
      </c>
      <c r="R124" s="242">
        <v>60</v>
      </c>
      <c r="S124" s="244">
        <v>0</v>
      </c>
      <c r="T124" s="242">
        <v>3</v>
      </c>
      <c r="U124" s="242">
        <v>33</v>
      </c>
      <c r="V124" s="244">
        <v>0</v>
      </c>
      <c r="W124" s="242">
        <v>10</v>
      </c>
      <c r="X124" s="242">
        <v>144</v>
      </c>
      <c r="Y124" s="244">
        <v>0</v>
      </c>
      <c r="Z124" s="242">
        <v>0</v>
      </c>
      <c r="AA124" s="242">
        <v>0</v>
      </c>
      <c r="AB124" s="244">
        <v>0</v>
      </c>
      <c r="AC124" s="242">
        <v>0</v>
      </c>
      <c r="AD124" s="242">
        <v>0</v>
      </c>
      <c r="AE124" s="244">
        <v>0</v>
      </c>
    </row>
    <row r="125" spans="1:31" x14ac:dyDescent="0.35">
      <c r="A125">
        <v>3226</v>
      </c>
      <c r="B125" t="s">
        <v>509</v>
      </c>
      <c r="C125" s="242">
        <v>0</v>
      </c>
      <c r="D125" s="242">
        <v>13</v>
      </c>
      <c r="E125" s="242">
        <v>0</v>
      </c>
      <c r="F125" s="243">
        <v>13</v>
      </c>
      <c r="G125" s="242">
        <v>5</v>
      </c>
      <c r="H125" s="242">
        <v>0</v>
      </c>
      <c r="I125" s="243">
        <v>5</v>
      </c>
      <c r="J125" s="242">
        <v>0</v>
      </c>
      <c r="K125" s="242">
        <v>195</v>
      </c>
      <c r="L125" s="242">
        <v>0</v>
      </c>
      <c r="M125" s="243">
        <v>195</v>
      </c>
      <c r="N125" s="242">
        <v>57</v>
      </c>
      <c r="O125" s="242">
        <v>0</v>
      </c>
      <c r="P125" s="243">
        <v>57</v>
      </c>
      <c r="Q125" s="242">
        <v>2</v>
      </c>
      <c r="R125" s="242">
        <v>30</v>
      </c>
      <c r="S125" s="244">
        <v>15</v>
      </c>
      <c r="T125" s="242">
        <v>1</v>
      </c>
      <c r="U125" s="242">
        <v>15</v>
      </c>
      <c r="V125" s="244">
        <v>0</v>
      </c>
      <c r="W125" s="242">
        <v>4</v>
      </c>
      <c r="X125" s="242">
        <v>60</v>
      </c>
      <c r="Y125" s="244">
        <v>9</v>
      </c>
      <c r="Z125" s="242">
        <v>0</v>
      </c>
      <c r="AA125" s="242">
        <v>0</v>
      </c>
      <c r="AB125" s="244">
        <v>0</v>
      </c>
      <c r="AC125" s="242">
        <v>0</v>
      </c>
      <c r="AD125" s="242">
        <v>0</v>
      </c>
      <c r="AE125" s="244">
        <v>0</v>
      </c>
    </row>
    <row r="126" spans="1:31" x14ac:dyDescent="0.35">
      <c r="A126">
        <v>3258</v>
      </c>
      <c r="B126" t="s">
        <v>510</v>
      </c>
      <c r="C126" s="242">
        <v>17</v>
      </c>
      <c r="D126" s="242">
        <v>15</v>
      </c>
      <c r="E126" s="242">
        <v>0</v>
      </c>
      <c r="F126" s="243">
        <v>15</v>
      </c>
      <c r="G126" s="242">
        <v>7</v>
      </c>
      <c r="H126" s="242">
        <v>0</v>
      </c>
      <c r="I126" s="243">
        <v>7</v>
      </c>
      <c r="J126" s="242">
        <v>255</v>
      </c>
      <c r="K126" s="242">
        <v>225</v>
      </c>
      <c r="L126" s="242">
        <v>0</v>
      </c>
      <c r="M126" s="243">
        <v>225</v>
      </c>
      <c r="N126" s="242">
        <v>105</v>
      </c>
      <c r="O126" s="242">
        <v>0</v>
      </c>
      <c r="P126" s="243">
        <v>105</v>
      </c>
      <c r="Q126" s="242">
        <v>3</v>
      </c>
      <c r="R126" s="242">
        <v>45</v>
      </c>
      <c r="S126" s="244">
        <v>30</v>
      </c>
      <c r="T126" s="242">
        <v>5</v>
      </c>
      <c r="U126" s="242">
        <v>75</v>
      </c>
      <c r="V126" s="244">
        <v>15</v>
      </c>
      <c r="W126" s="242">
        <v>3</v>
      </c>
      <c r="X126" s="242">
        <v>45</v>
      </c>
      <c r="Y126" s="244">
        <v>15</v>
      </c>
      <c r="Z126" s="242">
        <v>1</v>
      </c>
      <c r="AA126" s="242">
        <v>15</v>
      </c>
      <c r="AB126" s="244">
        <v>0</v>
      </c>
      <c r="AC126" s="242">
        <v>1</v>
      </c>
      <c r="AD126" s="242">
        <v>15</v>
      </c>
      <c r="AE126" s="244">
        <v>0</v>
      </c>
    </row>
    <row r="127" spans="1:31" x14ac:dyDescent="0.35">
      <c r="A127">
        <v>3261</v>
      </c>
      <c r="B127" t="s">
        <v>511</v>
      </c>
      <c r="C127" s="242">
        <v>18</v>
      </c>
      <c r="D127" s="242">
        <v>28</v>
      </c>
      <c r="E127" s="242">
        <v>0</v>
      </c>
      <c r="F127" s="243">
        <v>28</v>
      </c>
      <c r="G127" s="242">
        <v>8</v>
      </c>
      <c r="H127" s="242">
        <v>0</v>
      </c>
      <c r="I127" s="243">
        <v>8</v>
      </c>
      <c r="J127" s="242">
        <v>270</v>
      </c>
      <c r="K127" s="242">
        <v>420</v>
      </c>
      <c r="L127" s="242">
        <v>0</v>
      </c>
      <c r="M127" s="243">
        <v>420</v>
      </c>
      <c r="N127" s="242">
        <v>120</v>
      </c>
      <c r="O127" s="242">
        <v>0</v>
      </c>
      <c r="P127" s="243">
        <v>120</v>
      </c>
      <c r="Q127" s="242">
        <v>14</v>
      </c>
      <c r="R127" s="242">
        <v>210</v>
      </c>
      <c r="S127" s="244">
        <v>45</v>
      </c>
      <c r="T127" s="242">
        <v>3</v>
      </c>
      <c r="U127" s="242">
        <v>45</v>
      </c>
      <c r="V127" s="244">
        <v>15</v>
      </c>
      <c r="W127" s="242">
        <v>2</v>
      </c>
      <c r="X127" s="242">
        <v>30</v>
      </c>
      <c r="Y127" s="244">
        <v>0</v>
      </c>
      <c r="Z127" s="242">
        <v>0</v>
      </c>
      <c r="AA127" s="242">
        <v>0</v>
      </c>
      <c r="AB127" s="244">
        <v>0</v>
      </c>
      <c r="AC127" s="242">
        <v>0</v>
      </c>
      <c r="AD127" s="242">
        <v>0</v>
      </c>
      <c r="AE127" s="244">
        <v>0</v>
      </c>
    </row>
    <row r="128" spans="1:31" x14ac:dyDescent="0.35">
      <c r="A128">
        <v>3265</v>
      </c>
      <c r="B128" t="s">
        <v>512</v>
      </c>
      <c r="C128" s="242">
        <v>15</v>
      </c>
      <c r="D128" s="242">
        <v>12</v>
      </c>
      <c r="E128" s="242">
        <v>1</v>
      </c>
      <c r="F128" s="243">
        <v>13</v>
      </c>
      <c r="G128" s="242">
        <v>1</v>
      </c>
      <c r="H128" s="242">
        <v>0</v>
      </c>
      <c r="I128" s="243">
        <v>1</v>
      </c>
      <c r="J128" s="242">
        <v>225</v>
      </c>
      <c r="K128" s="242">
        <v>180</v>
      </c>
      <c r="L128" s="242">
        <v>15</v>
      </c>
      <c r="M128" s="243">
        <v>195</v>
      </c>
      <c r="N128" s="242">
        <v>15</v>
      </c>
      <c r="O128" s="242">
        <v>0</v>
      </c>
      <c r="P128" s="243">
        <v>15</v>
      </c>
      <c r="Q128" s="242">
        <v>0</v>
      </c>
      <c r="R128" s="242">
        <v>0</v>
      </c>
      <c r="S128" s="244">
        <v>0</v>
      </c>
      <c r="T128" s="242">
        <v>1</v>
      </c>
      <c r="U128" s="242">
        <v>15</v>
      </c>
      <c r="V128" s="244">
        <v>0</v>
      </c>
      <c r="W128" s="242">
        <v>10</v>
      </c>
      <c r="X128" s="242">
        <v>150</v>
      </c>
      <c r="Y128" s="244">
        <v>0</v>
      </c>
      <c r="Z128" s="242">
        <v>1</v>
      </c>
      <c r="AA128" s="242">
        <v>15</v>
      </c>
      <c r="AB128" s="244">
        <v>0</v>
      </c>
      <c r="AC128" s="242">
        <v>1</v>
      </c>
      <c r="AD128" s="242">
        <v>15</v>
      </c>
      <c r="AE128" s="244">
        <v>0</v>
      </c>
    </row>
    <row r="129" spans="1:31" x14ac:dyDescent="0.35">
      <c r="A129">
        <v>3270</v>
      </c>
      <c r="B129" t="s">
        <v>513</v>
      </c>
      <c r="C129" s="242">
        <v>0</v>
      </c>
      <c r="D129" s="242">
        <v>18</v>
      </c>
      <c r="E129" s="242">
        <v>12</v>
      </c>
      <c r="F129" s="243">
        <v>30</v>
      </c>
      <c r="G129" s="242">
        <v>0</v>
      </c>
      <c r="H129" s="242">
        <v>0</v>
      </c>
      <c r="I129" s="243">
        <v>0</v>
      </c>
      <c r="J129" s="242">
        <v>0</v>
      </c>
      <c r="K129" s="242">
        <v>270</v>
      </c>
      <c r="L129" s="242">
        <v>180</v>
      </c>
      <c r="M129" s="243">
        <v>450</v>
      </c>
      <c r="N129" s="242">
        <v>0</v>
      </c>
      <c r="O129" s="242">
        <v>0</v>
      </c>
      <c r="P129" s="243">
        <v>0</v>
      </c>
      <c r="Q129" s="242">
        <v>2</v>
      </c>
      <c r="R129" s="242">
        <v>30</v>
      </c>
      <c r="S129" s="244">
        <v>0</v>
      </c>
      <c r="T129" s="242">
        <v>2</v>
      </c>
      <c r="U129" s="242">
        <v>30</v>
      </c>
      <c r="V129" s="244">
        <v>0</v>
      </c>
      <c r="W129" s="242">
        <v>3</v>
      </c>
      <c r="X129" s="242">
        <v>45</v>
      </c>
      <c r="Y129" s="244">
        <v>0</v>
      </c>
      <c r="Z129" s="242">
        <v>0</v>
      </c>
      <c r="AA129" s="242">
        <v>0</v>
      </c>
      <c r="AB129" s="244">
        <v>0</v>
      </c>
      <c r="AC129" s="242">
        <v>0</v>
      </c>
      <c r="AD129" s="242">
        <v>0</v>
      </c>
      <c r="AE129" s="244">
        <v>0</v>
      </c>
    </row>
    <row r="130" spans="1:31" x14ac:dyDescent="0.35">
      <c r="A130">
        <v>3278</v>
      </c>
      <c r="B130" t="s">
        <v>514</v>
      </c>
      <c r="C130" s="242">
        <v>14</v>
      </c>
      <c r="D130" s="242">
        <v>50</v>
      </c>
      <c r="E130" s="242">
        <v>0</v>
      </c>
      <c r="F130" s="243">
        <v>50</v>
      </c>
      <c r="G130" s="242">
        <v>20</v>
      </c>
      <c r="H130" s="242">
        <v>0</v>
      </c>
      <c r="I130" s="243">
        <v>20</v>
      </c>
      <c r="J130" s="242">
        <v>210</v>
      </c>
      <c r="K130" s="242">
        <v>750</v>
      </c>
      <c r="L130" s="242">
        <v>0</v>
      </c>
      <c r="M130" s="243">
        <v>750</v>
      </c>
      <c r="N130" s="242">
        <v>280</v>
      </c>
      <c r="O130" s="242">
        <v>0</v>
      </c>
      <c r="P130" s="243">
        <v>280</v>
      </c>
      <c r="Q130" s="242">
        <v>9</v>
      </c>
      <c r="R130" s="242">
        <v>135</v>
      </c>
      <c r="S130" s="244">
        <v>45</v>
      </c>
      <c r="T130" s="242">
        <v>6</v>
      </c>
      <c r="U130" s="242">
        <v>90</v>
      </c>
      <c r="V130" s="244">
        <v>15</v>
      </c>
      <c r="W130" s="242">
        <v>23</v>
      </c>
      <c r="X130" s="242">
        <v>345</v>
      </c>
      <c r="Y130" s="244">
        <v>95</v>
      </c>
      <c r="Z130" s="242">
        <v>0</v>
      </c>
      <c r="AA130" s="242">
        <v>0</v>
      </c>
      <c r="AB130" s="244">
        <v>0</v>
      </c>
      <c r="AC130" s="242">
        <v>0</v>
      </c>
      <c r="AD130" s="242">
        <v>0</v>
      </c>
      <c r="AE130" s="244">
        <v>0</v>
      </c>
    </row>
    <row r="131" spans="1:31" x14ac:dyDescent="0.35">
      <c r="A131">
        <v>3338</v>
      </c>
      <c r="B131" t="s">
        <v>516</v>
      </c>
      <c r="C131" s="242">
        <v>8</v>
      </c>
      <c r="D131" s="242">
        <v>20</v>
      </c>
      <c r="E131" s="242">
        <v>1</v>
      </c>
      <c r="F131" s="243">
        <v>21</v>
      </c>
      <c r="G131" s="242">
        <v>4</v>
      </c>
      <c r="H131" s="242">
        <v>0</v>
      </c>
      <c r="I131" s="243">
        <v>4</v>
      </c>
      <c r="J131" s="242">
        <v>120</v>
      </c>
      <c r="K131" s="242">
        <v>300</v>
      </c>
      <c r="L131" s="242">
        <v>15</v>
      </c>
      <c r="M131" s="243">
        <v>315</v>
      </c>
      <c r="N131" s="242">
        <v>60</v>
      </c>
      <c r="O131" s="242">
        <v>0</v>
      </c>
      <c r="P131" s="243">
        <v>60</v>
      </c>
      <c r="Q131" s="242">
        <v>0</v>
      </c>
      <c r="R131" s="242">
        <v>0</v>
      </c>
      <c r="S131" s="244">
        <v>0</v>
      </c>
      <c r="T131" s="242">
        <v>0</v>
      </c>
      <c r="U131" s="242">
        <v>0</v>
      </c>
      <c r="V131" s="244">
        <v>0</v>
      </c>
      <c r="W131" s="242">
        <v>3</v>
      </c>
      <c r="X131" s="242">
        <v>45</v>
      </c>
      <c r="Y131" s="244">
        <v>15</v>
      </c>
      <c r="Z131" s="242">
        <v>2</v>
      </c>
      <c r="AA131" s="242">
        <v>30</v>
      </c>
      <c r="AB131" s="244">
        <v>0</v>
      </c>
      <c r="AC131" s="242">
        <v>0</v>
      </c>
      <c r="AD131" s="242">
        <v>0</v>
      </c>
      <c r="AE131" s="244">
        <v>0</v>
      </c>
    </row>
    <row r="132" spans="1:31" x14ac:dyDescent="0.35">
      <c r="A132">
        <v>3379</v>
      </c>
      <c r="B132" t="s">
        <v>518</v>
      </c>
      <c r="C132" s="242">
        <v>3</v>
      </c>
      <c r="D132" s="242">
        <v>11</v>
      </c>
      <c r="E132" s="242">
        <v>0</v>
      </c>
      <c r="F132" s="243">
        <v>11</v>
      </c>
      <c r="G132" s="242">
        <v>2</v>
      </c>
      <c r="H132" s="242">
        <v>0</v>
      </c>
      <c r="I132" s="243">
        <v>2</v>
      </c>
      <c r="J132" s="242">
        <v>45</v>
      </c>
      <c r="K132" s="242">
        <v>165</v>
      </c>
      <c r="L132" s="242">
        <v>0</v>
      </c>
      <c r="M132" s="243">
        <v>165</v>
      </c>
      <c r="N132" s="242">
        <v>30</v>
      </c>
      <c r="O132" s="242">
        <v>0</v>
      </c>
      <c r="P132" s="243">
        <v>30</v>
      </c>
      <c r="Q132" s="242">
        <v>0</v>
      </c>
      <c r="R132" s="242">
        <v>0</v>
      </c>
      <c r="S132" s="244">
        <v>0</v>
      </c>
      <c r="T132" s="242">
        <v>2</v>
      </c>
      <c r="U132" s="242">
        <v>30</v>
      </c>
      <c r="V132" s="244">
        <v>0</v>
      </c>
      <c r="W132" s="242">
        <v>2</v>
      </c>
      <c r="X132" s="242">
        <v>30</v>
      </c>
      <c r="Y132" s="244">
        <v>0</v>
      </c>
      <c r="Z132" s="242">
        <v>0</v>
      </c>
      <c r="AA132" s="242">
        <v>0</v>
      </c>
      <c r="AB132" s="244">
        <v>0</v>
      </c>
      <c r="AC132" s="242">
        <v>0</v>
      </c>
      <c r="AD132" s="242">
        <v>0</v>
      </c>
      <c r="AE132" s="244">
        <v>0</v>
      </c>
    </row>
    <row r="133" spans="1:31" x14ac:dyDescent="0.35">
      <c r="A133">
        <v>3384</v>
      </c>
      <c r="B133" t="s">
        <v>519</v>
      </c>
      <c r="C133" s="242">
        <v>12</v>
      </c>
      <c r="D133" s="242">
        <v>17</v>
      </c>
      <c r="E133" s="242">
        <v>1</v>
      </c>
      <c r="F133" s="243">
        <v>18</v>
      </c>
      <c r="G133" s="242">
        <v>4</v>
      </c>
      <c r="H133" s="242">
        <v>0</v>
      </c>
      <c r="I133" s="243">
        <v>4</v>
      </c>
      <c r="J133" s="242">
        <v>180</v>
      </c>
      <c r="K133" s="242">
        <v>255</v>
      </c>
      <c r="L133" s="242">
        <v>15</v>
      </c>
      <c r="M133" s="243">
        <v>270</v>
      </c>
      <c r="N133" s="242">
        <v>60</v>
      </c>
      <c r="O133" s="242">
        <v>0</v>
      </c>
      <c r="P133" s="243">
        <v>60</v>
      </c>
      <c r="Q133" s="242">
        <v>4</v>
      </c>
      <c r="R133" s="242">
        <v>60</v>
      </c>
      <c r="S133" s="244">
        <v>15</v>
      </c>
      <c r="T133" s="242">
        <v>3</v>
      </c>
      <c r="U133" s="242">
        <v>45</v>
      </c>
      <c r="V133" s="244">
        <v>15</v>
      </c>
      <c r="W133" s="242">
        <v>6</v>
      </c>
      <c r="X133" s="242">
        <v>90</v>
      </c>
      <c r="Y133" s="244">
        <v>0</v>
      </c>
      <c r="Z133" s="242">
        <v>6</v>
      </c>
      <c r="AA133" s="242">
        <v>90</v>
      </c>
      <c r="AB133" s="244">
        <v>0</v>
      </c>
      <c r="AC133" s="242">
        <v>0</v>
      </c>
      <c r="AD133" s="242">
        <v>0</v>
      </c>
      <c r="AE133" s="244">
        <v>0</v>
      </c>
    </row>
    <row r="134" spans="1:31" x14ac:dyDescent="0.35">
      <c r="A134">
        <v>3420</v>
      </c>
      <c r="B134" t="s">
        <v>520</v>
      </c>
      <c r="C134" s="242">
        <v>10</v>
      </c>
      <c r="D134" s="242">
        <v>30</v>
      </c>
      <c r="E134" s="242">
        <v>1</v>
      </c>
      <c r="F134" s="243">
        <v>31</v>
      </c>
      <c r="G134" s="242">
        <v>22</v>
      </c>
      <c r="H134" s="242">
        <v>0</v>
      </c>
      <c r="I134" s="243">
        <v>22</v>
      </c>
      <c r="J134" s="242">
        <v>150</v>
      </c>
      <c r="K134" s="242">
        <v>420</v>
      </c>
      <c r="L134" s="242">
        <v>15</v>
      </c>
      <c r="M134" s="243">
        <v>435</v>
      </c>
      <c r="N134" s="242">
        <v>330</v>
      </c>
      <c r="O134" s="242">
        <v>0</v>
      </c>
      <c r="P134" s="243">
        <v>330</v>
      </c>
      <c r="Q134" s="242">
        <v>0</v>
      </c>
      <c r="R134" s="242">
        <v>0</v>
      </c>
      <c r="S134" s="244">
        <v>0</v>
      </c>
      <c r="T134" s="242">
        <v>1</v>
      </c>
      <c r="U134" s="242">
        <v>15</v>
      </c>
      <c r="V134" s="244">
        <v>0</v>
      </c>
      <c r="W134" s="242">
        <v>0</v>
      </c>
      <c r="X134" s="242">
        <v>0</v>
      </c>
      <c r="Y134" s="244">
        <v>0</v>
      </c>
      <c r="Z134" s="242">
        <v>0</v>
      </c>
      <c r="AA134" s="242">
        <v>0</v>
      </c>
      <c r="AB134" s="244">
        <v>0</v>
      </c>
      <c r="AC134" s="242">
        <v>0</v>
      </c>
      <c r="AD134" s="242">
        <v>0</v>
      </c>
      <c r="AE134" s="244">
        <v>0</v>
      </c>
    </row>
    <row r="135" spans="1:31" x14ac:dyDescent="0.35">
      <c r="A135">
        <v>3426</v>
      </c>
      <c r="B135" t="s">
        <v>521</v>
      </c>
      <c r="C135" s="242">
        <v>15</v>
      </c>
      <c r="D135" s="242">
        <v>27</v>
      </c>
      <c r="E135" s="242">
        <v>1</v>
      </c>
      <c r="F135" s="243">
        <v>28</v>
      </c>
      <c r="G135" s="242">
        <v>14</v>
      </c>
      <c r="H135" s="242">
        <v>1</v>
      </c>
      <c r="I135" s="243">
        <v>15</v>
      </c>
      <c r="J135" s="242">
        <v>225</v>
      </c>
      <c r="K135" s="242">
        <v>396</v>
      </c>
      <c r="L135" s="242">
        <v>15</v>
      </c>
      <c r="M135" s="243">
        <v>411</v>
      </c>
      <c r="N135" s="242">
        <v>198</v>
      </c>
      <c r="O135" s="242">
        <v>15</v>
      </c>
      <c r="P135" s="243">
        <v>213</v>
      </c>
      <c r="Q135" s="242">
        <v>4</v>
      </c>
      <c r="R135" s="242">
        <v>60</v>
      </c>
      <c r="S135" s="244">
        <v>30</v>
      </c>
      <c r="T135" s="242">
        <v>5</v>
      </c>
      <c r="U135" s="242">
        <v>75</v>
      </c>
      <c r="V135" s="244">
        <v>30</v>
      </c>
      <c r="W135" s="242">
        <v>2</v>
      </c>
      <c r="X135" s="242">
        <v>30</v>
      </c>
      <c r="Y135" s="244">
        <v>15</v>
      </c>
      <c r="Z135" s="242">
        <v>0</v>
      </c>
      <c r="AA135" s="242">
        <v>0</v>
      </c>
      <c r="AB135" s="244">
        <v>0</v>
      </c>
      <c r="AC135" s="242">
        <v>0</v>
      </c>
      <c r="AD135" s="242">
        <v>0</v>
      </c>
      <c r="AE135" s="244">
        <v>0</v>
      </c>
    </row>
    <row r="136" spans="1:31" x14ac:dyDescent="0.35">
      <c r="A136">
        <v>3451</v>
      </c>
      <c r="B136" t="s">
        <v>522</v>
      </c>
      <c r="C136" s="242">
        <v>10</v>
      </c>
      <c r="D136" s="242">
        <v>20</v>
      </c>
      <c r="E136" s="242">
        <v>0</v>
      </c>
      <c r="F136" s="243">
        <v>20</v>
      </c>
      <c r="G136" s="242">
        <v>11</v>
      </c>
      <c r="H136" s="242">
        <v>0</v>
      </c>
      <c r="I136" s="243">
        <v>11</v>
      </c>
      <c r="J136" s="242">
        <v>150</v>
      </c>
      <c r="K136" s="242">
        <v>300</v>
      </c>
      <c r="L136" s="242">
        <v>0</v>
      </c>
      <c r="M136" s="243">
        <v>300</v>
      </c>
      <c r="N136" s="242">
        <v>165</v>
      </c>
      <c r="O136" s="242">
        <v>0</v>
      </c>
      <c r="P136" s="243">
        <v>165</v>
      </c>
      <c r="Q136" s="242">
        <v>12</v>
      </c>
      <c r="R136" s="242">
        <v>180</v>
      </c>
      <c r="S136" s="244">
        <v>120</v>
      </c>
      <c r="T136" s="242">
        <v>4</v>
      </c>
      <c r="U136" s="242">
        <v>60</v>
      </c>
      <c r="V136" s="244">
        <v>15</v>
      </c>
      <c r="W136" s="242">
        <v>1</v>
      </c>
      <c r="X136" s="242">
        <v>15</v>
      </c>
      <c r="Y136" s="244">
        <v>15</v>
      </c>
      <c r="Z136" s="242">
        <v>9</v>
      </c>
      <c r="AA136" s="242">
        <v>135</v>
      </c>
      <c r="AB136" s="244">
        <v>30</v>
      </c>
      <c r="AC136" s="242">
        <v>9</v>
      </c>
      <c r="AD136" s="242">
        <v>135</v>
      </c>
      <c r="AE136" s="244">
        <v>30</v>
      </c>
    </row>
    <row r="137" spans="1:31" x14ac:dyDescent="0.35">
      <c r="A137">
        <v>3461</v>
      </c>
      <c r="B137" t="s">
        <v>523</v>
      </c>
      <c r="C137" s="242">
        <v>11</v>
      </c>
      <c r="D137" s="242">
        <v>18</v>
      </c>
      <c r="E137" s="242">
        <v>0</v>
      </c>
      <c r="F137" s="243">
        <v>18</v>
      </c>
      <c r="G137" s="242">
        <v>9</v>
      </c>
      <c r="H137" s="242">
        <v>0</v>
      </c>
      <c r="I137" s="243">
        <v>9</v>
      </c>
      <c r="J137" s="242">
        <v>165</v>
      </c>
      <c r="K137" s="242">
        <v>270</v>
      </c>
      <c r="L137" s="242">
        <v>0</v>
      </c>
      <c r="M137" s="243">
        <v>270</v>
      </c>
      <c r="N137" s="242">
        <v>135</v>
      </c>
      <c r="O137" s="242">
        <v>0</v>
      </c>
      <c r="P137" s="243">
        <v>135</v>
      </c>
      <c r="Q137" s="242">
        <v>4</v>
      </c>
      <c r="R137" s="242">
        <v>60</v>
      </c>
      <c r="S137" s="244">
        <v>45</v>
      </c>
      <c r="T137" s="242">
        <v>2</v>
      </c>
      <c r="U137" s="242">
        <v>30</v>
      </c>
      <c r="V137" s="244">
        <v>15</v>
      </c>
      <c r="W137" s="242">
        <v>3</v>
      </c>
      <c r="X137" s="242">
        <v>45</v>
      </c>
      <c r="Y137" s="244">
        <v>15</v>
      </c>
      <c r="Z137" s="242">
        <v>1</v>
      </c>
      <c r="AA137" s="242">
        <v>15</v>
      </c>
      <c r="AB137" s="244">
        <v>0</v>
      </c>
      <c r="AC137" s="242">
        <v>0</v>
      </c>
      <c r="AD137" s="242">
        <v>0</v>
      </c>
      <c r="AE137" s="244">
        <v>0</v>
      </c>
    </row>
    <row r="138" spans="1:31" x14ac:dyDescent="0.35">
      <c r="A138">
        <v>3465</v>
      </c>
      <c r="B138" t="s">
        <v>524</v>
      </c>
      <c r="C138" s="242">
        <v>3</v>
      </c>
      <c r="D138" s="242">
        <v>5</v>
      </c>
      <c r="E138" s="242">
        <v>1</v>
      </c>
      <c r="F138" s="243">
        <v>6</v>
      </c>
      <c r="G138" s="242">
        <v>0</v>
      </c>
      <c r="H138" s="242">
        <v>0</v>
      </c>
      <c r="I138" s="243">
        <v>0</v>
      </c>
      <c r="J138" s="242">
        <v>45</v>
      </c>
      <c r="K138" s="242">
        <v>75</v>
      </c>
      <c r="L138" s="242">
        <v>15</v>
      </c>
      <c r="M138" s="243">
        <v>90</v>
      </c>
      <c r="N138" s="242">
        <v>0</v>
      </c>
      <c r="O138" s="242">
        <v>0</v>
      </c>
      <c r="P138" s="243">
        <v>0</v>
      </c>
      <c r="Q138" s="242">
        <v>1</v>
      </c>
      <c r="R138" s="242">
        <v>15</v>
      </c>
      <c r="S138" s="244">
        <v>0</v>
      </c>
      <c r="T138" s="242">
        <v>2</v>
      </c>
      <c r="U138" s="242">
        <v>30</v>
      </c>
      <c r="V138" s="244">
        <v>0</v>
      </c>
      <c r="W138" s="242">
        <v>0</v>
      </c>
      <c r="X138" s="242">
        <v>0</v>
      </c>
      <c r="Y138" s="244">
        <v>0</v>
      </c>
      <c r="Z138" s="242">
        <v>5</v>
      </c>
      <c r="AA138" s="242">
        <v>75</v>
      </c>
      <c r="AB138" s="244">
        <v>0</v>
      </c>
      <c r="AC138" s="242">
        <v>0</v>
      </c>
      <c r="AD138" s="242">
        <v>0</v>
      </c>
      <c r="AE138" s="244">
        <v>0</v>
      </c>
    </row>
    <row r="139" spans="1:31" x14ac:dyDescent="0.35">
      <c r="A139">
        <v>3530</v>
      </c>
      <c r="B139" t="s">
        <v>525</v>
      </c>
      <c r="C139" s="242">
        <v>3</v>
      </c>
      <c r="D139" s="242">
        <v>11</v>
      </c>
      <c r="E139" s="242">
        <v>0</v>
      </c>
      <c r="F139" s="243">
        <v>11</v>
      </c>
      <c r="G139" s="242">
        <v>2</v>
      </c>
      <c r="H139" s="242">
        <v>0</v>
      </c>
      <c r="I139" s="243">
        <v>2</v>
      </c>
      <c r="J139" s="242">
        <v>45</v>
      </c>
      <c r="K139" s="242">
        <v>165</v>
      </c>
      <c r="L139" s="242">
        <v>0</v>
      </c>
      <c r="M139" s="243">
        <v>165</v>
      </c>
      <c r="N139" s="242">
        <v>30</v>
      </c>
      <c r="O139" s="242">
        <v>0</v>
      </c>
      <c r="P139" s="243">
        <v>30</v>
      </c>
      <c r="Q139" s="242">
        <v>3</v>
      </c>
      <c r="R139" s="242">
        <v>45</v>
      </c>
      <c r="S139" s="244">
        <v>0</v>
      </c>
      <c r="T139" s="242">
        <v>2</v>
      </c>
      <c r="U139" s="242">
        <v>30</v>
      </c>
      <c r="V139" s="244">
        <v>0</v>
      </c>
      <c r="W139" s="242">
        <v>3</v>
      </c>
      <c r="X139" s="242">
        <v>45</v>
      </c>
      <c r="Y139" s="244">
        <v>15</v>
      </c>
      <c r="Z139" s="242">
        <v>0</v>
      </c>
      <c r="AA139" s="242">
        <v>0</v>
      </c>
      <c r="AB139" s="244">
        <v>0</v>
      </c>
      <c r="AC139" s="242">
        <v>0</v>
      </c>
      <c r="AD139" s="242">
        <v>0</v>
      </c>
      <c r="AE139" s="244">
        <v>0</v>
      </c>
    </row>
    <row r="140" spans="1:31" x14ac:dyDescent="0.35">
      <c r="A140">
        <v>3532</v>
      </c>
      <c r="B140" t="s">
        <v>526</v>
      </c>
      <c r="C140" s="242">
        <v>15</v>
      </c>
      <c r="D140" s="242">
        <v>33</v>
      </c>
      <c r="E140" s="242">
        <v>0</v>
      </c>
      <c r="F140" s="243">
        <v>33</v>
      </c>
      <c r="G140" s="242">
        <v>10</v>
      </c>
      <c r="H140" s="242">
        <v>0</v>
      </c>
      <c r="I140" s="243">
        <v>10</v>
      </c>
      <c r="J140" s="242">
        <v>225</v>
      </c>
      <c r="K140" s="242">
        <v>495</v>
      </c>
      <c r="L140" s="242">
        <v>0</v>
      </c>
      <c r="M140" s="243">
        <v>495</v>
      </c>
      <c r="N140" s="242">
        <v>150</v>
      </c>
      <c r="O140" s="242">
        <v>0</v>
      </c>
      <c r="P140" s="243">
        <v>150</v>
      </c>
      <c r="Q140" s="242">
        <v>14</v>
      </c>
      <c r="R140" s="242">
        <v>210</v>
      </c>
      <c r="S140" s="244">
        <v>30</v>
      </c>
      <c r="T140" s="242">
        <v>14</v>
      </c>
      <c r="U140" s="242">
        <v>210</v>
      </c>
      <c r="V140" s="244">
        <v>60</v>
      </c>
      <c r="W140" s="242">
        <v>0</v>
      </c>
      <c r="X140" s="242">
        <v>0</v>
      </c>
      <c r="Y140" s="244">
        <v>0</v>
      </c>
      <c r="Z140" s="242">
        <v>5</v>
      </c>
      <c r="AA140" s="242">
        <v>75</v>
      </c>
      <c r="AB140" s="244">
        <v>30</v>
      </c>
      <c r="AC140" s="242">
        <v>5</v>
      </c>
      <c r="AD140" s="242">
        <v>75</v>
      </c>
      <c r="AE140" s="244">
        <v>30</v>
      </c>
    </row>
    <row r="141" spans="1:31" x14ac:dyDescent="0.35">
      <c r="A141">
        <v>3538</v>
      </c>
      <c r="B141" t="s">
        <v>527</v>
      </c>
      <c r="C141" s="242">
        <v>14</v>
      </c>
      <c r="D141" s="242">
        <v>23</v>
      </c>
      <c r="E141" s="242">
        <v>0</v>
      </c>
      <c r="F141" s="243">
        <v>23</v>
      </c>
      <c r="G141" s="242">
        <v>15</v>
      </c>
      <c r="H141" s="242">
        <v>0</v>
      </c>
      <c r="I141" s="243">
        <v>15</v>
      </c>
      <c r="J141" s="242">
        <v>210</v>
      </c>
      <c r="K141" s="242">
        <v>345</v>
      </c>
      <c r="L141" s="242">
        <v>0</v>
      </c>
      <c r="M141" s="243">
        <v>345</v>
      </c>
      <c r="N141" s="242">
        <v>225</v>
      </c>
      <c r="O141" s="242">
        <v>0</v>
      </c>
      <c r="P141" s="243">
        <v>225</v>
      </c>
      <c r="Q141" s="242">
        <v>1</v>
      </c>
      <c r="R141" s="242">
        <v>15</v>
      </c>
      <c r="S141" s="244">
        <v>15</v>
      </c>
      <c r="T141" s="242">
        <v>3</v>
      </c>
      <c r="U141" s="242">
        <v>45</v>
      </c>
      <c r="V141" s="244">
        <v>45</v>
      </c>
      <c r="W141" s="242">
        <v>3</v>
      </c>
      <c r="X141" s="242">
        <v>45</v>
      </c>
      <c r="Y141" s="244">
        <v>30</v>
      </c>
      <c r="Z141" s="242">
        <v>0</v>
      </c>
      <c r="AA141" s="242">
        <v>0</v>
      </c>
      <c r="AB141" s="244">
        <v>0</v>
      </c>
      <c r="AC141" s="242">
        <v>0</v>
      </c>
      <c r="AD141" s="242">
        <v>0</v>
      </c>
      <c r="AE141" s="244">
        <v>0</v>
      </c>
    </row>
    <row r="142" spans="1:31" x14ac:dyDescent="0.35">
      <c r="A142">
        <v>3542</v>
      </c>
      <c r="B142" t="s">
        <v>528</v>
      </c>
      <c r="C142" s="242">
        <v>14</v>
      </c>
      <c r="D142" s="242">
        <v>23</v>
      </c>
      <c r="E142" s="242">
        <v>0</v>
      </c>
      <c r="F142" s="243">
        <v>23</v>
      </c>
      <c r="G142" s="242">
        <v>20</v>
      </c>
      <c r="H142" s="242">
        <v>0</v>
      </c>
      <c r="I142" s="243">
        <v>20</v>
      </c>
      <c r="J142" s="242">
        <v>210</v>
      </c>
      <c r="K142" s="242">
        <v>345</v>
      </c>
      <c r="L142" s="242">
        <v>0</v>
      </c>
      <c r="M142" s="243">
        <v>345</v>
      </c>
      <c r="N142" s="242">
        <v>300</v>
      </c>
      <c r="O142" s="242">
        <v>0</v>
      </c>
      <c r="P142" s="243">
        <v>300</v>
      </c>
      <c r="Q142" s="242">
        <v>1</v>
      </c>
      <c r="R142" s="242">
        <v>15</v>
      </c>
      <c r="S142" s="244">
        <v>15</v>
      </c>
      <c r="T142" s="242">
        <v>4</v>
      </c>
      <c r="U142" s="242">
        <v>60</v>
      </c>
      <c r="V142" s="244">
        <v>60</v>
      </c>
      <c r="W142" s="242">
        <v>1</v>
      </c>
      <c r="X142" s="242">
        <v>15</v>
      </c>
      <c r="Y142" s="244">
        <v>0</v>
      </c>
      <c r="Z142" s="242">
        <v>0</v>
      </c>
      <c r="AA142" s="242">
        <v>0</v>
      </c>
      <c r="AB142" s="244">
        <v>0</v>
      </c>
      <c r="AC142" s="242">
        <v>0</v>
      </c>
      <c r="AD142" s="242">
        <v>0</v>
      </c>
      <c r="AE142" s="244">
        <v>0</v>
      </c>
    </row>
    <row r="143" spans="1:31" x14ac:dyDescent="0.35">
      <c r="A143">
        <v>3543</v>
      </c>
      <c r="B143" t="s">
        <v>529</v>
      </c>
      <c r="C143" s="242">
        <v>17</v>
      </c>
      <c r="D143" s="242">
        <v>22</v>
      </c>
      <c r="E143" s="242">
        <v>0</v>
      </c>
      <c r="F143" s="243">
        <v>22</v>
      </c>
      <c r="G143" s="242">
        <v>7</v>
      </c>
      <c r="H143" s="242">
        <v>0</v>
      </c>
      <c r="I143" s="243">
        <v>7</v>
      </c>
      <c r="J143" s="242">
        <v>255</v>
      </c>
      <c r="K143" s="242">
        <v>315</v>
      </c>
      <c r="L143" s="242">
        <v>0</v>
      </c>
      <c r="M143" s="243">
        <v>315</v>
      </c>
      <c r="N143" s="242">
        <v>105</v>
      </c>
      <c r="O143" s="242">
        <v>0</v>
      </c>
      <c r="P143" s="243">
        <v>105</v>
      </c>
      <c r="Q143" s="242">
        <v>9</v>
      </c>
      <c r="R143" s="242">
        <v>135</v>
      </c>
      <c r="S143" s="244">
        <v>30</v>
      </c>
      <c r="T143" s="242">
        <v>3</v>
      </c>
      <c r="U143" s="242">
        <v>45</v>
      </c>
      <c r="V143" s="244">
        <v>0</v>
      </c>
      <c r="W143" s="242">
        <v>0</v>
      </c>
      <c r="X143" s="242">
        <v>0</v>
      </c>
      <c r="Y143" s="244">
        <v>0</v>
      </c>
      <c r="Z143" s="242">
        <v>9</v>
      </c>
      <c r="AA143" s="242">
        <v>135</v>
      </c>
      <c r="AB143" s="244">
        <v>0</v>
      </c>
      <c r="AC143" s="242">
        <v>9</v>
      </c>
      <c r="AD143" s="242">
        <v>135</v>
      </c>
      <c r="AE143" s="244">
        <v>0</v>
      </c>
    </row>
    <row r="144" spans="1:31" x14ac:dyDescent="0.35">
      <c r="A144">
        <v>3588</v>
      </c>
      <c r="B144" t="s">
        <v>530</v>
      </c>
      <c r="C144" s="242">
        <v>0</v>
      </c>
      <c r="D144" s="242">
        <v>13</v>
      </c>
      <c r="E144" s="242">
        <v>0</v>
      </c>
      <c r="F144" s="243">
        <v>13</v>
      </c>
      <c r="G144" s="242">
        <v>5</v>
      </c>
      <c r="H144" s="242">
        <v>0</v>
      </c>
      <c r="I144" s="243">
        <v>5</v>
      </c>
      <c r="J144" s="242">
        <v>0</v>
      </c>
      <c r="K144" s="242">
        <v>195</v>
      </c>
      <c r="L144" s="242">
        <v>0</v>
      </c>
      <c r="M144" s="243">
        <v>195</v>
      </c>
      <c r="N144" s="242">
        <v>75</v>
      </c>
      <c r="O144" s="242">
        <v>0</v>
      </c>
      <c r="P144" s="243">
        <v>75</v>
      </c>
      <c r="Q144" s="242">
        <v>5</v>
      </c>
      <c r="R144" s="242">
        <v>75</v>
      </c>
      <c r="S144" s="244">
        <v>45</v>
      </c>
      <c r="T144" s="242">
        <v>4</v>
      </c>
      <c r="U144" s="242">
        <v>60</v>
      </c>
      <c r="V144" s="244">
        <v>0</v>
      </c>
      <c r="W144" s="242">
        <v>1</v>
      </c>
      <c r="X144" s="242">
        <v>15</v>
      </c>
      <c r="Y144" s="244">
        <v>0</v>
      </c>
      <c r="Z144" s="242">
        <v>0</v>
      </c>
      <c r="AA144" s="242">
        <v>0</v>
      </c>
      <c r="AB144" s="244">
        <v>0</v>
      </c>
      <c r="AC144" s="242">
        <v>0</v>
      </c>
      <c r="AD144" s="242">
        <v>0</v>
      </c>
      <c r="AE144" s="244">
        <v>0</v>
      </c>
    </row>
    <row r="145" spans="1:31" x14ac:dyDescent="0.35">
      <c r="A145">
        <v>3592</v>
      </c>
      <c r="B145" t="s">
        <v>531</v>
      </c>
      <c r="C145" s="242">
        <v>5</v>
      </c>
      <c r="D145" s="242">
        <v>20</v>
      </c>
      <c r="E145" s="242">
        <v>0</v>
      </c>
      <c r="F145" s="243">
        <v>20</v>
      </c>
      <c r="G145" s="242">
        <v>9</v>
      </c>
      <c r="H145" s="242">
        <v>0</v>
      </c>
      <c r="I145" s="243">
        <v>9</v>
      </c>
      <c r="J145" s="242">
        <v>75</v>
      </c>
      <c r="K145" s="242">
        <v>300</v>
      </c>
      <c r="L145" s="242">
        <v>0</v>
      </c>
      <c r="M145" s="243">
        <v>300</v>
      </c>
      <c r="N145" s="242">
        <v>135</v>
      </c>
      <c r="O145" s="242">
        <v>0</v>
      </c>
      <c r="P145" s="243">
        <v>135</v>
      </c>
      <c r="Q145" s="242">
        <v>5</v>
      </c>
      <c r="R145" s="242">
        <v>75</v>
      </c>
      <c r="S145" s="244">
        <v>30</v>
      </c>
      <c r="T145" s="242">
        <v>4</v>
      </c>
      <c r="U145" s="242">
        <v>60</v>
      </c>
      <c r="V145" s="244">
        <v>15</v>
      </c>
      <c r="W145" s="242">
        <v>4</v>
      </c>
      <c r="X145" s="242">
        <v>60</v>
      </c>
      <c r="Y145" s="244">
        <v>30</v>
      </c>
      <c r="Z145" s="242">
        <v>4</v>
      </c>
      <c r="AA145" s="242">
        <v>60</v>
      </c>
      <c r="AB145" s="244">
        <v>0</v>
      </c>
      <c r="AC145" s="242">
        <v>4</v>
      </c>
      <c r="AD145" s="242">
        <v>60</v>
      </c>
      <c r="AE145" s="244">
        <v>0</v>
      </c>
    </row>
    <row r="146" spans="1:31" x14ac:dyDescent="0.35">
      <c r="A146">
        <v>3595</v>
      </c>
      <c r="B146" t="s">
        <v>532</v>
      </c>
      <c r="C146" s="242">
        <v>9</v>
      </c>
      <c r="D146" s="242">
        <v>17</v>
      </c>
      <c r="E146" s="242">
        <v>0</v>
      </c>
      <c r="F146" s="243">
        <v>17</v>
      </c>
      <c r="G146" s="242">
        <v>10</v>
      </c>
      <c r="H146" s="242">
        <v>0</v>
      </c>
      <c r="I146" s="243">
        <v>10</v>
      </c>
      <c r="J146" s="242">
        <v>135</v>
      </c>
      <c r="K146" s="242">
        <v>272.5</v>
      </c>
      <c r="L146" s="242">
        <v>0</v>
      </c>
      <c r="M146" s="243">
        <v>272.5</v>
      </c>
      <c r="N146" s="242">
        <v>120</v>
      </c>
      <c r="O146" s="242">
        <v>0</v>
      </c>
      <c r="P146" s="243">
        <v>120</v>
      </c>
      <c r="Q146" s="242">
        <v>0</v>
      </c>
      <c r="R146" s="242">
        <v>0</v>
      </c>
      <c r="S146" s="244">
        <v>0</v>
      </c>
      <c r="T146" s="242">
        <v>3</v>
      </c>
      <c r="U146" s="242">
        <v>45</v>
      </c>
      <c r="V146" s="244">
        <v>0</v>
      </c>
      <c r="W146" s="242">
        <v>2</v>
      </c>
      <c r="X146" s="242">
        <v>30</v>
      </c>
      <c r="Y146" s="244">
        <v>30</v>
      </c>
      <c r="Z146" s="242">
        <v>1</v>
      </c>
      <c r="AA146" s="242">
        <v>15</v>
      </c>
      <c r="AB146" s="244">
        <v>0</v>
      </c>
      <c r="AC146" s="242">
        <v>1</v>
      </c>
      <c r="AD146" s="242">
        <v>15</v>
      </c>
      <c r="AE146" s="244">
        <v>0</v>
      </c>
    </row>
    <row r="147" spans="1:31" x14ac:dyDescent="0.35">
      <c r="A147">
        <v>3603</v>
      </c>
      <c r="B147" t="s">
        <v>533</v>
      </c>
      <c r="C147" s="242">
        <v>20</v>
      </c>
      <c r="D147" s="242">
        <v>11</v>
      </c>
      <c r="E147" s="242">
        <v>0</v>
      </c>
      <c r="F147" s="243">
        <v>11</v>
      </c>
      <c r="G147" s="242">
        <v>4</v>
      </c>
      <c r="H147" s="242">
        <v>0</v>
      </c>
      <c r="I147" s="243">
        <v>4</v>
      </c>
      <c r="J147" s="242">
        <v>300</v>
      </c>
      <c r="K147" s="242">
        <v>165</v>
      </c>
      <c r="L147" s="242">
        <v>0</v>
      </c>
      <c r="M147" s="243">
        <v>165</v>
      </c>
      <c r="N147" s="242">
        <v>60</v>
      </c>
      <c r="O147" s="242">
        <v>0</v>
      </c>
      <c r="P147" s="243">
        <v>60</v>
      </c>
      <c r="Q147" s="242">
        <v>0</v>
      </c>
      <c r="R147" s="242">
        <v>0</v>
      </c>
      <c r="S147" s="244">
        <v>0</v>
      </c>
      <c r="T147" s="242">
        <v>10</v>
      </c>
      <c r="U147" s="242">
        <v>150</v>
      </c>
      <c r="V147" s="244">
        <v>60</v>
      </c>
      <c r="W147" s="242">
        <v>1</v>
      </c>
      <c r="X147" s="242">
        <v>15</v>
      </c>
      <c r="Y147" s="244">
        <v>0</v>
      </c>
      <c r="Z147" s="242">
        <v>2</v>
      </c>
      <c r="AA147" s="242">
        <v>30</v>
      </c>
      <c r="AB147" s="244">
        <v>0</v>
      </c>
      <c r="AC147" s="242">
        <v>2</v>
      </c>
      <c r="AD147" s="242">
        <v>30</v>
      </c>
      <c r="AE147" s="244">
        <v>0</v>
      </c>
    </row>
    <row r="148" spans="1:31" x14ac:dyDescent="0.35">
      <c r="A148">
        <v>3607</v>
      </c>
      <c r="B148" t="s">
        <v>534</v>
      </c>
      <c r="C148" s="242">
        <v>7</v>
      </c>
      <c r="D148" s="242">
        <v>15</v>
      </c>
      <c r="E148" s="242">
        <v>0</v>
      </c>
      <c r="F148" s="243">
        <v>15</v>
      </c>
      <c r="G148" s="242">
        <v>5</v>
      </c>
      <c r="H148" s="242">
        <v>0</v>
      </c>
      <c r="I148" s="243">
        <v>5</v>
      </c>
      <c r="J148" s="242">
        <v>105</v>
      </c>
      <c r="K148" s="242">
        <v>225</v>
      </c>
      <c r="L148" s="242">
        <v>0</v>
      </c>
      <c r="M148" s="243">
        <v>225</v>
      </c>
      <c r="N148" s="242">
        <v>75</v>
      </c>
      <c r="O148" s="242">
        <v>0</v>
      </c>
      <c r="P148" s="243">
        <v>75</v>
      </c>
      <c r="Q148" s="242">
        <v>9</v>
      </c>
      <c r="R148" s="242">
        <v>135</v>
      </c>
      <c r="S148" s="244">
        <v>15</v>
      </c>
      <c r="T148" s="242">
        <v>2</v>
      </c>
      <c r="U148" s="242">
        <v>30</v>
      </c>
      <c r="V148" s="244">
        <v>15</v>
      </c>
      <c r="W148" s="242">
        <v>0</v>
      </c>
      <c r="X148" s="242">
        <v>0</v>
      </c>
      <c r="Y148" s="244">
        <v>0</v>
      </c>
      <c r="Z148" s="242">
        <v>0</v>
      </c>
      <c r="AA148" s="242">
        <v>0</v>
      </c>
      <c r="AB148" s="244">
        <v>0</v>
      </c>
      <c r="AC148" s="242">
        <v>0</v>
      </c>
      <c r="AD148" s="242">
        <v>0</v>
      </c>
      <c r="AE148" s="244">
        <v>0</v>
      </c>
    </row>
    <row r="149" spans="1:31" x14ac:dyDescent="0.35">
      <c r="A149">
        <v>3622</v>
      </c>
      <c r="B149" t="s">
        <v>535</v>
      </c>
      <c r="C149" s="242">
        <v>15</v>
      </c>
      <c r="D149" s="242">
        <v>21</v>
      </c>
      <c r="E149" s="242">
        <v>0</v>
      </c>
      <c r="F149" s="243">
        <v>21</v>
      </c>
      <c r="G149" s="242">
        <v>8</v>
      </c>
      <c r="H149" s="242">
        <v>0</v>
      </c>
      <c r="I149" s="243">
        <v>8</v>
      </c>
      <c r="J149" s="242">
        <v>225</v>
      </c>
      <c r="K149" s="242">
        <v>315</v>
      </c>
      <c r="L149" s="242">
        <v>0</v>
      </c>
      <c r="M149" s="243">
        <v>315</v>
      </c>
      <c r="N149" s="242">
        <v>115</v>
      </c>
      <c r="O149" s="242">
        <v>0</v>
      </c>
      <c r="P149" s="243">
        <v>115</v>
      </c>
      <c r="Q149" s="242">
        <v>0</v>
      </c>
      <c r="R149" s="242">
        <v>0</v>
      </c>
      <c r="S149" s="244">
        <v>0</v>
      </c>
      <c r="T149" s="242">
        <v>2</v>
      </c>
      <c r="U149" s="242">
        <v>30</v>
      </c>
      <c r="V149" s="244">
        <v>0</v>
      </c>
      <c r="W149" s="242">
        <v>6</v>
      </c>
      <c r="X149" s="242">
        <v>90</v>
      </c>
      <c r="Y149" s="244">
        <v>30</v>
      </c>
      <c r="Z149" s="242">
        <v>9</v>
      </c>
      <c r="AA149" s="242">
        <v>135</v>
      </c>
      <c r="AB149" s="244">
        <v>0</v>
      </c>
      <c r="AC149" s="242">
        <v>9</v>
      </c>
      <c r="AD149" s="242">
        <v>135</v>
      </c>
      <c r="AE149" s="244">
        <v>0</v>
      </c>
    </row>
    <row r="150" spans="1:31" x14ac:dyDescent="0.35">
      <c r="A150">
        <v>3636</v>
      </c>
      <c r="B150" t="s">
        <v>536</v>
      </c>
      <c r="C150" s="242">
        <v>9</v>
      </c>
      <c r="D150" s="242">
        <v>7</v>
      </c>
      <c r="E150" s="242">
        <v>0</v>
      </c>
      <c r="F150" s="243">
        <v>7</v>
      </c>
      <c r="G150" s="242">
        <v>3</v>
      </c>
      <c r="H150" s="242">
        <v>0</v>
      </c>
      <c r="I150" s="243">
        <v>3</v>
      </c>
      <c r="J150" s="242">
        <v>135</v>
      </c>
      <c r="K150" s="242">
        <v>90</v>
      </c>
      <c r="L150" s="242">
        <v>0</v>
      </c>
      <c r="M150" s="243">
        <v>90</v>
      </c>
      <c r="N150" s="242">
        <v>45</v>
      </c>
      <c r="O150" s="242">
        <v>0</v>
      </c>
      <c r="P150" s="243">
        <v>45</v>
      </c>
      <c r="Q150" s="242">
        <v>5</v>
      </c>
      <c r="R150" s="242">
        <v>75</v>
      </c>
      <c r="S150" s="244">
        <v>30</v>
      </c>
      <c r="T150" s="242">
        <v>1</v>
      </c>
      <c r="U150" s="242">
        <v>0</v>
      </c>
      <c r="V150" s="244">
        <v>15</v>
      </c>
      <c r="W150" s="242">
        <v>1</v>
      </c>
      <c r="X150" s="242">
        <v>15</v>
      </c>
      <c r="Y150" s="244">
        <v>0</v>
      </c>
      <c r="Z150" s="242">
        <v>2</v>
      </c>
      <c r="AA150" s="242">
        <v>30</v>
      </c>
      <c r="AB150" s="244">
        <v>0</v>
      </c>
      <c r="AC150" s="242">
        <v>2</v>
      </c>
      <c r="AD150" s="242">
        <v>30</v>
      </c>
      <c r="AE150" s="244">
        <v>0</v>
      </c>
    </row>
    <row r="151" spans="1:31" x14ac:dyDescent="0.35">
      <c r="A151">
        <v>3654</v>
      </c>
      <c r="B151" t="s">
        <v>537</v>
      </c>
      <c r="C151" s="242">
        <v>5</v>
      </c>
      <c r="D151" s="242">
        <v>20</v>
      </c>
      <c r="E151" s="242">
        <v>0</v>
      </c>
      <c r="F151" s="243">
        <v>20</v>
      </c>
      <c r="G151" s="242">
        <v>16</v>
      </c>
      <c r="H151" s="242">
        <v>0</v>
      </c>
      <c r="I151" s="243">
        <v>16</v>
      </c>
      <c r="J151" s="242">
        <v>75</v>
      </c>
      <c r="K151" s="242">
        <v>210</v>
      </c>
      <c r="L151" s="242">
        <v>0</v>
      </c>
      <c r="M151" s="243">
        <v>210</v>
      </c>
      <c r="N151" s="242">
        <v>225</v>
      </c>
      <c r="O151" s="242">
        <v>0</v>
      </c>
      <c r="P151" s="243">
        <v>225</v>
      </c>
      <c r="Q151" s="242">
        <v>2</v>
      </c>
      <c r="R151" s="242">
        <v>30</v>
      </c>
      <c r="S151" s="244">
        <v>30</v>
      </c>
      <c r="T151" s="242">
        <v>1</v>
      </c>
      <c r="U151" s="242">
        <v>15</v>
      </c>
      <c r="V151" s="244">
        <v>15</v>
      </c>
      <c r="W151" s="242">
        <v>10</v>
      </c>
      <c r="X151" s="242">
        <v>90</v>
      </c>
      <c r="Y151" s="244">
        <v>90</v>
      </c>
      <c r="Z151" s="242">
        <v>0</v>
      </c>
      <c r="AA151" s="242">
        <v>0</v>
      </c>
      <c r="AB151" s="244">
        <v>0</v>
      </c>
      <c r="AC151" s="242">
        <v>0</v>
      </c>
      <c r="AD151" s="242">
        <v>0</v>
      </c>
      <c r="AE151" s="244">
        <v>0</v>
      </c>
    </row>
    <row r="152" spans="1:31" x14ac:dyDescent="0.35">
      <c r="A152">
        <v>3657</v>
      </c>
      <c r="B152" t="s">
        <v>538</v>
      </c>
      <c r="C152" s="242">
        <v>9</v>
      </c>
      <c r="D152" s="242">
        <v>18</v>
      </c>
      <c r="E152" s="242">
        <v>0</v>
      </c>
      <c r="F152" s="243">
        <v>18</v>
      </c>
      <c r="G152" s="242">
        <v>12</v>
      </c>
      <c r="H152" s="242">
        <v>0</v>
      </c>
      <c r="I152" s="243">
        <v>12</v>
      </c>
      <c r="J152" s="242">
        <v>135</v>
      </c>
      <c r="K152" s="242">
        <v>240</v>
      </c>
      <c r="L152" s="242">
        <v>0</v>
      </c>
      <c r="M152" s="243">
        <v>240</v>
      </c>
      <c r="N152" s="242">
        <v>180</v>
      </c>
      <c r="O152" s="242">
        <v>0</v>
      </c>
      <c r="P152" s="243">
        <v>180</v>
      </c>
      <c r="Q152" s="242">
        <v>1</v>
      </c>
      <c r="R152" s="242">
        <v>15</v>
      </c>
      <c r="S152" s="244">
        <v>0</v>
      </c>
      <c r="T152" s="242">
        <v>2</v>
      </c>
      <c r="U152" s="242">
        <v>30</v>
      </c>
      <c r="V152" s="244">
        <v>15</v>
      </c>
      <c r="W152" s="242">
        <v>2</v>
      </c>
      <c r="X152" s="242">
        <v>30</v>
      </c>
      <c r="Y152" s="244">
        <v>15</v>
      </c>
      <c r="Z152" s="242">
        <v>0</v>
      </c>
      <c r="AA152" s="242">
        <v>0</v>
      </c>
      <c r="AB152" s="244">
        <v>0</v>
      </c>
      <c r="AC152" s="242">
        <v>0</v>
      </c>
      <c r="AD152" s="242">
        <v>0</v>
      </c>
      <c r="AE152" s="244">
        <v>0</v>
      </c>
    </row>
    <row r="153" spans="1:31" x14ac:dyDescent="0.35">
      <c r="A153">
        <v>3661</v>
      </c>
      <c r="B153" t="s">
        <v>539</v>
      </c>
      <c r="C153" s="242">
        <v>9</v>
      </c>
      <c r="D153" s="242">
        <v>6</v>
      </c>
      <c r="E153" s="242">
        <v>0</v>
      </c>
      <c r="F153" s="243">
        <v>6</v>
      </c>
      <c r="G153" s="242">
        <v>4</v>
      </c>
      <c r="H153" s="242">
        <v>0</v>
      </c>
      <c r="I153" s="243">
        <v>4</v>
      </c>
      <c r="J153" s="242">
        <v>134</v>
      </c>
      <c r="K153" s="242">
        <v>90</v>
      </c>
      <c r="L153" s="242">
        <v>0</v>
      </c>
      <c r="M153" s="243">
        <v>90</v>
      </c>
      <c r="N153" s="242">
        <v>57</v>
      </c>
      <c r="O153" s="242">
        <v>0</v>
      </c>
      <c r="P153" s="243">
        <v>57</v>
      </c>
      <c r="Q153" s="242">
        <v>0</v>
      </c>
      <c r="R153" s="242">
        <v>0</v>
      </c>
      <c r="S153" s="244">
        <v>0</v>
      </c>
      <c r="T153" s="242">
        <v>0</v>
      </c>
      <c r="U153" s="242">
        <v>0</v>
      </c>
      <c r="V153" s="244">
        <v>0</v>
      </c>
      <c r="W153" s="242">
        <v>3</v>
      </c>
      <c r="X153" s="242">
        <v>45</v>
      </c>
      <c r="Y153" s="244">
        <v>15</v>
      </c>
      <c r="Z153" s="242">
        <v>2</v>
      </c>
      <c r="AA153" s="242">
        <v>30</v>
      </c>
      <c r="AB153" s="244">
        <v>0</v>
      </c>
      <c r="AC153" s="242">
        <v>2</v>
      </c>
      <c r="AD153" s="242">
        <v>30</v>
      </c>
      <c r="AE153" s="244">
        <v>0</v>
      </c>
    </row>
    <row r="154" spans="1:31" x14ac:dyDescent="0.35">
      <c r="A154">
        <v>3717</v>
      </c>
      <c r="B154" t="s">
        <v>540</v>
      </c>
      <c r="C154" s="242">
        <v>1</v>
      </c>
      <c r="D154" s="242">
        <v>36</v>
      </c>
      <c r="E154" s="242">
        <v>0</v>
      </c>
      <c r="F154" s="243">
        <v>36</v>
      </c>
      <c r="G154" s="242">
        <v>32</v>
      </c>
      <c r="H154" s="242">
        <v>0</v>
      </c>
      <c r="I154" s="243">
        <v>32</v>
      </c>
      <c r="J154" s="242">
        <v>15</v>
      </c>
      <c r="K154" s="242">
        <v>540</v>
      </c>
      <c r="L154" s="242">
        <v>0</v>
      </c>
      <c r="M154" s="243">
        <v>540</v>
      </c>
      <c r="N154" s="242">
        <v>480</v>
      </c>
      <c r="O154" s="242">
        <v>0</v>
      </c>
      <c r="P154" s="243">
        <v>480</v>
      </c>
      <c r="Q154" s="242">
        <v>1</v>
      </c>
      <c r="R154" s="242">
        <v>15</v>
      </c>
      <c r="S154" s="244">
        <v>15</v>
      </c>
      <c r="T154" s="242">
        <v>0</v>
      </c>
      <c r="U154" s="242">
        <v>0</v>
      </c>
      <c r="V154" s="244">
        <v>0</v>
      </c>
      <c r="W154" s="242">
        <v>0</v>
      </c>
      <c r="X154" s="242">
        <v>0</v>
      </c>
      <c r="Y154" s="244">
        <v>0</v>
      </c>
      <c r="Z154" s="242">
        <v>0</v>
      </c>
      <c r="AA154" s="242">
        <v>0</v>
      </c>
      <c r="AB154" s="244">
        <v>0</v>
      </c>
      <c r="AC154" s="242">
        <v>0</v>
      </c>
      <c r="AD154" s="242">
        <v>0</v>
      </c>
      <c r="AE154" s="244">
        <v>0</v>
      </c>
    </row>
    <row r="155" spans="1:31" x14ac:dyDescent="0.35">
      <c r="A155">
        <v>3944</v>
      </c>
      <c r="B155" t="s">
        <v>542</v>
      </c>
      <c r="C155" s="242">
        <v>0</v>
      </c>
      <c r="D155" s="242">
        <v>5</v>
      </c>
      <c r="E155" s="242">
        <v>0</v>
      </c>
      <c r="F155" s="243">
        <v>5</v>
      </c>
      <c r="G155" s="242">
        <v>2</v>
      </c>
      <c r="H155" s="242">
        <v>0</v>
      </c>
      <c r="I155" s="243">
        <v>2</v>
      </c>
      <c r="J155" s="242">
        <v>0</v>
      </c>
      <c r="K155" s="242">
        <v>75</v>
      </c>
      <c r="L155" s="242">
        <v>0</v>
      </c>
      <c r="M155" s="243">
        <v>75</v>
      </c>
      <c r="N155" s="242">
        <v>30</v>
      </c>
      <c r="O155" s="242">
        <v>0</v>
      </c>
      <c r="P155" s="243">
        <v>30</v>
      </c>
      <c r="Q155" s="242">
        <v>1</v>
      </c>
      <c r="R155" s="242">
        <v>15</v>
      </c>
      <c r="S155" s="244">
        <v>0</v>
      </c>
      <c r="T155" s="242">
        <v>0</v>
      </c>
      <c r="U155" s="242">
        <v>0</v>
      </c>
      <c r="V155" s="244">
        <v>0</v>
      </c>
      <c r="W155" s="242">
        <v>1</v>
      </c>
      <c r="X155" s="242">
        <v>15</v>
      </c>
      <c r="Y155" s="244">
        <v>0</v>
      </c>
      <c r="Z155" s="242">
        <v>0</v>
      </c>
      <c r="AA155" s="242">
        <v>0</v>
      </c>
      <c r="AB155" s="244">
        <v>0</v>
      </c>
      <c r="AC155" s="242">
        <v>0</v>
      </c>
      <c r="AD155" s="242">
        <v>0</v>
      </c>
      <c r="AE155" s="244">
        <v>0</v>
      </c>
    </row>
    <row r="156" spans="1:31" x14ac:dyDescent="0.35">
      <c r="A156">
        <v>4073</v>
      </c>
      <c r="B156" t="s">
        <v>543</v>
      </c>
      <c r="C156" s="242">
        <v>0</v>
      </c>
      <c r="D156" s="242">
        <v>80</v>
      </c>
      <c r="E156" s="242">
        <v>60</v>
      </c>
      <c r="F156" s="243">
        <v>140</v>
      </c>
      <c r="G156" s="242">
        <v>0</v>
      </c>
      <c r="H156" s="242">
        <v>0</v>
      </c>
      <c r="I156" s="243">
        <v>0</v>
      </c>
      <c r="J156" s="242">
        <v>0</v>
      </c>
      <c r="K156" s="242">
        <v>1200</v>
      </c>
      <c r="L156" s="242">
        <v>900</v>
      </c>
      <c r="M156" s="243">
        <v>2100</v>
      </c>
      <c r="N156" s="242">
        <v>0</v>
      </c>
      <c r="O156" s="242">
        <v>0</v>
      </c>
      <c r="P156" s="243">
        <v>0</v>
      </c>
      <c r="Q156" s="242">
        <v>2</v>
      </c>
      <c r="R156" s="242">
        <v>30</v>
      </c>
      <c r="S156" s="244">
        <v>0</v>
      </c>
      <c r="T156" s="242">
        <v>7</v>
      </c>
      <c r="U156" s="242">
        <v>105</v>
      </c>
      <c r="V156" s="244">
        <v>0</v>
      </c>
      <c r="W156" s="242">
        <v>8</v>
      </c>
      <c r="X156" s="242">
        <v>120</v>
      </c>
      <c r="Y156" s="244">
        <v>0</v>
      </c>
      <c r="Z156" s="242">
        <v>0</v>
      </c>
      <c r="AA156" s="242">
        <v>0</v>
      </c>
      <c r="AB156" s="244">
        <v>0</v>
      </c>
      <c r="AC156" s="242">
        <v>0</v>
      </c>
      <c r="AD156" s="242">
        <v>0</v>
      </c>
      <c r="AE156" s="244">
        <v>0</v>
      </c>
    </row>
    <row r="157" spans="1:31" x14ac:dyDescent="0.35">
      <c r="A157">
        <v>4152</v>
      </c>
      <c r="B157" t="s">
        <v>544</v>
      </c>
      <c r="C157" s="242">
        <v>24</v>
      </c>
      <c r="D157" s="242">
        <v>28</v>
      </c>
      <c r="E157" s="242">
        <v>0</v>
      </c>
      <c r="F157" s="243">
        <v>28</v>
      </c>
      <c r="G157" s="242">
        <v>11</v>
      </c>
      <c r="H157" s="242">
        <v>0</v>
      </c>
      <c r="I157" s="243">
        <v>11</v>
      </c>
      <c r="J157" s="242">
        <v>357.5</v>
      </c>
      <c r="K157" s="242">
        <v>420</v>
      </c>
      <c r="L157" s="242">
        <v>0</v>
      </c>
      <c r="M157" s="243">
        <v>420</v>
      </c>
      <c r="N157" s="242">
        <v>165</v>
      </c>
      <c r="O157" s="242">
        <v>0</v>
      </c>
      <c r="P157" s="243">
        <v>165</v>
      </c>
      <c r="Q157" s="242">
        <v>11</v>
      </c>
      <c r="R157" s="242">
        <v>165</v>
      </c>
      <c r="S157" s="244">
        <v>30</v>
      </c>
      <c r="T157" s="242">
        <v>1</v>
      </c>
      <c r="U157" s="242">
        <v>15</v>
      </c>
      <c r="V157" s="244">
        <v>0</v>
      </c>
      <c r="W157" s="242">
        <v>3</v>
      </c>
      <c r="X157" s="242">
        <v>45</v>
      </c>
      <c r="Y157" s="244">
        <v>30</v>
      </c>
      <c r="Z157" s="242">
        <v>10</v>
      </c>
      <c r="AA157" s="242">
        <v>150</v>
      </c>
      <c r="AB157" s="244">
        <v>30</v>
      </c>
      <c r="AC157" s="242">
        <v>7</v>
      </c>
      <c r="AD157" s="242">
        <v>105</v>
      </c>
      <c r="AE157" s="244">
        <v>30</v>
      </c>
    </row>
    <row r="158" spans="1:31" x14ac:dyDescent="0.35">
      <c r="A158">
        <v>4286</v>
      </c>
      <c r="B158" t="s">
        <v>545</v>
      </c>
      <c r="C158" s="242">
        <v>1</v>
      </c>
      <c r="D158" s="242">
        <v>4</v>
      </c>
      <c r="E158" s="242">
        <v>0</v>
      </c>
      <c r="F158" s="243">
        <v>4</v>
      </c>
      <c r="G158" s="242">
        <v>0</v>
      </c>
      <c r="H158" s="242">
        <v>0</v>
      </c>
      <c r="I158" s="243">
        <v>0</v>
      </c>
      <c r="J158" s="242">
        <v>15</v>
      </c>
      <c r="K158" s="242">
        <v>51</v>
      </c>
      <c r="L158" s="242">
        <v>0</v>
      </c>
      <c r="M158" s="243">
        <v>51</v>
      </c>
      <c r="N158" s="242">
        <v>0</v>
      </c>
      <c r="O158" s="242">
        <v>0</v>
      </c>
      <c r="P158" s="243">
        <v>0</v>
      </c>
      <c r="Q158" s="242">
        <v>3</v>
      </c>
      <c r="R158" s="242">
        <v>45</v>
      </c>
      <c r="S158" s="244">
        <v>0</v>
      </c>
      <c r="T158" s="242">
        <v>1</v>
      </c>
      <c r="U158" s="242">
        <v>6</v>
      </c>
      <c r="V158" s="244">
        <v>0</v>
      </c>
      <c r="W158" s="242">
        <v>0</v>
      </c>
      <c r="X158" s="242">
        <v>0</v>
      </c>
      <c r="Y158" s="244">
        <v>0</v>
      </c>
      <c r="Z158" s="242">
        <v>2</v>
      </c>
      <c r="AA158" s="242">
        <v>30</v>
      </c>
      <c r="AB158" s="244">
        <v>0</v>
      </c>
      <c r="AC158" s="242">
        <v>0</v>
      </c>
      <c r="AD158" s="242">
        <v>0</v>
      </c>
      <c r="AE158" s="244">
        <v>0</v>
      </c>
    </row>
    <row r="159" spans="1:31" x14ac:dyDescent="0.35">
      <c r="A159">
        <v>4322</v>
      </c>
      <c r="B159" t="s">
        <v>546</v>
      </c>
      <c r="C159" s="242">
        <v>0</v>
      </c>
      <c r="D159" s="242">
        <v>11</v>
      </c>
      <c r="E159" s="242">
        <v>0</v>
      </c>
      <c r="F159" s="243">
        <v>11</v>
      </c>
      <c r="G159" s="242">
        <v>4</v>
      </c>
      <c r="H159" s="242">
        <v>0</v>
      </c>
      <c r="I159" s="243">
        <v>4</v>
      </c>
      <c r="J159" s="242">
        <v>0</v>
      </c>
      <c r="K159" s="242">
        <v>165</v>
      </c>
      <c r="L159" s="242">
        <v>0</v>
      </c>
      <c r="M159" s="243">
        <v>165</v>
      </c>
      <c r="N159" s="242">
        <v>60</v>
      </c>
      <c r="O159" s="242">
        <v>0</v>
      </c>
      <c r="P159" s="243">
        <v>60</v>
      </c>
      <c r="Q159" s="242">
        <v>1</v>
      </c>
      <c r="R159" s="242">
        <v>15</v>
      </c>
      <c r="S159" s="244">
        <v>15</v>
      </c>
      <c r="T159" s="242">
        <v>1</v>
      </c>
      <c r="U159" s="242">
        <v>15</v>
      </c>
      <c r="V159" s="244">
        <v>15</v>
      </c>
      <c r="W159" s="242">
        <v>4</v>
      </c>
      <c r="X159" s="242">
        <v>60</v>
      </c>
      <c r="Y159" s="244">
        <v>15</v>
      </c>
      <c r="Z159" s="242">
        <v>0</v>
      </c>
      <c r="AA159" s="242">
        <v>0</v>
      </c>
      <c r="AB159" s="244">
        <v>0</v>
      </c>
      <c r="AC159" s="242">
        <v>0</v>
      </c>
      <c r="AD159" s="242">
        <v>0</v>
      </c>
      <c r="AE159" s="244">
        <v>0</v>
      </c>
    </row>
    <row r="160" spans="1:31" x14ac:dyDescent="0.35">
      <c r="A160">
        <v>4524</v>
      </c>
      <c r="B160" t="s">
        <v>547</v>
      </c>
      <c r="C160" s="242">
        <v>0</v>
      </c>
      <c r="D160" s="242">
        <v>1</v>
      </c>
      <c r="E160" s="242">
        <v>0</v>
      </c>
      <c r="F160" s="243">
        <v>1</v>
      </c>
      <c r="G160" s="242">
        <v>1</v>
      </c>
      <c r="H160" s="242">
        <v>0</v>
      </c>
      <c r="I160" s="243">
        <v>1</v>
      </c>
      <c r="J160" s="242">
        <v>0</v>
      </c>
      <c r="K160" s="242">
        <v>0</v>
      </c>
      <c r="L160" s="242">
        <v>0</v>
      </c>
      <c r="M160" s="243">
        <v>0</v>
      </c>
      <c r="N160" s="242">
        <v>15</v>
      </c>
      <c r="O160" s="242">
        <v>0</v>
      </c>
      <c r="P160" s="243">
        <v>15</v>
      </c>
      <c r="Q160" s="242">
        <v>0</v>
      </c>
      <c r="R160" s="242">
        <v>0</v>
      </c>
      <c r="S160" s="244">
        <v>0</v>
      </c>
      <c r="T160" s="242">
        <v>0</v>
      </c>
      <c r="U160" s="242">
        <v>0</v>
      </c>
      <c r="V160" s="244">
        <v>0</v>
      </c>
      <c r="W160" s="242">
        <v>0</v>
      </c>
      <c r="X160" s="242">
        <v>0</v>
      </c>
      <c r="Y160" s="244">
        <v>0</v>
      </c>
      <c r="Z160" s="242">
        <v>0</v>
      </c>
      <c r="AA160" s="242">
        <v>0</v>
      </c>
      <c r="AB160" s="244">
        <v>0</v>
      </c>
      <c r="AC160" s="242">
        <v>0</v>
      </c>
      <c r="AD160" s="242">
        <v>0</v>
      </c>
      <c r="AE160" s="244">
        <v>0</v>
      </c>
    </row>
    <row r="161" spans="1:31" x14ac:dyDescent="0.35">
      <c r="A161">
        <v>4550</v>
      </c>
      <c r="B161" t="s">
        <v>550</v>
      </c>
      <c r="C161" s="242">
        <v>1</v>
      </c>
      <c r="D161" s="242">
        <v>1</v>
      </c>
      <c r="E161" s="242">
        <v>0</v>
      </c>
      <c r="F161" s="243">
        <v>1</v>
      </c>
      <c r="G161" s="242">
        <v>1</v>
      </c>
      <c r="H161" s="242">
        <v>0</v>
      </c>
      <c r="I161" s="243">
        <v>1</v>
      </c>
      <c r="J161" s="242">
        <v>15</v>
      </c>
      <c r="K161" s="242">
        <v>0</v>
      </c>
      <c r="L161" s="242">
        <v>0</v>
      </c>
      <c r="M161" s="243">
        <v>0</v>
      </c>
      <c r="N161" s="242">
        <v>12</v>
      </c>
      <c r="O161" s="242">
        <v>0</v>
      </c>
      <c r="P161" s="243">
        <v>12</v>
      </c>
      <c r="Q161" s="242">
        <v>0</v>
      </c>
      <c r="R161" s="242">
        <v>0</v>
      </c>
      <c r="S161" s="244">
        <v>0</v>
      </c>
      <c r="T161" s="242">
        <v>1</v>
      </c>
      <c r="U161" s="242">
        <v>0</v>
      </c>
      <c r="V161" s="244">
        <v>12</v>
      </c>
      <c r="W161" s="242">
        <v>0</v>
      </c>
      <c r="X161" s="242">
        <v>0</v>
      </c>
      <c r="Y161" s="244">
        <v>0</v>
      </c>
      <c r="Z161" s="242">
        <v>0</v>
      </c>
      <c r="AA161" s="242">
        <v>0</v>
      </c>
      <c r="AB161" s="244">
        <v>0</v>
      </c>
      <c r="AC161" s="242">
        <v>0</v>
      </c>
      <c r="AD161" s="242">
        <v>0</v>
      </c>
      <c r="AE161" s="244">
        <v>0</v>
      </c>
    </row>
    <row r="162" spans="1:31" x14ac:dyDescent="0.35">
      <c r="A162">
        <v>4585</v>
      </c>
      <c r="B162" t="s">
        <v>551</v>
      </c>
      <c r="C162" s="242">
        <v>9</v>
      </c>
      <c r="D162" s="242">
        <v>26</v>
      </c>
      <c r="E162" s="242">
        <v>0</v>
      </c>
      <c r="F162" s="243">
        <v>26</v>
      </c>
      <c r="G162" s="242">
        <v>8</v>
      </c>
      <c r="H162" s="242">
        <v>0</v>
      </c>
      <c r="I162" s="243">
        <v>8</v>
      </c>
      <c r="J162" s="242">
        <v>135</v>
      </c>
      <c r="K162" s="242">
        <v>390</v>
      </c>
      <c r="L162" s="242">
        <v>0</v>
      </c>
      <c r="M162" s="243">
        <v>390</v>
      </c>
      <c r="N162" s="242">
        <v>120</v>
      </c>
      <c r="O162" s="242">
        <v>0</v>
      </c>
      <c r="P162" s="243">
        <v>120</v>
      </c>
      <c r="Q162" s="242">
        <v>1</v>
      </c>
      <c r="R162" s="242">
        <v>15</v>
      </c>
      <c r="S162" s="244">
        <v>0</v>
      </c>
      <c r="T162" s="242">
        <v>2</v>
      </c>
      <c r="U162" s="242">
        <v>30</v>
      </c>
      <c r="V162" s="244">
        <v>0</v>
      </c>
      <c r="W162" s="242">
        <v>7</v>
      </c>
      <c r="X162" s="242">
        <v>105</v>
      </c>
      <c r="Y162" s="244">
        <v>0</v>
      </c>
      <c r="Z162" s="242">
        <v>0</v>
      </c>
      <c r="AA162" s="242">
        <v>0</v>
      </c>
      <c r="AB162" s="244">
        <v>0</v>
      </c>
      <c r="AC162" s="242">
        <v>0</v>
      </c>
      <c r="AD162" s="242">
        <v>0</v>
      </c>
      <c r="AE162" s="244">
        <v>0</v>
      </c>
    </row>
    <row r="163" spans="1:31" x14ac:dyDescent="0.35">
      <c r="A163">
        <v>4617</v>
      </c>
      <c r="B163" t="s">
        <v>552</v>
      </c>
      <c r="C163" s="242">
        <v>3</v>
      </c>
      <c r="D163" s="242">
        <v>7</v>
      </c>
      <c r="E163" s="242">
        <v>0</v>
      </c>
      <c r="F163" s="243">
        <v>7</v>
      </c>
      <c r="G163" s="242">
        <v>0</v>
      </c>
      <c r="H163" s="242">
        <v>0</v>
      </c>
      <c r="I163" s="243">
        <v>0</v>
      </c>
      <c r="J163" s="242">
        <v>45</v>
      </c>
      <c r="K163" s="242">
        <v>105</v>
      </c>
      <c r="L163" s="242">
        <v>0</v>
      </c>
      <c r="M163" s="243">
        <v>105</v>
      </c>
      <c r="N163" s="242">
        <v>0</v>
      </c>
      <c r="O163" s="242">
        <v>0</v>
      </c>
      <c r="P163" s="243">
        <v>0</v>
      </c>
      <c r="Q163" s="242">
        <v>1</v>
      </c>
      <c r="R163" s="242">
        <v>15</v>
      </c>
      <c r="S163" s="244">
        <v>0</v>
      </c>
      <c r="T163" s="242">
        <v>6</v>
      </c>
      <c r="U163" s="242">
        <v>90</v>
      </c>
      <c r="V163" s="244">
        <v>0</v>
      </c>
      <c r="W163" s="242">
        <v>0</v>
      </c>
      <c r="X163" s="242">
        <v>0</v>
      </c>
      <c r="Y163" s="244">
        <v>0</v>
      </c>
      <c r="Z163" s="242">
        <v>0</v>
      </c>
      <c r="AA163" s="242">
        <v>0</v>
      </c>
      <c r="AB163" s="244">
        <v>0</v>
      </c>
      <c r="AC163" s="242">
        <v>0</v>
      </c>
      <c r="AD163" s="242">
        <v>0</v>
      </c>
      <c r="AE163" s="244">
        <v>0</v>
      </c>
    </row>
    <row r="164" spans="1:31" x14ac:dyDescent="0.35">
      <c r="A164">
        <v>4624</v>
      </c>
      <c r="B164" t="s">
        <v>553</v>
      </c>
      <c r="C164" s="242">
        <v>9</v>
      </c>
      <c r="D164" s="242">
        <v>3</v>
      </c>
      <c r="E164" s="242">
        <v>0</v>
      </c>
      <c r="F164" s="243">
        <v>3</v>
      </c>
      <c r="G164" s="242">
        <v>0</v>
      </c>
      <c r="H164" s="242">
        <v>0</v>
      </c>
      <c r="I164" s="243">
        <v>0</v>
      </c>
      <c r="J164" s="242">
        <v>135</v>
      </c>
      <c r="K164" s="242">
        <v>45</v>
      </c>
      <c r="L164" s="242">
        <v>0</v>
      </c>
      <c r="M164" s="243">
        <v>45</v>
      </c>
      <c r="N164" s="242">
        <v>0</v>
      </c>
      <c r="O164" s="242">
        <v>0</v>
      </c>
      <c r="P164" s="243">
        <v>0</v>
      </c>
      <c r="Q164" s="242">
        <v>0</v>
      </c>
      <c r="R164" s="242">
        <v>0</v>
      </c>
      <c r="S164" s="244">
        <v>0</v>
      </c>
      <c r="T164" s="242">
        <v>1</v>
      </c>
      <c r="U164" s="242">
        <v>15</v>
      </c>
      <c r="V164" s="244">
        <v>0</v>
      </c>
      <c r="W164" s="242">
        <v>1</v>
      </c>
      <c r="X164" s="242">
        <v>15</v>
      </c>
      <c r="Y164" s="244">
        <v>0</v>
      </c>
      <c r="Z164" s="242">
        <v>0</v>
      </c>
      <c r="AA164" s="242">
        <v>0</v>
      </c>
      <c r="AB164" s="244">
        <v>0</v>
      </c>
      <c r="AC164" s="242">
        <v>0</v>
      </c>
      <c r="AD164" s="242">
        <v>0</v>
      </c>
      <c r="AE164" s="244">
        <v>0</v>
      </c>
    </row>
    <row r="165" spans="1:31" x14ac:dyDescent="0.35">
      <c r="A165">
        <v>4656</v>
      </c>
      <c r="B165" t="s">
        <v>554</v>
      </c>
      <c r="C165" s="242">
        <v>1</v>
      </c>
      <c r="D165" s="242">
        <v>2</v>
      </c>
      <c r="E165" s="242">
        <v>0</v>
      </c>
      <c r="F165" s="243">
        <v>2</v>
      </c>
      <c r="G165" s="242">
        <v>0</v>
      </c>
      <c r="H165" s="242">
        <v>0</v>
      </c>
      <c r="I165" s="243">
        <v>0</v>
      </c>
      <c r="J165" s="242">
        <v>15</v>
      </c>
      <c r="K165" s="242">
        <v>30</v>
      </c>
      <c r="L165" s="242">
        <v>0</v>
      </c>
      <c r="M165" s="243">
        <v>30</v>
      </c>
      <c r="N165" s="242">
        <v>0</v>
      </c>
      <c r="O165" s="242">
        <v>0</v>
      </c>
      <c r="P165" s="243">
        <v>0</v>
      </c>
      <c r="Q165" s="242">
        <v>1</v>
      </c>
      <c r="R165" s="242">
        <v>15</v>
      </c>
      <c r="S165" s="244">
        <v>0</v>
      </c>
      <c r="T165" s="242">
        <v>1</v>
      </c>
      <c r="U165" s="242">
        <v>15</v>
      </c>
      <c r="V165" s="244">
        <v>0</v>
      </c>
      <c r="W165" s="242">
        <v>0</v>
      </c>
      <c r="X165" s="242">
        <v>0</v>
      </c>
      <c r="Y165" s="244">
        <v>0</v>
      </c>
      <c r="Z165" s="242">
        <v>0</v>
      </c>
      <c r="AA165" s="242">
        <v>0</v>
      </c>
      <c r="AB165" s="244">
        <v>0</v>
      </c>
      <c r="AC165" s="242">
        <v>0</v>
      </c>
      <c r="AD165" s="242">
        <v>0</v>
      </c>
      <c r="AE165" s="244">
        <v>0</v>
      </c>
    </row>
    <row r="166" spans="1:31" x14ac:dyDescent="0.35">
      <c r="A166">
        <v>4664</v>
      </c>
      <c r="B166" t="s">
        <v>555</v>
      </c>
      <c r="C166" s="242">
        <v>3</v>
      </c>
      <c r="D166" s="242">
        <v>1</v>
      </c>
      <c r="E166" s="242">
        <v>0</v>
      </c>
      <c r="F166" s="243">
        <v>1</v>
      </c>
      <c r="G166" s="242">
        <v>0</v>
      </c>
      <c r="H166" s="242">
        <v>0</v>
      </c>
      <c r="I166" s="243">
        <v>0</v>
      </c>
      <c r="J166" s="242">
        <v>45</v>
      </c>
      <c r="K166" s="242">
        <v>7.5</v>
      </c>
      <c r="L166" s="242">
        <v>0</v>
      </c>
      <c r="M166" s="243">
        <v>7.5</v>
      </c>
      <c r="N166" s="242">
        <v>0</v>
      </c>
      <c r="O166" s="242">
        <v>0</v>
      </c>
      <c r="P166" s="243">
        <v>0</v>
      </c>
      <c r="Q166" s="242">
        <v>0</v>
      </c>
      <c r="R166" s="242">
        <v>0</v>
      </c>
      <c r="S166" s="244">
        <v>0</v>
      </c>
      <c r="T166" s="242">
        <v>0</v>
      </c>
      <c r="U166" s="242">
        <v>0</v>
      </c>
      <c r="V166" s="244">
        <v>0</v>
      </c>
      <c r="W166" s="242">
        <v>1</v>
      </c>
      <c r="X166" s="242">
        <v>7.5</v>
      </c>
      <c r="Y166" s="244">
        <v>0</v>
      </c>
      <c r="Z166" s="242">
        <v>0</v>
      </c>
      <c r="AA166" s="242">
        <v>0</v>
      </c>
      <c r="AB166" s="244">
        <v>0</v>
      </c>
      <c r="AC166" s="242">
        <v>0</v>
      </c>
      <c r="AD166" s="242">
        <v>0</v>
      </c>
      <c r="AE166" s="244">
        <v>0</v>
      </c>
    </row>
    <row r="167" spans="1:31" x14ac:dyDescent="0.35">
      <c r="A167">
        <v>4668</v>
      </c>
      <c r="B167" t="s">
        <v>556</v>
      </c>
      <c r="C167" s="242">
        <v>0</v>
      </c>
      <c r="D167" s="242">
        <v>13</v>
      </c>
      <c r="E167" s="242">
        <v>0</v>
      </c>
      <c r="F167" s="243">
        <v>13</v>
      </c>
      <c r="G167" s="242">
        <v>11</v>
      </c>
      <c r="H167" s="242">
        <v>0</v>
      </c>
      <c r="I167" s="243">
        <v>11</v>
      </c>
      <c r="J167" s="242">
        <v>0</v>
      </c>
      <c r="K167" s="242">
        <v>192</v>
      </c>
      <c r="L167" s="242">
        <v>0</v>
      </c>
      <c r="M167" s="243">
        <v>192</v>
      </c>
      <c r="N167" s="242">
        <v>153</v>
      </c>
      <c r="O167" s="242">
        <v>0</v>
      </c>
      <c r="P167" s="243">
        <v>153</v>
      </c>
      <c r="Q167" s="242">
        <v>0</v>
      </c>
      <c r="R167" s="242">
        <v>0</v>
      </c>
      <c r="S167" s="244">
        <v>0</v>
      </c>
      <c r="T167" s="242">
        <v>1</v>
      </c>
      <c r="U167" s="242">
        <v>15</v>
      </c>
      <c r="V167" s="244">
        <v>15</v>
      </c>
      <c r="W167" s="242">
        <v>0</v>
      </c>
      <c r="X167" s="242">
        <v>0</v>
      </c>
      <c r="Y167" s="244">
        <v>0</v>
      </c>
      <c r="Z167" s="242">
        <v>0</v>
      </c>
      <c r="AA167" s="242">
        <v>0</v>
      </c>
      <c r="AB167" s="244">
        <v>0</v>
      </c>
      <c r="AC167" s="242">
        <v>0</v>
      </c>
      <c r="AD167" s="242">
        <v>0</v>
      </c>
      <c r="AE167" s="244">
        <v>0</v>
      </c>
    </row>
    <row r="168" spans="1:31" x14ac:dyDescent="0.35">
      <c r="A168">
        <v>4669</v>
      </c>
      <c r="B168" t="s">
        <v>557</v>
      </c>
      <c r="C168" s="242">
        <v>0</v>
      </c>
      <c r="D168" s="242">
        <v>2</v>
      </c>
      <c r="E168" s="242">
        <v>0</v>
      </c>
      <c r="F168" s="243">
        <v>2</v>
      </c>
      <c r="G168" s="242">
        <v>2</v>
      </c>
      <c r="H168" s="242">
        <v>0</v>
      </c>
      <c r="I168" s="243">
        <v>2</v>
      </c>
      <c r="J168" s="242">
        <v>0</v>
      </c>
      <c r="K168" s="242">
        <v>0</v>
      </c>
      <c r="L168" s="242">
        <v>0</v>
      </c>
      <c r="M168" s="243">
        <v>0</v>
      </c>
      <c r="N168" s="242">
        <v>30</v>
      </c>
      <c r="O168" s="242">
        <v>0</v>
      </c>
      <c r="P168" s="243">
        <v>30</v>
      </c>
      <c r="Q168" s="242">
        <v>0</v>
      </c>
      <c r="R168" s="242">
        <v>0</v>
      </c>
      <c r="S168" s="244">
        <v>0</v>
      </c>
      <c r="T168" s="242">
        <v>0</v>
      </c>
      <c r="U168" s="242">
        <v>0</v>
      </c>
      <c r="V168" s="244">
        <v>0</v>
      </c>
      <c r="W168" s="242">
        <v>0</v>
      </c>
      <c r="X168" s="242">
        <v>0</v>
      </c>
      <c r="Y168" s="244">
        <v>0</v>
      </c>
      <c r="Z168" s="242">
        <v>0</v>
      </c>
      <c r="AA168" s="242">
        <v>0</v>
      </c>
      <c r="AB168" s="244">
        <v>0</v>
      </c>
      <c r="AC168" s="242">
        <v>0</v>
      </c>
      <c r="AD168" s="242">
        <v>0</v>
      </c>
      <c r="AE168" s="244">
        <v>0</v>
      </c>
    </row>
    <row r="169" spans="1:31" x14ac:dyDescent="0.35">
      <c r="A169">
        <v>4710</v>
      </c>
      <c r="B169" t="s">
        <v>558</v>
      </c>
      <c r="C169" s="242">
        <v>2</v>
      </c>
      <c r="D169" s="242">
        <v>50</v>
      </c>
      <c r="E169" s="242">
        <v>0</v>
      </c>
      <c r="F169" s="243">
        <v>50</v>
      </c>
      <c r="G169" s="242">
        <v>33</v>
      </c>
      <c r="H169" s="242">
        <v>0</v>
      </c>
      <c r="I169" s="243">
        <v>33</v>
      </c>
      <c r="J169" s="242">
        <v>30</v>
      </c>
      <c r="K169" s="242">
        <v>750</v>
      </c>
      <c r="L169" s="242">
        <v>0</v>
      </c>
      <c r="M169" s="243">
        <v>750</v>
      </c>
      <c r="N169" s="242">
        <v>495</v>
      </c>
      <c r="O169" s="242">
        <v>0</v>
      </c>
      <c r="P169" s="243">
        <v>495</v>
      </c>
      <c r="Q169" s="242">
        <v>8</v>
      </c>
      <c r="R169" s="242">
        <v>120</v>
      </c>
      <c r="S169" s="244">
        <v>60</v>
      </c>
      <c r="T169" s="242">
        <v>4</v>
      </c>
      <c r="U169" s="242">
        <v>60</v>
      </c>
      <c r="V169" s="244">
        <v>45</v>
      </c>
      <c r="W169" s="242">
        <v>4</v>
      </c>
      <c r="X169" s="242">
        <v>60</v>
      </c>
      <c r="Y169" s="244">
        <v>30</v>
      </c>
      <c r="Z169" s="242">
        <v>0</v>
      </c>
      <c r="AA169" s="242">
        <v>0</v>
      </c>
      <c r="AB169" s="244">
        <v>0</v>
      </c>
      <c r="AC169" s="242">
        <v>0</v>
      </c>
      <c r="AD169" s="242">
        <v>0</v>
      </c>
      <c r="AE169" s="244">
        <v>0</v>
      </c>
    </row>
    <row r="170" spans="1:31" x14ac:dyDescent="0.35">
      <c r="A170">
        <v>4712</v>
      </c>
      <c r="B170" t="s">
        <v>559</v>
      </c>
      <c r="C170" s="242">
        <v>0</v>
      </c>
      <c r="D170" s="242">
        <v>22</v>
      </c>
      <c r="E170" s="242">
        <v>21</v>
      </c>
      <c r="F170" s="243">
        <v>43</v>
      </c>
      <c r="G170" s="242">
        <v>1</v>
      </c>
      <c r="H170" s="242">
        <v>2</v>
      </c>
      <c r="I170" s="243">
        <v>3</v>
      </c>
      <c r="J170" s="242">
        <v>0</v>
      </c>
      <c r="K170" s="242">
        <v>328</v>
      </c>
      <c r="L170" s="242">
        <v>315</v>
      </c>
      <c r="M170" s="243">
        <v>643</v>
      </c>
      <c r="N170" s="242">
        <v>15</v>
      </c>
      <c r="O170" s="242">
        <v>30</v>
      </c>
      <c r="P170" s="243">
        <v>45</v>
      </c>
      <c r="Q170" s="242">
        <v>0</v>
      </c>
      <c r="R170" s="242">
        <v>0</v>
      </c>
      <c r="S170" s="244">
        <v>0</v>
      </c>
      <c r="T170" s="242">
        <v>8</v>
      </c>
      <c r="U170" s="242">
        <v>120</v>
      </c>
      <c r="V170" s="244">
        <v>0</v>
      </c>
      <c r="W170" s="242">
        <v>20</v>
      </c>
      <c r="X170" s="242">
        <v>300</v>
      </c>
      <c r="Y170" s="244">
        <v>15</v>
      </c>
      <c r="Z170" s="242">
        <v>0</v>
      </c>
      <c r="AA170" s="242">
        <v>0</v>
      </c>
      <c r="AB170" s="244">
        <v>0</v>
      </c>
      <c r="AC170" s="242">
        <v>0</v>
      </c>
      <c r="AD170" s="242">
        <v>0</v>
      </c>
      <c r="AE170" s="244">
        <v>0</v>
      </c>
    </row>
    <row r="171" spans="1:31" x14ac:dyDescent="0.35">
      <c r="A171">
        <v>4716</v>
      </c>
      <c r="B171" t="s">
        <v>560</v>
      </c>
      <c r="C171" s="242">
        <v>5</v>
      </c>
      <c r="D171" s="242">
        <v>28</v>
      </c>
      <c r="E171" s="242">
        <v>0</v>
      </c>
      <c r="F171" s="243">
        <v>28</v>
      </c>
      <c r="G171" s="242">
        <v>16</v>
      </c>
      <c r="H171" s="242">
        <v>0</v>
      </c>
      <c r="I171" s="243">
        <v>16</v>
      </c>
      <c r="J171" s="242">
        <v>75</v>
      </c>
      <c r="K171" s="242">
        <v>420</v>
      </c>
      <c r="L171" s="242">
        <v>0</v>
      </c>
      <c r="M171" s="243">
        <v>420</v>
      </c>
      <c r="N171" s="242">
        <v>240</v>
      </c>
      <c r="O171" s="242">
        <v>0</v>
      </c>
      <c r="P171" s="243">
        <v>240</v>
      </c>
      <c r="Q171" s="242">
        <v>1</v>
      </c>
      <c r="R171" s="242">
        <v>15</v>
      </c>
      <c r="S171" s="244">
        <v>15</v>
      </c>
      <c r="T171" s="242">
        <v>1</v>
      </c>
      <c r="U171" s="242">
        <v>15</v>
      </c>
      <c r="V171" s="244">
        <v>15</v>
      </c>
      <c r="W171" s="242">
        <v>13</v>
      </c>
      <c r="X171" s="242">
        <v>195</v>
      </c>
      <c r="Y171" s="244">
        <v>135</v>
      </c>
      <c r="Z171" s="242">
        <v>0</v>
      </c>
      <c r="AA171" s="242">
        <v>0</v>
      </c>
      <c r="AB171" s="244">
        <v>0</v>
      </c>
      <c r="AC171" s="242">
        <v>0</v>
      </c>
      <c r="AD171" s="242">
        <v>0</v>
      </c>
      <c r="AE171" s="244">
        <v>0</v>
      </c>
    </row>
    <row r="172" spans="1:31" x14ac:dyDescent="0.35">
      <c r="A172">
        <v>4721</v>
      </c>
      <c r="B172" t="s">
        <v>561</v>
      </c>
      <c r="C172" s="242">
        <v>0</v>
      </c>
      <c r="D172" s="242">
        <v>7</v>
      </c>
      <c r="E172" s="242">
        <v>3</v>
      </c>
      <c r="F172" s="243">
        <v>10</v>
      </c>
      <c r="G172" s="242">
        <v>1</v>
      </c>
      <c r="H172" s="242">
        <v>2</v>
      </c>
      <c r="I172" s="243">
        <v>3</v>
      </c>
      <c r="J172" s="242">
        <v>0</v>
      </c>
      <c r="K172" s="242">
        <v>105</v>
      </c>
      <c r="L172" s="242">
        <v>45</v>
      </c>
      <c r="M172" s="243">
        <v>150</v>
      </c>
      <c r="N172" s="242">
        <v>15</v>
      </c>
      <c r="O172" s="242">
        <v>30</v>
      </c>
      <c r="P172" s="243">
        <v>45</v>
      </c>
      <c r="Q172" s="242">
        <v>3</v>
      </c>
      <c r="R172" s="242">
        <v>45</v>
      </c>
      <c r="S172" s="244">
        <v>0</v>
      </c>
      <c r="T172" s="242">
        <v>3</v>
      </c>
      <c r="U172" s="242">
        <v>45</v>
      </c>
      <c r="V172" s="244">
        <v>15</v>
      </c>
      <c r="W172" s="242">
        <v>0</v>
      </c>
      <c r="X172" s="242">
        <v>0</v>
      </c>
      <c r="Y172" s="244">
        <v>0</v>
      </c>
      <c r="Z172" s="242">
        <v>0</v>
      </c>
      <c r="AA172" s="242">
        <v>0</v>
      </c>
      <c r="AB172" s="244">
        <v>0</v>
      </c>
      <c r="AC172" s="242">
        <v>0</v>
      </c>
      <c r="AD172" s="242">
        <v>0</v>
      </c>
      <c r="AE172" s="244">
        <v>0</v>
      </c>
    </row>
    <row r="173" spans="1:31" x14ac:dyDescent="0.35">
      <c r="A173">
        <v>4778</v>
      </c>
      <c r="B173" t="s">
        <v>562</v>
      </c>
      <c r="C173" s="242">
        <v>7</v>
      </c>
      <c r="D173" s="242">
        <v>14</v>
      </c>
      <c r="E173" s="242">
        <v>1</v>
      </c>
      <c r="F173" s="243">
        <v>15</v>
      </c>
      <c r="G173" s="242">
        <v>2</v>
      </c>
      <c r="H173" s="242">
        <v>0</v>
      </c>
      <c r="I173" s="243">
        <v>2</v>
      </c>
      <c r="J173" s="242">
        <v>105</v>
      </c>
      <c r="K173" s="242">
        <v>210</v>
      </c>
      <c r="L173" s="242">
        <v>15</v>
      </c>
      <c r="M173" s="243">
        <v>225</v>
      </c>
      <c r="N173" s="242">
        <v>30</v>
      </c>
      <c r="O173" s="242">
        <v>0</v>
      </c>
      <c r="P173" s="243">
        <v>30</v>
      </c>
      <c r="Q173" s="242">
        <v>0</v>
      </c>
      <c r="R173" s="242">
        <v>0</v>
      </c>
      <c r="S173" s="244">
        <v>0</v>
      </c>
      <c r="T173" s="242">
        <v>0</v>
      </c>
      <c r="U173" s="242">
        <v>0</v>
      </c>
      <c r="V173" s="244">
        <v>0</v>
      </c>
      <c r="W173" s="242">
        <v>13</v>
      </c>
      <c r="X173" s="242">
        <v>195</v>
      </c>
      <c r="Y173" s="244">
        <v>30</v>
      </c>
      <c r="Z173" s="242">
        <v>10</v>
      </c>
      <c r="AA173" s="242">
        <v>150</v>
      </c>
      <c r="AB173" s="244">
        <v>0</v>
      </c>
      <c r="AC173" s="242">
        <v>9</v>
      </c>
      <c r="AD173" s="242">
        <v>135</v>
      </c>
      <c r="AE173" s="244">
        <v>0</v>
      </c>
    </row>
    <row r="174" spans="1:31" x14ac:dyDescent="0.35">
      <c r="A174">
        <v>4786</v>
      </c>
      <c r="B174" t="s">
        <v>563</v>
      </c>
      <c r="C174" s="242">
        <v>1</v>
      </c>
      <c r="D174" s="242">
        <v>2</v>
      </c>
      <c r="E174" s="242">
        <v>0</v>
      </c>
      <c r="F174" s="243">
        <v>2</v>
      </c>
      <c r="G174" s="242">
        <v>0</v>
      </c>
      <c r="H174" s="242">
        <v>0</v>
      </c>
      <c r="I174" s="243">
        <v>0</v>
      </c>
      <c r="J174" s="242">
        <v>15</v>
      </c>
      <c r="K174" s="242">
        <v>30</v>
      </c>
      <c r="L174" s="242">
        <v>0</v>
      </c>
      <c r="M174" s="243">
        <v>30</v>
      </c>
      <c r="N174" s="242">
        <v>0</v>
      </c>
      <c r="O174" s="242">
        <v>0</v>
      </c>
      <c r="P174" s="243">
        <v>0</v>
      </c>
      <c r="Q174" s="242">
        <v>0</v>
      </c>
      <c r="R174" s="242">
        <v>0</v>
      </c>
      <c r="S174" s="244">
        <v>0</v>
      </c>
      <c r="T174" s="242">
        <v>0</v>
      </c>
      <c r="U174" s="242">
        <v>0</v>
      </c>
      <c r="V174" s="244">
        <v>0</v>
      </c>
      <c r="W174" s="242">
        <v>0</v>
      </c>
      <c r="X174" s="242">
        <v>0</v>
      </c>
      <c r="Y174" s="244">
        <v>0</v>
      </c>
      <c r="Z174" s="242">
        <v>0</v>
      </c>
      <c r="AA174" s="242">
        <v>0</v>
      </c>
      <c r="AB174" s="244">
        <v>0</v>
      </c>
      <c r="AC174" s="242">
        <v>0</v>
      </c>
      <c r="AD174" s="242">
        <v>0</v>
      </c>
      <c r="AE174" s="244">
        <v>0</v>
      </c>
    </row>
    <row r="175" spans="1:31" x14ac:dyDescent="0.35">
      <c r="A175">
        <v>4795</v>
      </c>
      <c r="B175" t="s">
        <v>564</v>
      </c>
      <c r="C175" s="242">
        <v>2</v>
      </c>
      <c r="D175" s="242">
        <v>35</v>
      </c>
      <c r="E175" s="242">
        <v>0</v>
      </c>
      <c r="F175" s="243">
        <v>35</v>
      </c>
      <c r="G175" s="242">
        <v>17</v>
      </c>
      <c r="H175" s="242">
        <v>0</v>
      </c>
      <c r="I175" s="243">
        <v>17</v>
      </c>
      <c r="J175" s="242">
        <v>30</v>
      </c>
      <c r="K175" s="242">
        <v>516</v>
      </c>
      <c r="L175" s="242">
        <v>0</v>
      </c>
      <c r="M175" s="243">
        <v>516</v>
      </c>
      <c r="N175" s="242">
        <v>161.25</v>
      </c>
      <c r="O175" s="242">
        <v>0</v>
      </c>
      <c r="P175" s="243">
        <v>161.25</v>
      </c>
      <c r="Q175" s="242">
        <v>0</v>
      </c>
      <c r="R175" s="242">
        <v>0</v>
      </c>
      <c r="S175" s="244">
        <v>0</v>
      </c>
      <c r="T175" s="242">
        <v>0</v>
      </c>
      <c r="U175" s="242">
        <v>0</v>
      </c>
      <c r="V175" s="244">
        <v>0</v>
      </c>
      <c r="W175" s="242">
        <v>0</v>
      </c>
      <c r="X175" s="242">
        <v>0</v>
      </c>
      <c r="Y175" s="244">
        <v>0</v>
      </c>
      <c r="Z175" s="242">
        <v>0</v>
      </c>
      <c r="AA175" s="242">
        <v>0</v>
      </c>
      <c r="AB175" s="244">
        <v>0</v>
      </c>
      <c r="AC175" s="242">
        <v>0</v>
      </c>
      <c r="AD175" s="242">
        <v>0</v>
      </c>
      <c r="AE175" s="244">
        <v>0</v>
      </c>
    </row>
    <row r="176" spans="1:31" x14ac:dyDescent="0.35">
      <c r="A176">
        <v>4807</v>
      </c>
      <c r="B176" t="s">
        <v>565</v>
      </c>
      <c r="C176" s="242">
        <v>4</v>
      </c>
      <c r="D176" s="242">
        <v>21</v>
      </c>
      <c r="E176" s="242">
        <v>0</v>
      </c>
      <c r="F176" s="243">
        <v>21</v>
      </c>
      <c r="G176" s="242">
        <v>12</v>
      </c>
      <c r="H176" s="242">
        <v>0</v>
      </c>
      <c r="I176" s="243">
        <v>12</v>
      </c>
      <c r="J176" s="242">
        <v>60</v>
      </c>
      <c r="K176" s="242">
        <v>315</v>
      </c>
      <c r="L176" s="242">
        <v>0</v>
      </c>
      <c r="M176" s="243">
        <v>315</v>
      </c>
      <c r="N176" s="242">
        <v>180</v>
      </c>
      <c r="O176" s="242">
        <v>0</v>
      </c>
      <c r="P176" s="243">
        <v>180</v>
      </c>
      <c r="Q176" s="242">
        <v>1</v>
      </c>
      <c r="R176" s="242">
        <v>15</v>
      </c>
      <c r="S176" s="244">
        <v>0</v>
      </c>
      <c r="T176" s="242">
        <v>0</v>
      </c>
      <c r="U176" s="242">
        <v>0</v>
      </c>
      <c r="V176" s="244">
        <v>0</v>
      </c>
      <c r="W176" s="242">
        <v>4</v>
      </c>
      <c r="X176" s="242">
        <v>60</v>
      </c>
      <c r="Y176" s="244">
        <v>30</v>
      </c>
      <c r="Z176" s="242">
        <v>1</v>
      </c>
      <c r="AA176" s="242">
        <v>15</v>
      </c>
      <c r="AB176" s="244">
        <v>0</v>
      </c>
      <c r="AC176" s="242">
        <v>1</v>
      </c>
      <c r="AD176" s="242">
        <v>15</v>
      </c>
      <c r="AE176" s="244">
        <v>0</v>
      </c>
    </row>
    <row r="177" spans="1:31" x14ac:dyDescent="0.35">
      <c r="A177">
        <v>4819</v>
      </c>
      <c r="B177" t="s">
        <v>566</v>
      </c>
      <c r="C177" s="242">
        <v>39</v>
      </c>
      <c r="D177" s="242">
        <v>39</v>
      </c>
      <c r="E177" s="242">
        <v>0</v>
      </c>
      <c r="F177" s="243">
        <v>39</v>
      </c>
      <c r="G177" s="242">
        <v>10</v>
      </c>
      <c r="H177" s="242">
        <v>0</v>
      </c>
      <c r="I177" s="243">
        <v>10</v>
      </c>
      <c r="J177" s="242">
        <v>585</v>
      </c>
      <c r="K177" s="242">
        <v>585</v>
      </c>
      <c r="L177" s="242">
        <v>0</v>
      </c>
      <c r="M177" s="243">
        <v>585</v>
      </c>
      <c r="N177" s="242">
        <v>135</v>
      </c>
      <c r="O177" s="242">
        <v>0</v>
      </c>
      <c r="P177" s="243">
        <v>135</v>
      </c>
      <c r="Q177" s="242">
        <v>14</v>
      </c>
      <c r="R177" s="242">
        <v>210</v>
      </c>
      <c r="S177" s="244">
        <v>0</v>
      </c>
      <c r="T177" s="242">
        <v>13</v>
      </c>
      <c r="U177" s="242">
        <v>195</v>
      </c>
      <c r="V177" s="244">
        <v>60</v>
      </c>
      <c r="W177" s="242">
        <v>5</v>
      </c>
      <c r="X177" s="242">
        <v>75</v>
      </c>
      <c r="Y177" s="244">
        <v>45</v>
      </c>
      <c r="Z177" s="242">
        <v>15</v>
      </c>
      <c r="AA177" s="242">
        <v>225</v>
      </c>
      <c r="AB177" s="244">
        <v>15</v>
      </c>
      <c r="AC177" s="242">
        <v>5</v>
      </c>
      <c r="AD177" s="242">
        <v>75</v>
      </c>
      <c r="AE177" s="244">
        <v>0</v>
      </c>
    </row>
    <row r="178" spans="1:31" x14ac:dyDescent="0.35">
      <c r="A178">
        <v>4864</v>
      </c>
      <c r="B178" t="s">
        <v>567</v>
      </c>
      <c r="C178" s="242">
        <v>22</v>
      </c>
      <c r="D178" s="242">
        <v>25</v>
      </c>
      <c r="E178" s="242">
        <v>1</v>
      </c>
      <c r="F178" s="243">
        <v>26</v>
      </c>
      <c r="G178" s="242">
        <v>7</v>
      </c>
      <c r="H178" s="242">
        <v>0</v>
      </c>
      <c r="I178" s="243">
        <v>7</v>
      </c>
      <c r="J178" s="242">
        <v>330</v>
      </c>
      <c r="K178" s="242">
        <v>375</v>
      </c>
      <c r="L178" s="242">
        <v>15</v>
      </c>
      <c r="M178" s="243">
        <v>390</v>
      </c>
      <c r="N178" s="242">
        <v>105</v>
      </c>
      <c r="O178" s="242">
        <v>0</v>
      </c>
      <c r="P178" s="243">
        <v>105</v>
      </c>
      <c r="Q178" s="242">
        <v>10</v>
      </c>
      <c r="R178" s="242">
        <v>150</v>
      </c>
      <c r="S178" s="244">
        <v>15</v>
      </c>
      <c r="T178" s="242">
        <v>5</v>
      </c>
      <c r="U178" s="242">
        <v>75</v>
      </c>
      <c r="V178" s="244">
        <v>15</v>
      </c>
      <c r="W178" s="242">
        <v>3</v>
      </c>
      <c r="X178" s="242">
        <v>45</v>
      </c>
      <c r="Y178" s="244">
        <v>30</v>
      </c>
      <c r="Z178" s="242">
        <v>15</v>
      </c>
      <c r="AA178" s="242">
        <v>225</v>
      </c>
      <c r="AB178" s="244">
        <v>30</v>
      </c>
      <c r="AC178" s="242">
        <v>10</v>
      </c>
      <c r="AD178" s="242">
        <v>150</v>
      </c>
      <c r="AE178" s="244">
        <v>30</v>
      </c>
    </row>
    <row r="179" spans="1:31" x14ac:dyDescent="0.35">
      <c r="A179">
        <v>4927</v>
      </c>
      <c r="B179" t="s">
        <v>569</v>
      </c>
      <c r="C179" s="242">
        <v>8</v>
      </c>
      <c r="D179" s="242">
        <v>16</v>
      </c>
      <c r="E179" s="242">
        <v>0</v>
      </c>
      <c r="F179" s="243">
        <v>16</v>
      </c>
      <c r="G179" s="242">
        <v>7</v>
      </c>
      <c r="H179" s="242">
        <v>0</v>
      </c>
      <c r="I179" s="243">
        <v>7</v>
      </c>
      <c r="J179" s="242">
        <v>120</v>
      </c>
      <c r="K179" s="242">
        <v>225</v>
      </c>
      <c r="L179" s="242">
        <v>0</v>
      </c>
      <c r="M179" s="243">
        <v>225</v>
      </c>
      <c r="N179" s="242">
        <v>93.15</v>
      </c>
      <c r="O179" s="242">
        <v>0</v>
      </c>
      <c r="P179" s="243">
        <v>93.15</v>
      </c>
      <c r="Q179" s="242">
        <v>2</v>
      </c>
      <c r="R179" s="242">
        <v>30</v>
      </c>
      <c r="S179" s="244">
        <v>0</v>
      </c>
      <c r="T179" s="242">
        <v>1</v>
      </c>
      <c r="U179" s="242">
        <v>15</v>
      </c>
      <c r="V179" s="244">
        <v>0</v>
      </c>
      <c r="W179" s="242">
        <v>3</v>
      </c>
      <c r="X179" s="242">
        <v>30</v>
      </c>
      <c r="Y179" s="244">
        <v>18.149999999999999</v>
      </c>
      <c r="Z179" s="242">
        <v>5</v>
      </c>
      <c r="AA179" s="242">
        <v>75</v>
      </c>
      <c r="AB179" s="244">
        <v>0</v>
      </c>
      <c r="AC179" s="242">
        <v>0</v>
      </c>
      <c r="AD179" s="242">
        <v>0</v>
      </c>
      <c r="AE179" s="244">
        <v>0</v>
      </c>
    </row>
    <row r="180" spans="1:31" x14ac:dyDescent="0.35">
      <c r="A180">
        <v>4930</v>
      </c>
      <c r="B180" t="s">
        <v>570</v>
      </c>
      <c r="C180" s="242">
        <v>7</v>
      </c>
      <c r="D180" s="242">
        <v>15</v>
      </c>
      <c r="E180" s="242">
        <v>0</v>
      </c>
      <c r="F180" s="243">
        <v>15</v>
      </c>
      <c r="G180" s="242">
        <v>0</v>
      </c>
      <c r="H180" s="242">
        <v>0</v>
      </c>
      <c r="I180" s="243">
        <v>0</v>
      </c>
      <c r="J180" s="242">
        <v>105</v>
      </c>
      <c r="K180" s="242">
        <v>225</v>
      </c>
      <c r="L180" s="242">
        <v>0</v>
      </c>
      <c r="M180" s="243">
        <v>225</v>
      </c>
      <c r="N180" s="242">
        <v>0</v>
      </c>
      <c r="O180" s="242">
        <v>0</v>
      </c>
      <c r="P180" s="243">
        <v>0</v>
      </c>
      <c r="Q180" s="242">
        <v>1</v>
      </c>
      <c r="R180" s="242">
        <v>15</v>
      </c>
      <c r="S180" s="244">
        <v>0</v>
      </c>
      <c r="T180" s="242">
        <v>3</v>
      </c>
      <c r="U180" s="242">
        <v>45</v>
      </c>
      <c r="V180" s="244">
        <v>0</v>
      </c>
      <c r="W180" s="242">
        <v>9</v>
      </c>
      <c r="X180" s="242">
        <v>135</v>
      </c>
      <c r="Y180" s="244">
        <v>0</v>
      </c>
      <c r="Z180" s="242">
        <v>3</v>
      </c>
      <c r="AA180" s="242">
        <v>45</v>
      </c>
      <c r="AB180" s="244">
        <v>0</v>
      </c>
      <c r="AC180" s="242">
        <v>2</v>
      </c>
      <c r="AD180" s="242">
        <v>30</v>
      </c>
      <c r="AE180" s="244">
        <v>0</v>
      </c>
    </row>
    <row r="181" spans="1:31" x14ac:dyDescent="0.35">
      <c r="A181">
        <v>4933</v>
      </c>
      <c r="B181" t="s">
        <v>571</v>
      </c>
      <c r="C181" s="242">
        <v>38</v>
      </c>
      <c r="D181" s="242">
        <v>36</v>
      </c>
      <c r="E181" s="242">
        <v>2</v>
      </c>
      <c r="F181" s="243">
        <v>38</v>
      </c>
      <c r="G181" s="242">
        <v>8</v>
      </c>
      <c r="H181" s="242">
        <v>0</v>
      </c>
      <c r="I181" s="243">
        <v>8</v>
      </c>
      <c r="J181" s="242">
        <v>570</v>
      </c>
      <c r="K181" s="242">
        <v>540</v>
      </c>
      <c r="L181" s="242">
        <v>30</v>
      </c>
      <c r="M181" s="243">
        <v>570</v>
      </c>
      <c r="N181" s="242">
        <v>120</v>
      </c>
      <c r="O181" s="242">
        <v>0</v>
      </c>
      <c r="P181" s="243">
        <v>120</v>
      </c>
      <c r="Q181" s="242">
        <v>1</v>
      </c>
      <c r="R181" s="242">
        <v>15</v>
      </c>
      <c r="S181" s="244">
        <v>0</v>
      </c>
      <c r="T181" s="242">
        <v>5</v>
      </c>
      <c r="U181" s="242">
        <v>75</v>
      </c>
      <c r="V181" s="244">
        <v>15</v>
      </c>
      <c r="W181" s="242">
        <v>16</v>
      </c>
      <c r="X181" s="242">
        <v>240</v>
      </c>
      <c r="Y181" s="244">
        <v>60</v>
      </c>
      <c r="Z181" s="242">
        <v>6</v>
      </c>
      <c r="AA181" s="242">
        <v>90</v>
      </c>
      <c r="AB181" s="244">
        <v>0</v>
      </c>
      <c r="AC181" s="242">
        <v>1</v>
      </c>
      <c r="AD181" s="242">
        <v>15</v>
      </c>
      <c r="AE181" s="244">
        <v>0</v>
      </c>
    </row>
    <row r="182" spans="1:31" x14ac:dyDescent="0.35">
      <c r="A182">
        <v>4936</v>
      </c>
      <c r="B182" t="s">
        <v>572</v>
      </c>
      <c r="C182" s="242">
        <v>3</v>
      </c>
      <c r="D182" s="242">
        <v>9</v>
      </c>
      <c r="E182" s="242">
        <v>0</v>
      </c>
      <c r="F182" s="243">
        <v>9</v>
      </c>
      <c r="G182" s="242">
        <v>8</v>
      </c>
      <c r="H182" s="242">
        <v>0</v>
      </c>
      <c r="I182" s="243">
        <v>8</v>
      </c>
      <c r="J182" s="242">
        <v>45</v>
      </c>
      <c r="K182" s="242">
        <v>135</v>
      </c>
      <c r="L182" s="242">
        <v>0</v>
      </c>
      <c r="M182" s="243">
        <v>135</v>
      </c>
      <c r="N182" s="242">
        <v>116.9</v>
      </c>
      <c r="O182" s="242">
        <v>0</v>
      </c>
      <c r="P182" s="243">
        <v>116.9</v>
      </c>
      <c r="Q182" s="242">
        <v>1</v>
      </c>
      <c r="R182" s="242">
        <v>15</v>
      </c>
      <c r="S182" s="244">
        <v>15</v>
      </c>
      <c r="T182" s="242">
        <v>0</v>
      </c>
      <c r="U182" s="242">
        <v>0</v>
      </c>
      <c r="V182" s="244">
        <v>0</v>
      </c>
      <c r="W182" s="242">
        <v>0</v>
      </c>
      <c r="X182" s="242">
        <v>0</v>
      </c>
      <c r="Y182" s="244">
        <v>0</v>
      </c>
      <c r="Z182" s="242">
        <v>0</v>
      </c>
      <c r="AA182" s="242">
        <v>0</v>
      </c>
      <c r="AB182" s="244">
        <v>0</v>
      </c>
      <c r="AC182" s="242">
        <v>0</v>
      </c>
      <c r="AD182" s="242">
        <v>0</v>
      </c>
      <c r="AE182" s="244">
        <v>0</v>
      </c>
    </row>
    <row r="183" spans="1:31" x14ac:dyDescent="0.35">
      <c r="A183">
        <v>5201</v>
      </c>
      <c r="B183" t="s">
        <v>573</v>
      </c>
      <c r="C183" s="242">
        <v>6</v>
      </c>
      <c r="D183" s="242">
        <v>8</v>
      </c>
      <c r="E183" s="242">
        <v>0</v>
      </c>
      <c r="F183" s="243">
        <v>8</v>
      </c>
      <c r="G183" s="242">
        <v>2</v>
      </c>
      <c r="H183" s="242">
        <v>0</v>
      </c>
      <c r="I183" s="243">
        <v>2</v>
      </c>
      <c r="J183" s="242">
        <v>90</v>
      </c>
      <c r="K183" s="242">
        <v>120</v>
      </c>
      <c r="L183" s="242">
        <v>0</v>
      </c>
      <c r="M183" s="243">
        <v>120</v>
      </c>
      <c r="N183" s="242">
        <v>18</v>
      </c>
      <c r="O183" s="242">
        <v>0</v>
      </c>
      <c r="P183" s="243">
        <v>18</v>
      </c>
      <c r="Q183" s="242">
        <v>0</v>
      </c>
      <c r="R183" s="242">
        <v>0</v>
      </c>
      <c r="S183" s="244">
        <v>0</v>
      </c>
      <c r="T183" s="242">
        <v>1</v>
      </c>
      <c r="U183" s="242">
        <v>15</v>
      </c>
      <c r="V183" s="244">
        <v>0</v>
      </c>
      <c r="W183" s="242">
        <v>0</v>
      </c>
      <c r="X183" s="242">
        <v>0</v>
      </c>
      <c r="Y183" s="244">
        <v>0</v>
      </c>
      <c r="Z183" s="242">
        <v>0</v>
      </c>
      <c r="AA183" s="242">
        <v>0</v>
      </c>
      <c r="AB183" s="244">
        <v>0</v>
      </c>
      <c r="AC183" s="242">
        <v>0</v>
      </c>
      <c r="AD183" s="242">
        <v>0</v>
      </c>
      <c r="AE183" s="244">
        <v>0</v>
      </c>
    </row>
    <row r="184" spans="1:31" x14ac:dyDescent="0.35">
      <c r="A184">
        <v>5352</v>
      </c>
      <c r="B184" t="s">
        <v>575</v>
      </c>
      <c r="C184" s="242">
        <v>1</v>
      </c>
      <c r="D184" s="242">
        <v>3</v>
      </c>
      <c r="E184" s="242">
        <v>0</v>
      </c>
      <c r="F184" s="243">
        <v>3</v>
      </c>
      <c r="G184" s="242">
        <v>0</v>
      </c>
      <c r="H184" s="242">
        <v>0</v>
      </c>
      <c r="I184" s="243">
        <v>0</v>
      </c>
      <c r="J184" s="242">
        <v>15</v>
      </c>
      <c r="K184" s="242">
        <v>45</v>
      </c>
      <c r="L184" s="242">
        <v>0</v>
      </c>
      <c r="M184" s="243">
        <v>45</v>
      </c>
      <c r="N184" s="242">
        <v>0</v>
      </c>
      <c r="O184" s="242">
        <v>0</v>
      </c>
      <c r="P184" s="243">
        <v>0</v>
      </c>
      <c r="Q184" s="242">
        <v>0</v>
      </c>
      <c r="R184" s="242">
        <v>0</v>
      </c>
      <c r="S184" s="244">
        <v>0</v>
      </c>
      <c r="T184" s="242">
        <v>0</v>
      </c>
      <c r="U184" s="242">
        <v>0</v>
      </c>
      <c r="V184" s="244">
        <v>0</v>
      </c>
      <c r="W184" s="242">
        <v>2</v>
      </c>
      <c r="X184" s="242">
        <v>30</v>
      </c>
      <c r="Y184" s="244">
        <v>0</v>
      </c>
      <c r="Z184" s="242">
        <v>0</v>
      </c>
      <c r="AA184" s="242">
        <v>0</v>
      </c>
      <c r="AB184" s="244">
        <v>0</v>
      </c>
      <c r="AC184" s="242">
        <v>0</v>
      </c>
      <c r="AD184" s="242">
        <v>0</v>
      </c>
      <c r="AE184" s="244">
        <v>0</v>
      </c>
    </row>
    <row r="185" spans="1:31" x14ac:dyDescent="0.35">
      <c r="A185">
        <v>5389</v>
      </c>
      <c r="B185" t="s">
        <v>576</v>
      </c>
      <c r="C185" s="242">
        <v>2</v>
      </c>
      <c r="D185" s="242">
        <v>22</v>
      </c>
      <c r="E185" s="242">
        <v>0</v>
      </c>
      <c r="F185" s="243">
        <v>22</v>
      </c>
      <c r="G185" s="242">
        <v>15</v>
      </c>
      <c r="H185" s="242">
        <v>0</v>
      </c>
      <c r="I185" s="243">
        <v>15</v>
      </c>
      <c r="J185" s="242">
        <v>30</v>
      </c>
      <c r="K185" s="242">
        <v>321</v>
      </c>
      <c r="L185" s="242">
        <v>0</v>
      </c>
      <c r="M185" s="243">
        <v>321</v>
      </c>
      <c r="N185" s="242">
        <v>165</v>
      </c>
      <c r="O185" s="242">
        <v>0</v>
      </c>
      <c r="P185" s="243">
        <v>165</v>
      </c>
      <c r="Q185" s="242">
        <v>1</v>
      </c>
      <c r="R185" s="242">
        <v>15</v>
      </c>
      <c r="S185" s="244">
        <v>15</v>
      </c>
      <c r="T185" s="242">
        <v>1</v>
      </c>
      <c r="U185" s="242">
        <v>15</v>
      </c>
      <c r="V185" s="244">
        <v>0</v>
      </c>
      <c r="W185" s="242">
        <v>4</v>
      </c>
      <c r="X185" s="242">
        <v>60</v>
      </c>
      <c r="Y185" s="244">
        <v>35</v>
      </c>
      <c r="Z185" s="242">
        <v>0</v>
      </c>
      <c r="AA185" s="242">
        <v>0</v>
      </c>
      <c r="AB185" s="244">
        <v>0</v>
      </c>
      <c r="AC185" s="242">
        <v>0</v>
      </c>
      <c r="AD185" s="242">
        <v>0</v>
      </c>
      <c r="AE185" s="244">
        <v>0</v>
      </c>
    </row>
    <row r="186" spans="1:31" x14ac:dyDescent="0.35">
      <c r="A186">
        <v>5425</v>
      </c>
      <c r="B186" t="s">
        <v>579</v>
      </c>
      <c r="C186" s="242">
        <v>0</v>
      </c>
      <c r="D186" s="242">
        <v>14</v>
      </c>
      <c r="E186" s="242">
        <v>0</v>
      </c>
      <c r="F186" s="243">
        <v>14</v>
      </c>
      <c r="G186" s="242">
        <v>3</v>
      </c>
      <c r="H186" s="242">
        <v>0</v>
      </c>
      <c r="I186" s="243">
        <v>3</v>
      </c>
      <c r="J186" s="242">
        <v>0</v>
      </c>
      <c r="K186" s="242">
        <v>210</v>
      </c>
      <c r="L186" s="242">
        <v>0</v>
      </c>
      <c r="M186" s="243">
        <v>210</v>
      </c>
      <c r="N186" s="242">
        <v>45</v>
      </c>
      <c r="O186" s="242">
        <v>0</v>
      </c>
      <c r="P186" s="243">
        <v>45</v>
      </c>
      <c r="Q186" s="242">
        <v>1</v>
      </c>
      <c r="R186" s="242">
        <v>15</v>
      </c>
      <c r="S186" s="244">
        <v>0</v>
      </c>
      <c r="T186" s="242">
        <v>1</v>
      </c>
      <c r="U186" s="242">
        <v>15</v>
      </c>
      <c r="V186" s="244">
        <v>15</v>
      </c>
      <c r="W186" s="242">
        <v>2</v>
      </c>
      <c r="X186" s="242">
        <v>30</v>
      </c>
      <c r="Y186" s="244">
        <v>0</v>
      </c>
      <c r="Z186" s="242">
        <v>0</v>
      </c>
      <c r="AA186" s="242">
        <v>0</v>
      </c>
      <c r="AB186" s="244">
        <v>0</v>
      </c>
      <c r="AC186" s="242">
        <v>0</v>
      </c>
      <c r="AD186" s="242">
        <v>0</v>
      </c>
      <c r="AE186" s="244">
        <v>0</v>
      </c>
    </row>
    <row r="187" spans="1:31" x14ac:dyDescent="0.35">
      <c r="A187">
        <v>5446</v>
      </c>
      <c r="B187" t="s">
        <v>580</v>
      </c>
      <c r="C187" s="242">
        <v>0</v>
      </c>
      <c r="D187" s="242">
        <v>18</v>
      </c>
      <c r="E187" s="242">
        <v>0</v>
      </c>
      <c r="F187" s="243">
        <v>18</v>
      </c>
      <c r="G187" s="242">
        <v>5</v>
      </c>
      <c r="H187" s="242">
        <v>0</v>
      </c>
      <c r="I187" s="243">
        <v>5</v>
      </c>
      <c r="J187" s="242">
        <v>0</v>
      </c>
      <c r="K187" s="242">
        <v>270</v>
      </c>
      <c r="L187" s="242">
        <v>0</v>
      </c>
      <c r="M187" s="243">
        <v>270</v>
      </c>
      <c r="N187" s="242">
        <v>63</v>
      </c>
      <c r="O187" s="242">
        <v>0</v>
      </c>
      <c r="P187" s="243">
        <v>63</v>
      </c>
      <c r="Q187" s="242">
        <v>1</v>
      </c>
      <c r="R187" s="242">
        <v>15</v>
      </c>
      <c r="S187" s="244">
        <v>0</v>
      </c>
      <c r="T187" s="242">
        <v>1</v>
      </c>
      <c r="U187" s="242">
        <v>15</v>
      </c>
      <c r="V187" s="244">
        <v>0</v>
      </c>
      <c r="W187" s="242">
        <v>1</v>
      </c>
      <c r="X187" s="242">
        <v>15</v>
      </c>
      <c r="Y187" s="244">
        <v>15</v>
      </c>
      <c r="Z187" s="242">
        <v>4</v>
      </c>
      <c r="AA187" s="242">
        <v>60</v>
      </c>
      <c r="AB187" s="244">
        <v>3</v>
      </c>
      <c r="AC187" s="242">
        <v>0</v>
      </c>
      <c r="AD187" s="242">
        <v>0</v>
      </c>
      <c r="AE187" s="244">
        <v>0</v>
      </c>
    </row>
    <row r="188" spans="1:31" x14ac:dyDescent="0.35">
      <c r="A188">
        <v>5483</v>
      </c>
      <c r="B188" t="s">
        <v>582</v>
      </c>
      <c r="C188" s="242">
        <v>0</v>
      </c>
      <c r="D188" s="242">
        <v>5</v>
      </c>
      <c r="E188" s="242">
        <v>0</v>
      </c>
      <c r="F188" s="243">
        <v>5</v>
      </c>
      <c r="G188" s="242">
        <v>5</v>
      </c>
      <c r="H188" s="242">
        <v>0</v>
      </c>
      <c r="I188" s="243">
        <v>5</v>
      </c>
      <c r="J188" s="242">
        <v>0</v>
      </c>
      <c r="K188" s="242">
        <v>0</v>
      </c>
      <c r="L188" s="242">
        <v>0</v>
      </c>
      <c r="M188" s="243">
        <v>0</v>
      </c>
      <c r="N188" s="242">
        <v>75</v>
      </c>
      <c r="O188" s="242">
        <v>0</v>
      </c>
      <c r="P188" s="243">
        <v>75</v>
      </c>
      <c r="Q188" s="242">
        <v>1</v>
      </c>
      <c r="R188" s="242">
        <v>0</v>
      </c>
      <c r="S188" s="244">
        <v>15</v>
      </c>
      <c r="T188" s="242">
        <v>0</v>
      </c>
      <c r="U188" s="242">
        <v>0</v>
      </c>
      <c r="V188" s="244">
        <v>0</v>
      </c>
      <c r="W188" s="242">
        <v>0</v>
      </c>
      <c r="X188" s="242">
        <v>0</v>
      </c>
      <c r="Y188" s="244">
        <v>0</v>
      </c>
      <c r="Z188" s="242">
        <v>0</v>
      </c>
      <c r="AA188" s="242">
        <v>0</v>
      </c>
      <c r="AB188" s="244">
        <v>0</v>
      </c>
      <c r="AC188" s="242">
        <v>0</v>
      </c>
      <c r="AD188" s="242">
        <v>0</v>
      </c>
      <c r="AE188" s="244">
        <v>0</v>
      </c>
    </row>
    <row r="189" spans="1:31" x14ac:dyDescent="0.35">
      <c r="A189">
        <v>5487</v>
      </c>
      <c r="B189" t="s">
        <v>583</v>
      </c>
      <c r="C189" s="242">
        <v>0</v>
      </c>
      <c r="D189" s="242">
        <v>1</v>
      </c>
      <c r="E189" s="242">
        <v>0</v>
      </c>
      <c r="F189" s="243">
        <v>1</v>
      </c>
      <c r="G189" s="242">
        <v>0</v>
      </c>
      <c r="H189" s="242">
        <v>0</v>
      </c>
      <c r="I189" s="243">
        <v>0</v>
      </c>
      <c r="J189" s="242">
        <v>0</v>
      </c>
      <c r="K189" s="242">
        <v>15</v>
      </c>
      <c r="L189" s="242">
        <v>0</v>
      </c>
      <c r="M189" s="243">
        <v>15</v>
      </c>
      <c r="N189" s="242">
        <v>0</v>
      </c>
      <c r="O189" s="242">
        <v>0</v>
      </c>
      <c r="P189" s="243">
        <v>0</v>
      </c>
      <c r="Q189" s="242">
        <v>1</v>
      </c>
      <c r="R189" s="242">
        <v>15</v>
      </c>
      <c r="S189" s="244">
        <v>0</v>
      </c>
      <c r="T189" s="242">
        <v>0</v>
      </c>
      <c r="U189" s="242">
        <v>0</v>
      </c>
      <c r="V189" s="244">
        <v>0</v>
      </c>
      <c r="W189" s="242">
        <v>0</v>
      </c>
      <c r="X189" s="242">
        <v>0</v>
      </c>
      <c r="Y189" s="244">
        <v>0</v>
      </c>
      <c r="Z189" s="242">
        <v>0</v>
      </c>
      <c r="AA189" s="242">
        <v>0</v>
      </c>
      <c r="AB189" s="244">
        <v>0</v>
      </c>
      <c r="AC189" s="242">
        <v>0</v>
      </c>
      <c r="AD189" s="242">
        <v>0</v>
      </c>
      <c r="AE189" s="244">
        <v>0</v>
      </c>
    </row>
    <row r="190" spans="1:31" x14ac:dyDescent="0.35">
      <c r="A190">
        <v>5500</v>
      </c>
      <c r="B190" t="s">
        <v>584</v>
      </c>
      <c r="C190" s="242">
        <v>0</v>
      </c>
      <c r="D190" s="242">
        <v>3</v>
      </c>
      <c r="E190" s="242">
        <v>0</v>
      </c>
      <c r="F190" s="243">
        <v>3</v>
      </c>
      <c r="G190" s="242">
        <v>2</v>
      </c>
      <c r="H190" s="242">
        <v>0</v>
      </c>
      <c r="I190" s="243">
        <v>2</v>
      </c>
      <c r="J190" s="242">
        <v>0</v>
      </c>
      <c r="K190" s="242">
        <v>33</v>
      </c>
      <c r="L190" s="242">
        <v>0</v>
      </c>
      <c r="M190" s="243">
        <v>33</v>
      </c>
      <c r="N190" s="242">
        <v>30</v>
      </c>
      <c r="O190" s="242">
        <v>0</v>
      </c>
      <c r="P190" s="243">
        <v>30</v>
      </c>
      <c r="Q190" s="242">
        <v>0</v>
      </c>
      <c r="R190" s="242">
        <v>0</v>
      </c>
      <c r="S190" s="244">
        <v>0</v>
      </c>
      <c r="T190" s="242">
        <v>0</v>
      </c>
      <c r="U190" s="242">
        <v>0</v>
      </c>
      <c r="V190" s="244">
        <v>0</v>
      </c>
      <c r="W190" s="242">
        <v>0</v>
      </c>
      <c r="X190" s="242">
        <v>0</v>
      </c>
      <c r="Y190" s="244">
        <v>0</v>
      </c>
      <c r="Z190" s="242">
        <v>0</v>
      </c>
      <c r="AA190" s="242">
        <v>0</v>
      </c>
      <c r="AB190" s="244">
        <v>0</v>
      </c>
      <c r="AC190" s="242">
        <v>0</v>
      </c>
      <c r="AD190" s="242">
        <v>0</v>
      </c>
      <c r="AE190" s="244">
        <v>0</v>
      </c>
    </row>
    <row r="191" spans="1:31" x14ac:dyDescent="0.35">
      <c r="A191">
        <v>5530</v>
      </c>
      <c r="B191" t="s">
        <v>585</v>
      </c>
      <c r="C191" s="242">
        <v>13</v>
      </c>
      <c r="D191" s="242">
        <v>14</v>
      </c>
      <c r="E191" s="242">
        <v>0</v>
      </c>
      <c r="F191" s="243">
        <v>14</v>
      </c>
      <c r="G191" s="242">
        <v>8</v>
      </c>
      <c r="H191" s="242">
        <v>0</v>
      </c>
      <c r="I191" s="243">
        <v>8</v>
      </c>
      <c r="J191" s="242">
        <v>195</v>
      </c>
      <c r="K191" s="242">
        <v>210</v>
      </c>
      <c r="L191" s="242">
        <v>0</v>
      </c>
      <c r="M191" s="243">
        <v>210</v>
      </c>
      <c r="N191" s="242">
        <v>120</v>
      </c>
      <c r="O191" s="242">
        <v>0</v>
      </c>
      <c r="P191" s="243">
        <v>120</v>
      </c>
      <c r="Q191" s="242">
        <v>11</v>
      </c>
      <c r="R191" s="242">
        <v>165</v>
      </c>
      <c r="S191" s="244">
        <v>90</v>
      </c>
      <c r="T191" s="242">
        <v>3</v>
      </c>
      <c r="U191" s="242">
        <v>45</v>
      </c>
      <c r="V191" s="244">
        <v>30</v>
      </c>
      <c r="W191" s="242">
        <v>0</v>
      </c>
      <c r="X191" s="242">
        <v>0</v>
      </c>
      <c r="Y191" s="244">
        <v>0</v>
      </c>
      <c r="Z191" s="242">
        <v>7</v>
      </c>
      <c r="AA191" s="242">
        <v>105</v>
      </c>
      <c r="AB191" s="244">
        <v>30</v>
      </c>
      <c r="AC191" s="242">
        <v>7</v>
      </c>
      <c r="AD191" s="242">
        <v>105</v>
      </c>
      <c r="AE191" s="244">
        <v>30</v>
      </c>
    </row>
    <row r="192" spans="1:31" x14ac:dyDescent="0.35">
      <c r="A192">
        <v>5559</v>
      </c>
      <c r="B192" t="s">
        <v>586</v>
      </c>
      <c r="C192" s="242">
        <v>0</v>
      </c>
      <c r="D192" s="242">
        <v>10</v>
      </c>
      <c r="E192" s="242">
        <v>0</v>
      </c>
      <c r="F192" s="243">
        <v>10</v>
      </c>
      <c r="G192" s="242">
        <v>6</v>
      </c>
      <c r="H192" s="242">
        <v>0</v>
      </c>
      <c r="I192" s="243">
        <v>6</v>
      </c>
      <c r="J192" s="242">
        <v>0</v>
      </c>
      <c r="K192" s="242">
        <v>150</v>
      </c>
      <c r="L192" s="242">
        <v>0</v>
      </c>
      <c r="M192" s="243">
        <v>150</v>
      </c>
      <c r="N192" s="242">
        <v>90</v>
      </c>
      <c r="O192" s="242">
        <v>0</v>
      </c>
      <c r="P192" s="243">
        <v>90</v>
      </c>
      <c r="Q192" s="242">
        <v>0</v>
      </c>
      <c r="R192" s="242">
        <v>0</v>
      </c>
      <c r="S192" s="244">
        <v>0</v>
      </c>
      <c r="T192" s="242">
        <v>0</v>
      </c>
      <c r="U192" s="242">
        <v>0</v>
      </c>
      <c r="V192" s="244">
        <v>0</v>
      </c>
      <c r="W192" s="242">
        <v>2</v>
      </c>
      <c r="X192" s="242">
        <v>30</v>
      </c>
      <c r="Y192" s="244">
        <v>0</v>
      </c>
      <c r="Z192" s="242">
        <v>0</v>
      </c>
      <c r="AA192" s="242">
        <v>0</v>
      </c>
      <c r="AB192" s="244">
        <v>0</v>
      </c>
      <c r="AC192" s="242">
        <v>0</v>
      </c>
      <c r="AD192" s="242">
        <v>0</v>
      </c>
      <c r="AE192" s="244">
        <v>0</v>
      </c>
    </row>
    <row r="193" spans="1:31" x14ac:dyDescent="0.35">
      <c r="A193">
        <v>5574</v>
      </c>
      <c r="B193" t="s">
        <v>587</v>
      </c>
      <c r="C193" s="242">
        <v>6</v>
      </c>
      <c r="D193" s="242">
        <v>19</v>
      </c>
      <c r="E193" s="242">
        <v>0</v>
      </c>
      <c r="F193" s="243">
        <v>19</v>
      </c>
      <c r="G193" s="242">
        <v>12</v>
      </c>
      <c r="H193" s="242">
        <v>0</v>
      </c>
      <c r="I193" s="243">
        <v>12</v>
      </c>
      <c r="J193" s="242">
        <v>90</v>
      </c>
      <c r="K193" s="242">
        <v>285</v>
      </c>
      <c r="L193" s="242">
        <v>0</v>
      </c>
      <c r="M193" s="243">
        <v>285</v>
      </c>
      <c r="N193" s="242">
        <v>180</v>
      </c>
      <c r="O193" s="242">
        <v>0</v>
      </c>
      <c r="P193" s="243">
        <v>180</v>
      </c>
      <c r="Q193" s="242">
        <v>5</v>
      </c>
      <c r="R193" s="242">
        <v>75</v>
      </c>
      <c r="S193" s="244">
        <v>45</v>
      </c>
      <c r="T193" s="242">
        <v>2</v>
      </c>
      <c r="U193" s="242">
        <v>30</v>
      </c>
      <c r="V193" s="244">
        <v>0</v>
      </c>
      <c r="W193" s="242">
        <v>2</v>
      </c>
      <c r="X193" s="242">
        <v>30</v>
      </c>
      <c r="Y193" s="244">
        <v>15</v>
      </c>
      <c r="Z193" s="242">
        <v>2</v>
      </c>
      <c r="AA193" s="242">
        <v>30</v>
      </c>
      <c r="AB193" s="244">
        <v>0</v>
      </c>
      <c r="AC193" s="242">
        <v>0</v>
      </c>
      <c r="AD193" s="242">
        <v>0</v>
      </c>
      <c r="AE193" s="244">
        <v>0</v>
      </c>
    </row>
    <row r="194" spans="1:31" x14ac:dyDescent="0.35">
      <c r="A194">
        <v>5586</v>
      </c>
      <c r="B194" t="s">
        <v>588</v>
      </c>
      <c r="C194" s="242">
        <v>0</v>
      </c>
      <c r="D194" s="242">
        <v>29</v>
      </c>
      <c r="E194" s="242">
        <v>0</v>
      </c>
      <c r="F194" s="243">
        <v>29</v>
      </c>
      <c r="G194" s="242">
        <v>15</v>
      </c>
      <c r="H194" s="242">
        <v>0</v>
      </c>
      <c r="I194" s="243">
        <v>15</v>
      </c>
      <c r="J194" s="242">
        <v>0</v>
      </c>
      <c r="K194" s="242">
        <v>429.75</v>
      </c>
      <c r="L194" s="242">
        <v>0</v>
      </c>
      <c r="M194" s="243">
        <v>429.75</v>
      </c>
      <c r="N194" s="242">
        <v>210</v>
      </c>
      <c r="O194" s="242">
        <v>0</v>
      </c>
      <c r="P194" s="243">
        <v>210</v>
      </c>
      <c r="Q194" s="242">
        <v>2</v>
      </c>
      <c r="R194" s="242">
        <v>27</v>
      </c>
      <c r="S194" s="244">
        <v>15</v>
      </c>
      <c r="T194" s="242">
        <v>0</v>
      </c>
      <c r="U194" s="242">
        <v>0</v>
      </c>
      <c r="V194" s="244">
        <v>0</v>
      </c>
      <c r="W194" s="242">
        <v>3</v>
      </c>
      <c r="X194" s="242">
        <v>45</v>
      </c>
      <c r="Y194" s="244">
        <v>15</v>
      </c>
      <c r="Z194" s="242">
        <v>3</v>
      </c>
      <c r="AA194" s="242">
        <v>42</v>
      </c>
      <c r="AB194" s="244">
        <v>0</v>
      </c>
      <c r="AC194" s="242">
        <v>1</v>
      </c>
      <c r="AD194" s="242">
        <v>12</v>
      </c>
      <c r="AE194" s="244">
        <v>0</v>
      </c>
    </row>
    <row r="195" spans="1:31" x14ac:dyDescent="0.35">
      <c r="A195">
        <v>5596</v>
      </c>
      <c r="B195" t="s">
        <v>589</v>
      </c>
      <c r="C195" s="242">
        <v>1</v>
      </c>
      <c r="D195" s="242">
        <v>24</v>
      </c>
      <c r="E195" s="242">
        <v>0</v>
      </c>
      <c r="F195" s="243">
        <v>24</v>
      </c>
      <c r="G195" s="242">
        <v>22</v>
      </c>
      <c r="H195" s="242">
        <v>0</v>
      </c>
      <c r="I195" s="243">
        <v>22</v>
      </c>
      <c r="J195" s="242">
        <v>15</v>
      </c>
      <c r="K195" s="242">
        <v>360</v>
      </c>
      <c r="L195" s="242">
        <v>0</v>
      </c>
      <c r="M195" s="243">
        <v>360</v>
      </c>
      <c r="N195" s="242">
        <v>330</v>
      </c>
      <c r="O195" s="242">
        <v>0</v>
      </c>
      <c r="P195" s="243">
        <v>330</v>
      </c>
      <c r="Q195" s="242">
        <v>0</v>
      </c>
      <c r="R195" s="242">
        <v>0</v>
      </c>
      <c r="S195" s="244">
        <v>0</v>
      </c>
      <c r="T195" s="242">
        <v>0</v>
      </c>
      <c r="U195" s="242">
        <v>0</v>
      </c>
      <c r="V195" s="244">
        <v>0</v>
      </c>
      <c r="W195" s="242">
        <v>0</v>
      </c>
      <c r="X195" s="242">
        <v>0</v>
      </c>
      <c r="Y195" s="244">
        <v>0</v>
      </c>
      <c r="Z195" s="242">
        <v>0</v>
      </c>
      <c r="AA195" s="242">
        <v>0</v>
      </c>
      <c r="AB195" s="244">
        <v>0</v>
      </c>
      <c r="AC195" s="242">
        <v>0</v>
      </c>
      <c r="AD195" s="242">
        <v>0</v>
      </c>
      <c r="AE195" s="244">
        <v>0</v>
      </c>
    </row>
    <row r="196" spans="1:31" x14ac:dyDescent="0.35">
      <c r="A196">
        <v>5616</v>
      </c>
      <c r="B196" t="s">
        <v>590</v>
      </c>
      <c r="C196" s="242">
        <v>0</v>
      </c>
      <c r="D196" s="242">
        <v>1</v>
      </c>
      <c r="E196" s="242">
        <v>0</v>
      </c>
      <c r="F196" s="243">
        <v>1</v>
      </c>
      <c r="G196" s="242">
        <v>1</v>
      </c>
      <c r="H196" s="242">
        <v>0</v>
      </c>
      <c r="I196" s="243">
        <v>1</v>
      </c>
      <c r="J196" s="242">
        <v>0</v>
      </c>
      <c r="K196" s="242">
        <v>15</v>
      </c>
      <c r="L196" s="242">
        <v>0</v>
      </c>
      <c r="M196" s="243">
        <v>15</v>
      </c>
      <c r="N196" s="242">
        <v>15</v>
      </c>
      <c r="O196" s="242">
        <v>0</v>
      </c>
      <c r="P196" s="243">
        <v>15</v>
      </c>
      <c r="Q196" s="242">
        <v>1</v>
      </c>
      <c r="R196" s="242">
        <v>15</v>
      </c>
      <c r="S196" s="244">
        <v>15</v>
      </c>
      <c r="T196" s="242">
        <v>0</v>
      </c>
      <c r="U196" s="242">
        <v>0</v>
      </c>
      <c r="V196" s="244">
        <v>0</v>
      </c>
      <c r="W196" s="242">
        <v>0</v>
      </c>
      <c r="X196" s="242">
        <v>0</v>
      </c>
      <c r="Y196" s="244">
        <v>0</v>
      </c>
      <c r="Z196" s="242">
        <v>0</v>
      </c>
      <c r="AA196" s="242">
        <v>0</v>
      </c>
      <c r="AB196" s="244">
        <v>0</v>
      </c>
      <c r="AC196" s="242">
        <v>0</v>
      </c>
      <c r="AD196" s="242">
        <v>0</v>
      </c>
      <c r="AE196" s="244">
        <v>0</v>
      </c>
    </row>
    <row r="197" spans="1:31" x14ac:dyDescent="0.35">
      <c r="A197">
        <v>5620</v>
      </c>
      <c r="B197" t="s">
        <v>915</v>
      </c>
      <c r="C197" s="242">
        <v>0</v>
      </c>
      <c r="D197" s="242">
        <v>2</v>
      </c>
      <c r="E197" s="242">
        <v>0</v>
      </c>
      <c r="F197" s="243">
        <v>2</v>
      </c>
      <c r="G197" s="242">
        <v>2</v>
      </c>
      <c r="H197" s="242">
        <v>0</v>
      </c>
      <c r="I197" s="243">
        <v>2</v>
      </c>
      <c r="J197" s="242">
        <v>0</v>
      </c>
      <c r="K197" s="242">
        <v>15</v>
      </c>
      <c r="L197" s="242">
        <v>0</v>
      </c>
      <c r="M197" s="243">
        <v>15</v>
      </c>
      <c r="N197" s="242">
        <v>30</v>
      </c>
      <c r="O197" s="242">
        <v>0</v>
      </c>
      <c r="P197" s="243">
        <v>30</v>
      </c>
      <c r="Q197" s="242">
        <v>0</v>
      </c>
      <c r="R197" s="242">
        <v>0</v>
      </c>
      <c r="S197" s="244">
        <v>0</v>
      </c>
      <c r="T197" s="242">
        <v>0</v>
      </c>
      <c r="U197" s="242">
        <v>0</v>
      </c>
      <c r="V197" s="244">
        <v>0</v>
      </c>
      <c r="W197" s="242">
        <v>0</v>
      </c>
      <c r="X197" s="242">
        <v>0</v>
      </c>
      <c r="Y197" s="244">
        <v>0</v>
      </c>
      <c r="Z197" s="242">
        <v>0</v>
      </c>
      <c r="AA197" s="242">
        <v>0</v>
      </c>
      <c r="AB197" s="244">
        <v>0</v>
      </c>
      <c r="AC197" s="242">
        <v>0</v>
      </c>
      <c r="AD197" s="242">
        <v>0</v>
      </c>
      <c r="AE197" s="244">
        <v>0</v>
      </c>
    </row>
    <row r="198" spans="1:31" x14ac:dyDescent="0.35">
      <c r="A198">
        <v>5624</v>
      </c>
      <c r="B198" t="s">
        <v>592</v>
      </c>
      <c r="C198" s="242">
        <v>11</v>
      </c>
      <c r="D198" s="242">
        <v>14</v>
      </c>
      <c r="E198" s="242">
        <v>2</v>
      </c>
      <c r="F198" s="243">
        <v>16</v>
      </c>
      <c r="G198" s="242">
        <v>6</v>
      </c>
      <c r="H198" s="242">
        <v>0</v>
      </c>
      <c r="I198" s="243">
        <v>6</v>
      </c>
      <c r="J198" s="242">
        <v>165</v>
      </c>
      <c r="K198" s="242">
        <v>210</v>
      </c>
      <c r="L198" s="242">
        <v>30</v>
      </c>
      <c r="M198" s="243">
        <v>240</v>
      </c>
      <c r="N198" s="242">
        <v>90</v>
      </c>
      <c r="O198" s="242">
        <v>0</v>
      </c>
      <c r="P198" s="243">
        <v>90</v>
      </c>
      <c r="Q198" s="242">
        <v>0</v>
      </c>
      <c r="R198" s="242">
        <v>0</v>
      </c>
      <c r="S198" s="244">
        <v>0</v>
      </c>
      <c r="T198" s="242">
        <v>3</v>
      </c>
      <c r="U198" s="242">
        <v>45</v>
      </c>
      <c r="V198" s="244">
        <v>15</v>
      </c>
      <c r="W198" s="242">
        <v>3</v>
      </c>
      <c r="X198" s="242">
        <v>45</v>
      </c>
      <c r="Y198" s="244">
        <v>30</v>
      </c>
      <c r="Z198" s="242">
        <v>0</v>
      </c>
      <c r="AA198" s="242">
        <v>0</v>
      </c>
      <c r="AB198" s="244">
        <v>0</v>
      </c>
      <c r="AC198" s="242">
        <v>0</v>
      </c>
      <c r="AD198" s="242">
        <v>0</v>
      </c>
      <c r="AE198" s="244">
        <v>0</v>
      </c>
    </row>
    <row r="199" spans="1:31" x14ac:dyDescent="0.35">
      <c r="A199">
        <v>5626</v>
      </c>
      <c r="B199" t="s">
        <v>593</v>
      </c>
      <c r="C199" s="242">
        <v>0</v>
      </c>
      <c r="D199" s="242">
        <v>2</v>
      </c>
      <c r="E199" s="242">
        <v>0</v>
      </c>
      <c r="F199" s="243">
        <v>2</v>
      </c>
      <c r="G199" s="242">
        <v>0</v>
      </c>
      <c r="H199" s="242">
        <v>0</v>
      </c>
      <c r="I199" s="243">
        <v>0</v>
      </c>
      <c r="J199" s="242">
        <v>0</v>
      </c>
      <c r="K199" s="242">
        <v>30</v>
      </c>
      <c r="L199" s="242">
        <v>0</v>
      </c>
      <c r="M199" s="243">
        <v>30</v>
      </c>
      <c r="N199" s="242">
        <v>0</v>
      </c>
      <c r="O199" s="242">
        <v>0</v>
      </c>
      <c r="P199" s="243">
        <v>0</v>
      </c>
      <c r="Q199" s="242">
        <v>1</v>
      </c>
      <c r="R199" s="242">
        <v>15</v>
      </c>
      <c r="S199" s="244">
        <v>0</v>
      </c>
      <c r="T199" s="242">
        <v>1</v>
      </c>
      <c r="U199" s="242">
        <v>15</v>
      </c>
      <c r="V199" s="244">
        <v>0</v>
      </c>
      <c r="W199" s="242">
        <v>0</v>
      </c>
      <c r="X199" s="242">
        <v>0</v>
      </c>
      <c r="Y199" s="244">
        <v>0</v>
      </c>
      <c r="Z199" s="242">
        <v>1</v>
      </c>
      <c r="AA199" s="242">
        <v>15</v>
      </c>
      <c r="AB199" s="244">
        <v>0</v>
      </c>
      <c r="AC199" s="242">
        <v>1</v>
      </c>
      <c r="AD199" s="242">
        <v>15</v>
      </c>
      <c r="AE199" s="244">
        <v>0</v>
      </c>
    </row>
    <row r="200" spans="1:31" x14ac:dyDescent="0.35">
      <c r="A200">
        <v>5628</v>
      </c>
      <c r="B200" t="s">
        <v>594</v>
      </c>
      <c r="C200" s="242">
        <v>10</v>
      </c>
      <c r="D200" s="242">
        <v>8</v>
      </c>
      <c r="E200" s="242">
        <v>1</v>
      </c>
      <c r="F200" s="243">
        <v>9</v>
      </c>
      <c r="G200" s="242">
        <v>0</v>
      </c>
      <c r="H200" s="242">
        <v>0</v>
      </c>
      <c r="I200" s="243">
        <v>0</v>
      </c>
      <c r="J200" s="242">
        <v>150</v>
      </c>
      <c r="K200" s="242">
        <v>120</v>
      </c>
      <c r="L200" s="242">
        <v>15</v>
      </c>
      <c r="M200" s="243">
        <v>135</v>
      </c>
      <c r="N200" s="242">
        <v>0</v>
      </c>
      <c r="O200" s="242">
        <v>0</v>
      </c>
      <c r="P200" s="243">
        <v>0</v>
      </c>
      <c r="Q200" s="242">
        <v>1</v>
      </c>
      <c r="R200" s="242">
        <v>15</v>
      </c>
      <c r="S200" s="244">
        <v>0</v>
      </c>
      <c r="T200" s="242">
        <v>2</v>
      </c>
      <c r="U200" s="242">
        <v>30</v>
      </c>
      <c r="V200" s="244">
        <v>0</v>
      </c>
      <c r="W200" s="242">
        <v>5</v>
      </c>
      <c r="X200" s="242">
        <v>75</v>
      </c>
      <c r="Y200" s="244">
        <v>0</v>
      </c>
      <c r="Z200" s="242">
        <v>8</v>
      </c>
      <c r="AA200" s="242">
        <v>120</v>
      </c>
      <c r="AB200" s="244">
        <v>0</v>
      </c>
      <c r="AC200" s="242">
        <v>8</v>
      </c>
      <c r="AD200" s="242">
        <v>120</v>
      </c>
      <c r="AE200" s="244">
        <v>0</v>
      </c>
    </row>
    <row r="201" spans="1:31" x14ac:dyDescent="0.35">
      <c r="A201">
        <v>5709</v>
      </c>
      <c r="B201" t="s">
        <v>596</v>
      </c>
      <c r="C201" s="242">
        <v>1</v>
      </c>
      <c r="D201" s="242">
        <v>0</v>
      </c>
      <c r="E201" s="242">
        <v>0</v>
      </c>
      <c r="F201" s="243">
        <v>0</v>
      </c>
      <c r="G201" s="242">
        <v>0</v>
      </c>
      <c r="H201" s="242">
        <v>0</v>
      </c>
      <c r="I201" s="243">
        <v>0</v>
      </c>
      <c r="J201" s="242">
        <v>15</v>
      </c>
      <c r="K201" s="242">
        <v>0</v>
      </c>
      <c r="L201" s="242">
        <v>0</v>
      </c>
      <c r="M201" s="243">
        <v>0</v>
      </c>
      <c r="N201" s="242">
        <v>0</v>
      </c>
      <c r="O201" s="242">
        <v>0</v>
      </c>
      <c r="P201" s="243">
        <v>0</v>
      </c>
      <c r="Q201" s="242">
        <v>0</v>
      </c>
      <c r="R201" s="242">
        <v>0</v>
      </c>
      <c r="S201" s="244">
        <v>0</v>
      </c>
      <c r="T201" s="242">
        <v>0</v>
      </c>
      <c r="U201" s="242">
        <v>0</v>
      </c>
      <c r="V201" s="244">
        <v>0</v>
      </c>
      <c r="W201" s="242">
        <v>0</v>
      </c>
      <c r="X201" s="242">
        <v>0</v>
      </c>
      <c r="Y201" s="244">
        <v>0</v>
      </c>
      <c r="Z201" s="242">
        <v>0</v>
      </c>
      <c r="AA201" s="242">
        <v>0</v>
      </c>
      <c r="AB201" s="244">
        <v>0</v>
      </c>
      <c r="AC201" s="242">
        <v>0</v>
      </c>
      <c r="AD201" s="242">
        <v>0</v>
      </c>
      <c r="AE201" s="244">
        <v>0</v>
      </c>
    </row>
    <row r="202" spans="1:31" x14ac:dyDescent="0.35">
      <c r="A202">
        <v>5714</v>
      </c>
      <c r="B202" t="s">
        <v>916</v>
      </c>
      <c r="C202" s="242">
        <v>1</v>
      </c>
      <c r="D202" s="242">
        <v>1</v>
      </c>
      <c r="E202" s="242">
        <v>0</v>
      </c>
      <c r="F202" s="243">
        <v>1</v>
      </c>
      <c r="G202" s="242">
        <v>1</v>
      </c>
      <c r="H202" s="242">
        <v>0</v>
      </c>
      <c r="I202" s="243">
        <v>1</v>
      </c>
      <c r="J202" s="242">
        <v>15</v>
      </c>
      <c r="K202" s="242">
        <v>15</v>
      </c>
      <c r="L202" s="242">
        <v>0</v>
      </c>
      <c r="M202" s="243">
        <v>15</v>
      </c>
      <c r="N202" s="242">
        <v>15</v>
      </c>
      <c r="O202" s="242">
        <v>0</v>
      </c>
      <c r="P202" s="243">
        <v>15</v>
      </c>
      <c r="Q202" s="242">
        <v>0</v>
      </c>
      <c r="R202" s="242">
        <v>0</v>
      </c>
      <c r="S202" s="244">
        <v>0</v>
      </c>
      <c r="T202" s="242">
        <v>0</v>
      </c>
      <c r="U202" s="242">
        <v>0</v>
      </c>
      <c r="V202" s="244">
        <v>0</v>
      </c>
      <c r="W202" s="242">
        <v>1</v>
      </c>
      <c r="X202" s="242">
        <v>15</v>
      </c>
      <c r="Y202" s="244">
        <v>15</v>
      </c>
      <c r="Z202" s="242">
        <v>0</v>
      </c>
      <c r="AA202" s="242">
        <v>0</v>
      </c>
      <c r="AB202" s="244">
        <v>0</v>
      </c>
      <c r="AC202" s="242">
        <v>0</v>
      </c>
      <c r="AD202" s="242">
        <v>0</v>
      </c>
      <c r="AE202" s="244">
        <v>0</v>
      </c>
    </row>
    <row r="203" spans="1:31" x14ac:dyDescent="0.35">
      <c r="A203">
        <v>5730</v>
      </c>
      <c r="B203" t="s">
        <v>597</v>
      </c>
      <c r="C203" s="242">
        <v>0</v>
      </c>
      <c r="D203" s="242">
        <v>1</v>
      </c>
      <c r="E203" s="242">
        <v>0</v>
      </c>
      <c r="F203" s="243">
        <v>1</v>
      </c>
      <c r="G203" s="242">
        <v>1</v>
      </c>
      <c r="H203" s="242">
        <v>0</v>
      </c>
      <c r="I203" s="243">
        <v>1</v>
      </c>
      <c r="J203" s="242">
        <v>0</v>
      </c>
      <c r="K203" s="242">
        <v>15</v>
      </c>
      <c r="L203" s="242">
        <v>0</v>
      </c>
      <c r="M203" s="243">
        <v>15</v>
      </c>
      <c r="N203" s="242">
        <v>15</v>
      </c>
      <c r="O203" s="242">
        <v>0</v>
      </c>
      <c r="P203" s="243">
        <v>15</v>
      </c>
      <c r="Q203" s="242">
        <v>0</v>
      </c>
      <c r="R203" s="242">
        <v>0</v>
      </c>
      <c r="S203" s="244">
        <v>0</v>
      </c>
      <c r="T203" s="242">
        <v>0</v>
      </c>
      <c r="U203" s="242">
        <v>0</v>
      </c>
      <c r="V203" s="244">
        <v>0</v>
      </c>
      <c r="W203" s="242">
        <v>0</v>
      </c>
      <c r="X203" s="242">
        <v>0</v>
      </c>
      <c r="Y203" s="244">
        <v>0</v>
      </c>
      <c r="Z203" s="242">
        <v>0</v>
      </c>
      <c r="AA203" s="242">
        <v>0</v>
      </c>
      <c r="AB203" s="244">
        <v>0</v>
      </c>
      <c r="AC203" s="242">
        <v>0</v>
      </c>
      <c r="AD203" s="242">
        <v>0</v>
      </c>
      <c r="AE203" s="244">
        <v>0</v>
      </c>
    </row>
    <row r="204" spans="1:31" x14ac:dyDescent="0.35">
      <c r="A204">
        <v>5737</v>
      </c>
      <c r="B204" t="s">
        <v>598</v>
      </c>
      <c r="C204" s="242">
        <v>15</v>
      </c>
      <c r="D204" s="242">
        <v>7</v>
      </c>
      <c r="E204" s="242">
        <v>1</v>
      </c>
      <c r="F204" s="243">
        <v>8</v>
      </c>
      <c r="G204" s="242">
        <v>0</v>
      </c>
      <c r="H204" s="242">
        <v>0</v>
      </c>
      <c r="I204" s="243">
        <v>0</v>
      </c>
      <c r="J204" s="242">
        <v>225</v>
      </c>
      <c r="K204" s="242">
        <v>105</v>
      </c>
      <c r="L204" s="242">
        <v>15</v>
      </c>
      <c r="M204" s="243">
        <v>120</v>
      </c>
      <c r="N204" s="242">
        <v>0</v>
      </c>
      <c r="O204" s="242">
        <v>0</v>
      </c>
      <c r="P204" s="243">
        <v>0</v>
      </c>
      <c r="Q204" s="242">
        <v>0</v>
      </c>
      <c r="R204" s="242">
        <v>0</v>
      </c>
      <c r="S204" s="244">
        <v>0</v>
      </c>
      <c r="T204" s="242">
        <v>2</v>
      </c>
      <c r="U204" s="242">
        <v>30</v>
      </c>
      <c r="V204" s="244">
        <v>0</v>
      </c>
      <c r="W204" s="242">
        <v>4</v>
      </c>
      <c r="X204" s="242">
        <v>60</v>
      </c>
      <c r="Y204" s="244">
        <v>0</v>
      </c>
      <c r="Z204" s="242">
        <v>2</v>
      </c>
      <c r="AA204" s="242">
        <v>30</v>
      </c>
      <c r="AB204" s="244">
        <v>0</v>
      </c>
      <c r="AC204" s="242">
        <v>0</v>
      </c>
      <c r="AD204" s="242">
        <v>0</v>
      </c>
      <c r="AE204" s="244">
        <v>0</v>
      </c>
    </row>
    <row r="205" spans="1:31" x14ac:dyDescent="0.35">
      <c r="A205">
        <v>5760</v>
      </c>
      <c r="B205" t="s">
        <v>600</v>
      </c>
      <c r="C205" s="242">
        <v>1</v>
      </c>
      <c r="D205" s="242">
        <v>25</v>
      </c>
      <c r="E205" s="242">
        <v>0</v>
      </c>
      <c r="F205" s="243">
        <v>25</v>
      </c>
      <c r="G205" s="242">
        <v>20</v>
      </c>
      <c r="H205" s="242">
        <v>0</v>
      </c>
      <c r="I205" s="243">
        <v>20</v>
      </c>
      <c r="J205" s="242">
        <v>15</v>
      </c>
      <c r="K205" s="242">
        <v>375</v>
      </c>
      <c r="L205" s="242">
        <v>0</v>
      </c>
      <c r="M205" s="243">
        <v>375</v>
      </c>
      <c r="N205" s="242">
        <v>300</v>
      </c>
      <c r="O205" s="242">
        <v>0</v>
      </c>
      <c r="P205" s="243">
        <v>300</v>
      </c>
      <c r="Q205" s="242">
        <v>1</v>
      </c>
      <c r="R205" s="242">
        <v>15</v>
      </c>
      <c r="S205" s="244">
        <v>15</v>
      </c>
      <c r="T205" s="242">
        <v>1</v>
      </c>
      <c r="U205" s="242">
        <v>15</v>
      </c>
      <c r="V205" s="244">
        <v>15</v>
      </c>
      <c r="W205" s="242">
        <v>4</v>
      </c>
      <c r="X205" s="242">
        <v>60</v>
      </c>
      <c r="Y205" s="244">
        <v>45</v>
      </c>
      <c r="Z205" s="242">
        <v>0</v>
      </c>
      <c r="AA205" s="242">
        <v>0</v>
      </c>
      <c r="AB205" s="244">
        <v>0</v>
      </c>
      <c r="AC205" s="242">
        <v>0</v>
      </c>
      <c r="AD205" s="242">
        <v>0</v>
      </c>
      <c r="AE205" s="244">
        <v>0</v>
      </c>
    </row>
    <row r="206" spans="1:31" x14ac:dyDescent="0.35">
      <c r="A206">
        <v>5763</v>
      </c>
      <c r="B206" t="s">
        <v>601</v>
      </c>
      <c r="C206" s="242">
        <v>4</v>
      </c>
      <c r="D206" s="242">
        <v>18</v>
      </c>
      <c r="E206" s="242">
        <v>0</v>
      </c>
      <c r="F206" s="243">
        <v>18</v>
      </c>
      <c r="G206" s="242">
        <v>14</v>
      </c>
      <c r="H206" s="242">
        <v>0</v>
      </c>
      <c r="I206" s="243">
        <v>14</v>
      </c>
      <c r="J206" s="242">
        <v>60</v>
      </c>
      <c r="K206" s="242">
        <v>270</v>
      </c>
      <c r="L206" s="242">
        <v>0</v>
      </c>
      <c r="M206" s="243">
        <v>270</v>
      </c>
      <c r="N206" s="242">
        <v>203.8</v>
      </c>
      <c r="O206" s="242">
        <v>0</v>
      </c>
      <c r="P206" s="243">
        <v>203.8</v>
      </c>
      <c r="Q206" s="242">
        <v>2</v>
      </c>
      <c r="R206" s="242">
        <v>30</v>
      </c>
      <c r="S206" s="244">
        <v>15</v>
      </c>
      <c r="T206" s="242">
        <v>0</v>
      </c>
      <c r="U206" s="242">
        <v>0</v>
      </c>
      <c r="V206" s="244">
        <v>0</v>
      </c>
      <c r="W206" s="242">
        <v>1</v>
      </c>
      <c r="X206" s="242">
        <v>15</v>
      </c>
      <c r="Y206" s="244">
        <v>15</v>
      </c>
      <c r="Z206" s="242">
        <v>0</v>
      </c>
      <c r="AA206" s="242">
        <v>0</v>
      </c>
      <c r="AB206" s="244">
        <v>0</v>
      </c>
      <c r="AC206" s="242">
        <v>0</v>
      </c>
      <c r="AD206" s="242">
        <v>0</v>
      </c>
      <c r="AE206" s="244">
        <v>0</v>
      </c>
    </row>
    <row r="207" spans="1:31" x14ac:dyDescent="0.35">
      <c r="A207">
        <v>5768</v>
      </c>
      <c r="B207" t="s">
        <v>602</v>
      </c>
      <c r="C207" s="242">
        <v>0</v>
      </c>
      <c r="D207" s="242">
        <v>0</v>
      </c>
      <c r="E207" s="242">
        <v>1</v>
      </c>
      <c r="F207" s="243">
        <v>1</v>
      </c>
      <c r="G207" s="242">
        <v>0</v>
      </c>
      <c r="H207" s="242">
        <v>1</v>
      </c>
      <c r="I207" s="243">
        <v>1</v>
      </c>
      <c r="J207" s="242">
        <v>0</v>
      </c>
      <c r="K207" s="242">
        <v>0</v>
      </c>
      <c r="L207" s="242">
        <v>0</v>
      </c>
      <c r="M207" s="243">
        <v>0</v>
      </c>
      <c r="N207" s="242">
        <v>0</v>
      </c>
      <c r="O207" s="242">
        <v>6</v>
      </c>
      <c r="P207" s="243">
        <v>6</v>
      </c>
      <c r="Q207" s="242">
        <v>0</v>
      </c>
      <c r="R207" s="242">
        <v>0</v>
      </c>
      <c r="S207" s="244">
        <v>0</v>
      </c>
      <c r="T207" s="242">
        <v>0</v>
      </c>
      <c r="U207" s="242">
        <v>0</v>
      </c>
      <c r="V207" s="244">
        <v>0</v>
      </c>
      <c r="W207" s="242">
        <v>0</v>
      </c>
      <c r="X207" s="242">
        <v>0</v>
      </c>
      <c r="Y207" s="244">
        <v>0</v>
      </c>
      <c r="Z207" s="242">
        <v>0</v>
      </c>
      <c r="AA207" s="242">
        <v>0</v>
      </c>
      <c r="AB207" s="244">
        <v>0</v>
      </c>
      <c r="AC207" s="242">
        <v>0</v>
      </c>
      <c r="AD207" s="242">
        <v>0</v>
      </c>
      <c r="AE207" s="244">
        <v>0</v>
      </c>
    </row>
    <row r="208" spans="1:31" x14ac:dyDescent="0.35">
      <c r="A208">
        <v>5770</v>
      </c>
      <c r="B208" t="s">
        <v>603</v>
      </c>
      <c r="C208" s="242">
        <v>0</v>
      </c>
      <c r="D208" s="242">
        <v>1</v>
      </c>
      <c r="E208" s="242">
        <v>0</v>
      </c>
      <c r="F208" s="243">
        <v>1</v>
      </c>
      <c r="G208" s="242">
        <v>1</v>
      </c>
      <c r="H208" s="242">
        <v>0</v>
      </c>
      <c r="I208" s="243">
        <v>1</v>
      </c>
      <c r="J208" s="242">
        <v>0</v>
      </c>
      <c r="K208" s="242">
        <v>0</v>
      </c>
      <c r="L208" s="242">
        <v>0</v>
      </c>
      <c r="M208" s="243">
        <v>0</v>
      </c>
      <c r="N208" s="242">
        <v>15</v>
      </c>
      <c r="O208" s="242">
        <v>0</v>
      </c>
      <c r="P208" s="243">
        <v>15</v>
      </c>
      <c r="Q208" s="242">
        <v>0</v>
      </c>
      <c r="R208" s="242">
        <v>0</v>
      </c>
      <c r="S208" s="244">
        <v>0</v>
      </c>
      <c r="T208" s="242">
        <v>0</v>
      </c>
      <c r="U208" s="242">
        <v>0</v>
      </c>
      <c r="V208" s="244">
        <v>0</v>
      </c>
      <c r="W208" s="242">
        <v>0</v>
      </c>
      <c r="X208" s="242">
        <v>0</v>
      </c>
      <c r="Y208" s="244">
        <v>0</v>
      </c>
      <c r="Z208" s="242">
        <v>0</v>
      </c>
      <c r="AA208" s="242">
        <v>0</v>
      </c>
      <c r="AB208" s="244">
        <v>0</v>
      </c>
      <c r="AC208" s="242">
        <v>0</v>
      </c>
      <c r="AD208" s="242">
        <v>0</v>
      </c>
      <c r="AE208" s="244">
        <v>0</v>
      </c>
    </row>
    <row r="209" spans="1:31" x14ac:dyDescent="0.35">
      <c r="A209">
        <v>5774</v>
      </c>
      <c r="B209" t="s">
        <v>605</v>
      </c>
      <c r="C209" s="242">
        <v>0</v>
      </c>
      <c r="D209" s="242">
        <v>1</v>
      </c>
      <c r="E209" s="242">
        <v>0</v>
      </c>
      <c r="F209" s="243">
        <v>1</v>
      </c>
      <c r="G209" s="242">
        <v>1</v>
      </c>
      <c r="H209" s="242">
        <v>0</v>
      </c>
      <c r="I209" s="243">
        <v>1</v>
      </c>
      <c r="J209" s="242">
        <v>0</v>
      </c>
      <c r="K209" s="242">
        <v>15</v>
      </c>
      <c r="L209" s="242">
        <v>0</v>
      </c>
      <c r="M209" s="243">
        <v>15</v>
      </c>
      <c r="N209" s="242">
        <v>15</v>
      </c>
      <c r="O209" s="242">
        <v>0</v>
      </c>
      <c r="P209" s="243">
        <v>15</v>
      </c>
      <c r="Q209" s="242">
        <v>0</v>
      </c>
      <c r="R209" s="242">
        <v>0</v>
      </c>
      <c r="S209" s="244">
        <v>0</v>
      </c>
      <c r="T209" s="242">
        <v>0</v>
      </c>
      <c r="U209" s="242">
        <v>0</v>
      </c>
      <c r="V209" s="244">
        <v>0</v>
      </c>
      <c r="W209" s="242">
        <v>0</v>
      </c>
      <c r="X209" s="242">
        <v>0</v>
      </c>
      <c r="Y209" s="244">
        <v>0</v>
      </c>
      <c r="Z209" s="242">
        <v>0</v>
      </c>
      <c r="AA209" s="242">
        <v>0</v>
      </c>
      <c r="AB209" s="244">
        <v>0</v>
      </c>
      <c r="AC209" s="242">
        <v>0</v>
      </c>
      <c r="AD209" s="242">
        <v>0</v>
      </c>
      <c r="AE209" s="244">
        <v>0</v>
      </c>
    </row>
    <row r="210" spans="1:31" x14ac:dyDescent="0.35">
      <c r="A210">
        <v>5846</v>
      </c>
      <c r="B210" t="s">
        <v>608</v>
      </c>
      <c r="C210" s="242">
        <v>11</v>
      </c>
      <c r="D210" s="242">
        <v>9</v>
      </c>
      <c r="E210" s="242">
        <v>0</v>
      </c>
      <c r="F210" s="243">
        <v>9</v>
      </c>
      <c r="G210" s="242">
        <v>0</v>
      </c>
      <c r="H210" s="242">
        <v>0</v>
      </c>
      <c r="I210" s="243">
        <v>0</v>
      </c>
      <c r="J210" s="242">
        <v>78.5</v>
      </c>
      <c r="K210" s="242">
        <v>63.5</v>
      </c>
      <c r="L210" s="242">
        <v>0</v>
      </c>
      <c r="M210" s="243">
        <v>63.5</v>
      </c>
      <c r="N210" s="242">
        <v>0</v>
      </c>
      <c r="O210" s="242">
        <v>0</v>
      </c>
      <c r="P210" s="243">
        <v>0</v>
      </c>
      <c r="Q210" s="242">
        <v>0</v>
      </c>
      <c r="R210" s="242">
        <v>0</v>
      </c>
      <c r="S210" s="244">
        <v>0</v>
      </c>
      <c r="T210" s="242">
        <v>1</v>
      </c>
      <c r="U210" s="242">
        <v>7.5</v>
      </c>
      <c r="V210" s="244">
        <v>0</v>
      </c>
      <c r="W210" s="242">
        <v>1</v>
      </c>
      <c r="X210" s="242">
        <v>5.5</v>
      </c>
      <c r="Y210" s="244">
        <v>0</v>
      </c>
      <c r="Z210" s="242">
        <v>0</v>
      </c>
      <c r="AA210" s="242">
        <v>0</v>
      </c>
      <c r="AB210" s="244">
        <v>0</v>
      </c>
      <c r="AC210" s="242">
        <v>0</v>
      </c>
      <c r="AD210" s="242">
        <v>0</v>
      </c>
      <c r="AE210" s="244">
        <v>0</v>
      </c>
    </row>
    <row r="211" spans="1:31" x14ac:dyDescent="0.35">
      <c r="A211">
        <v>5850</v>
      </c>
      <c r="B211" t="s">
        <v>609</v>
      </c>
      <c r="C211" s="242">
        <v>14</v>
      </c>
      <c r="D211" s="242">
        <v>17</v>
      </c>
      <c r="E211" s="242">
        <v>4</v>
      </c>
      <c r="F211" s="243">
        <v>21</v>
      </c>
      <c r="G211" s="242">
        <v>4</v>
      </c>
      <c r="H211" s="242">
        <v>1</v>
      </c>
      <c r="I211" s="243">
        <v>5</v>
      </c>
      <c r="J211" s="242">
        <v>210</v>
      </c>
      <c r="K211" s="242">
        <v>255</v>
      </c>
      <c r="L211" s="242">
        <v>60</v>
      </c>
      <c r="M211" s="243">
        <v>315</v>
      </c>
      <c r="N211" s="242">
        <v>60</v>
      </c>
      <c r="O211" s="242">
        <v>15</v>
      </c>
      <c r="P211" s="243">
        <v>75</v>
      </c>
      <c r="Q211" s="242">
        <v>4</v>
      </c>
      <c r="R211" s="242">
        <v>60</v>
      </c>
      <c r="S211" s="244">
        <v>15</v>
      </c>
      <c r="T211" s="242">
        <v>2</v>
      </c>
      <c r="U211" s="242">
        <v>30</v>
      </c>
      <c r="V211" s="244">
        <v>0</v>
      </c>
      <c r="W211" s="242">
        <v>10</v>
      </c>
      <c r="X211" s="242">
        <v>150</v>
      </c>
      <c r="Y211" s="244">
        <v>45</v>
      </c>
      <c r="Z211" s="242">
        <v>4</v>
      </c>
      <c r="AA211" s="242">
        <v>60</v>
      </c>
      <c r="AB211" s="244">
        <v>15</v>
      </c>
      <c r="AC211" s="242">
        <v>4</v>
      </c>
      <c r="AD211" s="242">
        <v>60</v>
      </c>
      <c r="AE211" s="244">
        <v>15</v>
      </c>
    </row>
    <row r="212" spans="1:31" x14ac:dyDescent="0.35">
      <c r="A212">
        <v>5852</v>
      </c>
      <c r="B212" t="s">
        <v>610</v>
      </c>
      <c r="C212" s="242">
        <v>1</v>
      </c>
      <c r="D212" s="242">
        <v>2</v>
      </c>
      <c r="E212" s="242">
        <v>0</v>
      </c>
      <c r="F212" s="243">
        <v>2</v>
      </c>
      <c r="G212" s="242">
        <v>0</v>
      </c>
      <c r="H212" s="242">
        <v>0</v>
      </c>
      <c r="I212" s="243">
        <v>0</v>
      </c>
      <c r="J212" s="242">
        <v>15</v>
      </c>
      <c r="K212" s="242">
        <v>30</v>
      </c>
      <c r="L212" s="242">
        <v>0</v>
      </c>
      <c r="M212" s="243">
        <v>30</v>
      </c>
      <c r="N212" s="242">
        <v>0</v>
      </c>
      <c r="O212" s="242">
        <v>0</v>
      </c>
      <c r="P212" s="243">
        <v>0</v>
      </c>
      <c r="Q212" s="242">
        <v>1</v>
      </c>
      <c r="R212" s="242">
        <v>15</v>
      </c>
      <c r="S212" s="244">
        <v>0</v>
      </c>
      <c r="T212" s="242">
        <v>1</v>
      </c>
      <c r="U212" s="242">
        <v>15</v>
      </c>
      <c r="V212" s="244">
        <v>0</v>
      </c>
      <c r="W212" s="242">
        <v>0</v>
      </c>
      <c r="X212" s="242">
        <v>0</v>
      </c>
      <c r="Y212" s="244">
        <v>0</v>
      </c>
      <c r="Z212" s="242">
        <v>0</v>
      </c>
      <c r="AA212" s="242">
        <v>0</v>
      </c>
      <c r="AB212" s="244">
        <v>0</v>
      </c>
      <c r="AC212" s="242">
        <v>0</v>
      </c>
      <c r="AD212" s="242">
        <v>0</v>
      </c>
      <c r="AE212" s="244">
        <v>0</v>
      </c>
    </row>
    <row r="213" spans="1:31" x14ac:dyDescent="0.35">
      <c r="A213">
        <v>5855</v>
      </c>
      <c r="B213" t="s">
        <v>611</v>
      </c>
      <c r="C213" s="242">
        <v>0</v>
      </c>
      <c r="D213" s="242">
        <v>3</v>
      </c>
      <c r="E213" s="242">
        <v>0</v>
      </c>
      <c r="F213" s="243">
        <v>3</v>
      </c>
      <c r="G213" s="242">
        <v>2</v>
      </c>
      <c r="H213" s="242">
        <v>0</v>
      </c>
      <c r="I213" s="243">
        <v>2</v>
      </c>
      <c r="J213" s="242">
        <v>0</v>
      </c>
      <c r="K213" s="242">
        <v>45</v>
      </c>
      <c r="L213" s="242">
        <v>0</v>
      </c>
      <c r="M213" s="243">
        <v>45</v>
      </c>
      <c r="N213" s="242">
        <v>30</v>
      </c>
      <c r="O213" s="242">
        <v>0</v>
      </c>
      <c r="P213" s="243">
        <v>30</v>
      </c>
      <c r="Q213" s="242">
        <v>0</v>
      </c>
      <c r="R213" s="242">
        <v>0</v>
      </c>
      <c r="S213" s="244">
        <v>0</v>
      </c>
      <c r="T213" s="242">
        <v>2</v>
      </c>
      <c r="U213" s="242">
        <v>30</v>
      </c>
      <c r="V213" s="244">
        <v>15</v>
      </c>
      <c r="W213" s="242">
        <v>0</v>
      </c>
      <c r="X213" s="242">
        <v>0</v>
      </c>
      <c r="Y213" s="244">
        <v>0</v>
      </c>
      <c r="Z213" s="242">
        <v>0</v>
      </c>
      <c r="AA213" s="242">
        <v>0</v>
      </c>
      <c r="AB213" s="244">
        <v>0</v>
      </c>
      <c r="AC213" s="242">
        <v>0</v>
      </c>
      <c r="AD213" s="242">
        <v>0</v>
      </c>
      <c r="AE213" s="244">
        <v>0</v>
      </c>
    </row>
    <row r="214" spans="1:31" x14ac:dyDescent="0.35">
      <c r="A214">
        <v>5869</v>
      </c>
      <c r="B214" t="s">
        <v>612</v>
      </c>
      <c r="C214" s="242">
        <v>4</v>
      </c>
      <c r="D214" s="242">
        <v>19</v>
      </c>
      <c r="E214" s="242">
        <v>0</v>
      </c>
      <c r="F214" s="243">
        <v>19</v>
      </c>
      <c r="G214" s="242">
        <v>0</v>
      </c>
      <c r="H214" s="242">
        <v>0</v>
      </c>
      <c r="I214" s="243">
        <v>0</v>
      </c>
      <c r="J214" s="242">
        <v>60</v>
      </c>
      <c r="K214" s="242">
        <v>279</v>
      </c>
      <c r="L214" s="242">
        <v>0</v>
      </c>
      <c r="M214" s="243">
        <v>279</v>
      </c>
      <c r="N214" s="242">
        <v>0</v>
      </c>
      <c r="O214" s="242">
        <v>0</v>
      </c>
      <c r="P214" s="243">
        <v>0</v>
      </c>
      <c r="Q214" s="242">
        <v>5</v>
      </c>
      <c r="R214" s="242">
        <v>75</v>
      </c>
      <c r="S214" s="244">
        <v>0</v>
      </c>
      <c r="T214" s="242">
        <v>4</v>
      </c>
      <c r="U214" s="242">
        <v>54</v>
      </c>
      <c r="V214" s="244">
        <v>0</v>
      </c>
      <c r="W214" s="242">
        <v>9</v>
      </c>
      <c r="X214" s="242">
        <v>135</v>
      </c>
      <c r="Y214" s="244">
        <v>0</v>
      </c>
      <c r="Z214" s="242">
        <v>6</v>
      </c>
      <c r="AA214" s="242">
        <v>90</v>
      </c>
      <c r="AB214" s="244">
        <v>0</v>
      </c>
      <c r="AC214" s="242">
        <v>0</v>
      </c>
      <c r="AD214" s="242">
        <v>0</v>
      </c>
      <c r="AE214" s="244">
        <v>0</v>
      </c>
    </row>
    <row r="215" spans="1:31" x14ac:dyDescent="0.35">
      <c r="A215">
        <v>5886</v>
      </c>
      <c r="B215" t="s">
        <v>613</v>
      </c>
      <c r="C215" s="242">
        <v>0</v>
      </c>
      <c r="D215" s="242">
        <v>1</v>
      </c>
      <c r="E215" s="242">
        <v>0</v>
      </c>
      <c r="F215" s="243">
        <v>1</v>
      </c>
      <c r="G215" s="242">
        <v>1</v>
      </c>
      <c r="H215" s="242">
        <v>0</v>
      </c>
      <c r="I215" s="243">
        <v>1</v>
      </c>
      <c r="J215" s="242">
        <v>0</v>
      </c>
      <c r="K215" s="242">
        <v>0</v>
      </c>
      <c r="L215" s="242">
        <v>0</v>
      </c>
      <c r="M215" s="243">
        <v>0</v>
      </c>
      <c r="N215" s="242">
        <v>15</v>
      </c>
      <c r="O215" s="242">
        <v>0</v>
      </c>
      <c r="P215" s="243">
        <v>15</v>
      </c>
      <c r="Q215" s="242">
        <v>0</v>
      </c>
      <c r="R215" s="242">
        <v>0</v>
      </c>
      <c r="S215" s="244">
        <v>0</v>
      </c>
      <c r="T215" s="242">
        <v>0</v>
      </c>
      <c r="U215" s="242">
        <v>0</v>
      </c>
      <c r="V215" s="244">
        <v>0</v>
      </c>
      <c r="W215" s="242">
        <v>0</v>
      </c>
      <c r="X215" s="242">
        <v>0</v>
      </c>
      <c r="Y215" s="244">
        <v>0</v>
      </c>
      <c r="Z215" s="242">
        <v>0</v>
      </c>
      <c r="AA215" s="242">
        <v>0</v>
      </c>
      <c r="AB215" s="244">
        <v>0</v>
      </c>
      <c r="AC215" s="242">
        <v>0</v>
      </c>
      <c r="AD215" s="242">
        <v>0</v>
      </c>
      <c r="AE215" s="244">
        <v>0</v>
      </c>
    </row>
    <row r="216" spans="1:31" x14ac:dyDescent="0.35">
      <c r="A216">
        <v>5887</v>
      </c>
      <c r="B216" t="s">
        <v>614</v>
      </c>
      <c r="C216" s="242">
        <v>15</v>
      </c>
      <c r="D216" s="242">
        <v>23</v>
      </c>
      <c r="E216" s="242">
        <v>0</v>
      </c>
      <c r="F216" s="243">
        <v>23</v>
      </c>
      <c r="G216" s="242">
        <v>6</v>
      </c>
      <c r="H216" s="242">
        <v>0</v>
      </c>
      <c r="I216" s="243">
        <v>6</v>
      </c>
      <c r="J216" s="242">
        <v>217.5</v>
      </c>
      <c r="K216" s="242">
        <v>337.5</v>
      </c>
      <c r="L216" s="242">
        <v>0</v>
      </c>
      <c r="M216" s="243">
        <v>337.5</v>
      </c>
      <c r="N216" s="242">
        <v>90</v>
      </c>
      <c r="O216" s="242">
        <v>0</v>
      </c>
      <c r="P216" s="243">
        <v>90</v>
      </c>
      <c r="Q216" s="242">
        <v>0</v>
      </c>
      <c r="R216" s="242">
        <v>0</v>
      </c>
      <c r="S216" s="244">
        <v>0</v>
      </c>
      <c r="T216" s="242">
        <v>0</v>
      </c>
      <c r="U216" s="242">
        <v>0</v>
      </c>
      <c r="V216" s="244">
        <v>0</v>
      </c>
      <c r="W216" s="242">
        <v>5</v>
      </c>
      <c r="X216" s="242">
        <v>75</v>
      </c>
      <c r="Y216" s="244">
        <v>15</v>
      </c>
      <c r="Z216" s="242">
        <v>0</v>
      </c>
      <c r="AA216" s="242">
        <v>0</v>
      </c>
      <c r="AB216" s="244">
        <v>0</v>
      </c>
      <c r="AC216" s="242">
        <v>0</v>
      </c>
      <c r="AD216" s="242">
        <v>0</v>
      </c>
      <c r="AE216" s="244">
        <v>0</v>
      </c>
    </row>
    <row r="217" spans="1:31" x14ac:dyDescent="0.35">
      <c r="A217">
        <v>5907</v>
      </c>
      <c r="B217" t="s">
        <v>615</v>
      </c>
      <c r="C217" s="242">
        <v>0</v>
      </c>
      <c r="D217" s="242">
        <v>3</v>
      </c>
      <c r="E217" s="242">
        <v>0</v>
      </c>
      <c r="F217" s="243">
        <v>3</v>
      </c>
      <c r="G217" s="242">
        <v>0</v>
      </c>
      <c r="H217" s="242">
        <v>0</v>
      </c>
      <c r="I217" s="243">
        <v>0</v>
      </c>
      <c r="J217" s="242">
        <v>0</v>
      </c>
      <c r="K217" s="242">
        <v>45</v>
      </c>
      <c r="L217" s="242">
        <v>0</v>
      </c>
      <c r="M217" s="243">
        <v>45</v>
      </c>
      <c r="N217" s="242">
        <v>0</v>
      </c>
      <c r="O217" s="242">
        <v>0</v>
      </c>
      <c r="P217" s="243">
        <v>0</v>
      </c>
      <c r="Q217" s="242">
        <v>2</v>
      </c>
      <c r="R217" s="242">
        <v>30</v>
      </c>
      <c r="S217" s="244">
        <v>0</v>
      </c>
      <c r="T217" s="242">
        <v>0</v>
      </c>
      <c r="U217" s="242">
        <v>0</v>
      </c>
      <c r="V217" s="244">
        <v>0</v>
      </c>
      <c r="W217" s="242">
        <v>1</v>
      </c>
      <c r="X217" s="242">
        <v>15</v>
      </c>
      <c r="Y217" s="244">
        <v>0</v>
      </c>
      <c r="Z217" s="242">
        <v>0</v>
      </c>
      <c r="AA217" s="242">
        <v>0</v>
      </c>
      <c r="AB217" s="244">
        <v>0</v>
      </c>
      <c r="AC217" s="242">
        <v>0</v>
      </c>
      <c r="AD217" s="242">
        <v>0</v>
      </c>
      <c r="AE217" s="244">
        <v>0</v>
      </c>
    </row>
    <row r="218" spans="1:31" x14ac:dyDescent="0.35">
      <c r="A218">
        <v>5917</v>
      </c>
      <c r="B218" t="s">
        <v>617</v>
      </c>
      <c r="C218" s="242">
        <v>23</v>
      </c>
      <c r="D218" s="242">
        <v>10</v>
      </c>
      <c r="E218" s="242">
        <v>0</v>
      </c>
      <c r="F218" s="243">
        <v>10</v>
      </c>
      <c r="G218" s="242">
        <v>0</v>
      </c>
      <c r="H218" s="242">
        <v>0</v>
      </c>
      <c r="I218" s="243">
        <v>0</v>
      </c>
      <c r="J218" s="242">
        <v>345</v>
      </c>
      <c r="K218" s="242">
        <v>150</v>
      </c>
      <c r="L218" s="242">
        <v>0</v>
      </c>
      <c r="M218" s="243">
        <v>150</v>
      </c>
      <c r="N218" s="242">
        <v>0</v>
      </c>
      <c r="O218" s="242">
        <v>0</v>
      </c>
      <c r="P218" s="243">
        <v>0</v>
      </c>
      <c r="Q218" s="242">
        <v>0</v>
      </c>
      <c r="R218" s="242">
        <v>0</v>
      </c>
      <c r="S218" s="244">
        <v>0</v>
      </c>
      <c r="T218" s="242">
        <v>0</v>
      </c>
      <c r="U218" s="242">
        <v>0</v>
      </c>
      <c r="V218" s="244">
        <v>0</v>
      </c>
      <c r="W218" s="242">
        <v>10</v>
      </c>
      <c r="X218" s="242">
        <v>150</v>
      </c>
      <c r="Y218" s="244">
        <v>0</v>
      </c>
      <c r="Z218" s="242">
        <v>1</v>
      </c>
      <c r="AA218" s="242">
        <v>15</v>
      </c>
      <c r="AB218" s="244">
        <v>0</v>
      </c>
      <c r="AC218" s="242">
        <v>0</v>
      </c>
      <c r="AD218" s="242">
        <v>0</v>
      </c>
      <c r="AE218" s="244">
        <v>0</v>
      </c>
    </row>
    <row r="219" spans="1:31" x14ac:dyDescent="0.35">
      <c r="A219">
        <v>5928</v>
      </c>
      <c r="B219" t="s">
        <v>892</v>
      </c>
      <c r="C219" s="242">
        <v>0</v>
      </c>
      <c r="D219" s="242">
        <v>1</v>
      </c>
      <c r="E219" s="242">
        <v>0</v>
      </c>
      <c r="F219" s="243">
        <v>1</v>
      </c>
      <c r="G219" s="242">
        <v>1</v>
      </c>
      <c r="H219" s="242">
        <v>0</v>
      </c>
      <c r="I219" s="243">
        <v>1</v>
      </c>
      <c r="J219" s="242">
        <v>0</v>
      </c>
      <c r="K219" s="242">
        <v>15</v>
      </c>
      <c r="L219" s="242">
        <v>0</v>
      </c>
      <c r="M219" s="243">
        <v>15</v>
      </c>
      <c r="N219" s="242">
        <v>15</v>
      </c>
      <c r="O219" s="242">
        <v>0</v>
      </c>
      <c r="P219" s="243">
        <v>15</v>
      </c>
      <c r="Q219" s="242">
        <v>0</v>
      </c>
      <c r="R219" s="242">
        <v>0</v>
      </c>
      <c r="S219" s="244">
        <v>0</v>
      </c>
      <c r="T219" s="242">
        <v>0</v>
      </c>
      <c r="U219" s="242">
        <v>0</v>
      </c>
      <c r="V219" s="244">
        <v>0</v>
      </c>
      <c r="W219" s="242">
        <v>0</v>
      </c>
      <c r="X219" s="242">
        <v>0</v>
      </c>
      <c r="Y219" s="244">
        <v>0</v>
      </c>
      <c r="Z219" s="242">
        <v>0</v>
      </c>
      <c r="AA219" s="242">
        <v>0</v>
      </c>
      <c r="AB219" s="244">
        <v>0</v>
      </c>
      <c r="AC219" s="242">
        <v>0</v>
      </c>
      <c r="AD219" s="242">
        <v>0</v>
      </c>
      <c r="AE219" s="244">
        <v>0</v>
      </c>
    </row>
    <row r="220" spans="1:31" x14ac:dyDescent="0.35">
      <c r="A220">
        <v>5934</v>
      </c>
      <c r="B220" t="s">
        <v>618</v>
      </c>
      <c r="C220" s="242">
        <v>21</v>
      </c>
      <c r="D220" s="242">
        <v>26</v>
      </c>
      <c r="E220" s="242">
        <v>1</v>
      </c>
      <c r="F220" s="243">
        <v>27</v>
      </c>
      <c r="G220" s="242">
        <v>6</v>
      </c>
      <c r="H220" s="242">
        <v>0</v>
      </c>
      <c r="I220" s="243">
        <v>6</v>
      </c>
      <c r="J220" s="242">
        <v>315</v>
      </c>
      <c r="K220" s="242">
        <v>390</v>
      </c>
      <c r="L220" s="242">
        <v>15</v>
      </c>
      <c r="M220" s="243">
        <v>405</v>
      </c>
      <c r="N220" s="242">
        <v>90</v>
      </c>
      <c r="O220" s="242">
        <v>0</v>
      </c>
      <c r="P220" s="243">
        <v>90</v>
      </c>
      <c r="Q220" s="242">
        <v>3</v>
      </c>
      <c r="R220" s="242">
        <v>45</v>
      </c>
      <c r="S220" s="244">
        <v>30</v>
      </c>
      <c r="T220" s="242">
        <v>1</v>
      </c>
      <c r="U220" s="242">
        <v>15</v>
      </c>
      <c r="V220" s="244">
        <v>0</v>
      </c>
      <c r="W220" s="242">
        <v>3</v>
      </c>
      <c r="X220" s="242">
        <v>45</v>
      </c>
      <c r="Y220" s="244">
        <v>15</v>
      </c>
      <c r="Z220" s="242">
        <v>0</v>
      </c>
      <c r="AA220" s="242">
        <v>0</v>
      </c>
      <c r="AB220" s="244">
        <v>0</v>
      </c>
      <c r="AC220" s="242">
        <v>0</v>
      </c>
      <c r="AD220" s="242">
        <v>0</v>
      </c>
      <c r="AE220" s="244">
        <v>0</v>
      </c>
    </row>
    <row r="221" spans="1:31" x14ac:dyDescent="0.35">
      <c r="A221">
        <v>5939</v>
      </c>
      <c r="B221" t="s">
        <v>917</v>
      </c>
      <c r="C221" s="242">
        <v>0</v>
      </c>
      <c r="D221" s="242">
        <v>1</v>
      </c>
      <c r="E221" s="242">
        <v>0</v>
      </c>
      <c r="F221" s="243">
        <v>1</v>
      </c>
      <c r="G221" s="242">
        <v>1</v>
      </c>
      <c r="H221" s="242">
        <v>0</v>
      </c>
      <c r="I221" s="243">
        <v>1</v>
      </c>
      <c r="J221" s="242">
        <v>0</v>
      </c>
      <c r="K221" s="242">
        <v>0</v>
      </c>
      <c r="L221" s="242">
        <v>0</v>
      </c>
      <c r="M221" s="243">
        <v>0</v>
      </c>
      <c r="N221" s="242">
        <v>7</v>
      </c>
      <c r="O221" s="242">
        <v>0</v>
      </c>
      <c r="P221" s="243">
        <v>7</v>
      </c>
      <c r="Q221" s="242">
        <v>0</v>
      </c>
      <c r="R221" s="242">
        <v>0</v>
      </c>
      <c r="S221" s="244">
        <v>0</v>
      </c>
      <c r="T221" s="242">
        <v>0</v>
      </c>
      <c r="U221" s="242">
        <v>0</v>
      </c>
      <c r="V221" s="244">
        <v>0</v>
      </c>
      <c r="W221" s="242">
        <v>0</v>
      </c>
      <c r="X221" s="242">
        <v>0</v>
      </c>
      <c r="Y221" s="244">
        <v>0</v>
      </c>
      <c r="Z221" s="242">
        <v>0</v>
      </c>
      <c r="AA221" s="242">
        <v>0</v>
      </c>
      <c r="AB221" s="244">
        <v>0</v>
      </c>
      <c r="AC221" s="242">
        <v>0</v>
      </c>
      <c r="AD221" s="242">
        <v>0</v>
      </c>
      <c r="AE221" s="244">
        <v>0</v>
      </c>
    </row>
    <row r="222" spans="1:31" x14ac:dyDescent="0.35">
      <c r="A222">
        <v>5949</v>
      </c>
      <c r="B222" t="s">
        <v>621</v>
      </c>
      <c r="C222" s="242">
        <v>3</v>
      </c>
      <c r="D222" s="242">
        <v>10</v>
      </c>
      <c r="E222" s="242">
        <v>1</v>
      </c>
      <c r="F222" s="243">
        <v>11</v>
      </c>
      <c r="G222" s="242">
        <v>4</v>
      </c>
      <c r="H222" s="242">
        <v>0</v>
      </c>
      <c r="I222" s="243">
        <v>4</v>
      </c>
      <c r="J222" s="242">
        <v>45</v>
      </c>
      <c r="K222" s="242">
        <v>111</v>
      </c>
      <c r="L222" s="242">
        <v>15</v>
      </c>
      <c r="M222" s="243">
        <v>126</v>
      </c>
      <c r="N222" s="242">
        <v>54</v>
      </c>
      <c r="O222" s="242">
        <v>0</v>
      </c>
      <c r="P222" s="243">
        <v>54</v>
      </c>
      <c r="Q222" s="242">
        <v>1</v>
      </c>
      <c r="R222" s="242">
        <v>12</v>
      </c>
      <c r="S222" s="244">
        <v>0</v>
      </c>
      <c r="T222" s="242">
        <v>0</v>
      </c>
      <c r="U222" s="242">
        <v>0</v>
      </c>
      <c r="V222" s="244">
        <v>0</v>
      </c>
      <c r="W222" s="242">
        <v>1</v>
      </c>
      <c r="X222" s="242">
        <v>15</v>
      </c>
      <c r="Y222" s="244">
        <v>0</v>
      </c>
      <c r="Z222" s="242">
        <v>2</v>
      </c>
      <c r="AA222" s="242">
        <v>30</v>
      </c>
      <c r="AB222" s="244">
        <v>15</v>
      </c>
      <c r="AC222" s="242">
        <v>0</v>
      </c>
      <c r="AD222" s="242">
        <v>0</v>
      </c>
      <c r="AE222" s="244">
        <v>0</v>
      </c>
    </row>
    <row r="223" spans="1:31" x14ac:dyDescent="0.35">
      <c r="A223">
        <v>5995</v>
      </c>
      <c r="B223" t="s">
        <v>623</v>
      </c>
      <c r="C223" s="242">
        <v>0</v>
      </c>
      <c r="D223" s="242">
        <v>2</v>
      </c>
      <c r="E223" s="242">
        <v>0</v>
      </c>
      <c r="F223" s="243">
        <v>2</v>
      </c>
      <c r="G223" s="242">
        <v>1</v>
      </c>
      <c r="H223" s="242">
        <v>0</v>
      </c>
      <c r="I223" s="243">
        <v>1</v>
      </c>
      <c r="J223" s="242">
        <v>0</v>
      </c>
      <c r="K223" s="242">
        <v>30</v>
      </c>
      <c r="L223" s="242">
        <v>0</v>
      </c>
      <c r="M223" s="243">
        <v>30</v>
      </c>
      <c r="N223" s="242">
        <v>15</v>
      </c>
      <c r="O223" s="242">
        <v>0</v>
      </c>
      <c r="P223" s="243">
        <v>15</v>
      </c>
      <c r="Q223" s="242">
        <v>1</v>
      </c>
      <c r="R223" s="242">
        <v>15</v>
      </c>
      <c r="S223" s="244">
        <v>15</v>
      </c>
      <c r="T223" s="242">
        <v>0</v>
      </c>
      <c r="U223" s="242">
        <v>0</v>
      </c>
      <c r="V223" s="244">
        <v>0</v>
      </c>
      <c r="W223" s="242">
        <v>0</v>
      </c>
      <c r="X223" s="242">
        <v>0</v>
      </c>
      <c r="Y223" s="244">
        <v>0</v>
      </c>
      <c r="Z223" s="242">
        <v>0</v>
      </c>
      <c r="AA223" s="242">
        <v>0</v>
      </c>
      <c r="AB223" s="244">
        <v>0</v>
      </c>
      <c r="AC223" s="242">
        <v>0</v>
      </c>
      <c r="AD223" s="242">
        <v>0</v>
      </c>
      <c r="AE223" s="244">
        <v>0</v>
      </c>
    </row>
    <row r="224" spans="1:31" x14ac:dyDescent="0.35">
      <c r="A224">
        <v>6015</v>
      </c>
      <c r="B224" t="s">
        <v>624</v>
      </c>
      <c r="C224" s="242">
        <v>1</v>
      </c>
      <c r="D224" s="242">
        <v>17</v>
      </c>
      <c r="E224" s="242">
        <v>0</v>
      </c>
      <c r="F224" s="243">
        <v>17</v>
      </c>
      <c r="G224" s="242">
        <v>11</v>
      </c>
      <c r="H224" s="242">
        <v>0</v>
      </c>
      <c r="I224" s="243">
        <v>11</v>
      </c>
      <c r="J224" s="242">
        <v>15</v>
      </c>
      <c r="K224" s="242">
        <v>255</v>
      </c>
      <c r="L224" s="242">
        <v>0</v>
      </c>
      <c r="M224" s="243">
        <v>255</v>
      </c>
      <c r="N224" s="242">
        <v>139.47</v>
      </c>
      <c r="O224" s="242">
        <v>0</v>
      </c>
      <c r="P224" s="243">
        <v>139.47</v>
      </c>
      <c r="Q224" s="242">
        <v>0</v>
      </c>
      <c r="R224" s="242">
        <v>0</v>
      </c>
      <c r="S224" s="244">
        <v>0</v>
      </c>
      <c r="T224" s="242">
        <v>0</v>
      </c>
      <c r="U224" s="242">
        <v>0</v>
      </c>
      <c r="V224" s="244">
        <v>0</v>
      </c>
      <c r="W224" s="242">
        <v>0</v>
      </c>
      <c r="X224" s="242">
        <v>0</v>
      </c>
      <c r="Y224" s="244">
        <v>0</v>
      </c>
      <c r="Z224" s="242">
        <v>0</v>
      </c>
      <c r="AA224" s="242">
        <v>0</v>
      </c>
      <c r="AB224" s="244">
        <v>0</v>
      </c>
      <c r="AC224" s="242">
        <v>0</v>
      </c>
      <c r="AD224" s="242">
        <v>0</v>
      </c>
      <c r="AE224" s="244">
        <v>0</v>
      </c>
    </row>
    <row r="225" spans="1:31" x14ac:dyDescent="0.35">
      <c r="A225">
        <v>6082</v>
      </c>
      <c r="B225" t="s">
        <v>626</v>
      </c>
      <c r="C225" s="242">
        <v>0</v>
      </c>
      <c r="D225" s="242">
        <v>1</v>
      </c>
      <c r="E225" s="242">
        <v>0</v>
      </c>
      <c r="F225" s="243">
        <v>1</v>
      </c>
      <c r="G225" s="242">
        <v>1</v>
      </c>
      <c r="H225" s="242">
        <v>0</v>
      </c>
      <c r="I225" s="243">
        <v>1</v>
      </c>
      <c r="J225" s="242">
        <v>0</v>
      </c>
      <c r="K225" s="242">
        <v>15</v>
      </c>
      <c r="L225" s="242">
        <v>0</v>
      </c>
      <c r="M225" s="243">
        <v>15</v>
      </c>
      <c r="N225" s="242">
        <v>15</v>
      </c>
      <c r="O225" s="242">
        <v>0</v>
      </c>
      <c r="P225" s="243">
        <v>15</v>
      </c>
      <c r="Q225" s="242">
        <v>0</v>
      </c>
      <c r="R225" s="242">
        <v>0</v>
      </c>
      <c r="S225" s="244">
        <v>0</v>
      </c>
      <c r="T225" s="242">
        <v>0</v>
      </c>
      <c r="U225" s="242">
        <v>0</v>
      </c>
      <c r="V225" s="244">
        <v>0</v>
      </c>
      <c r="W225" s="242">
        <v>0</v>
      </c>
      <c r="X225" s="242">
        <v>0</v>
      </c>
      <c r="Y225" s="244">
        <v>0</v>
      </c>
      <c r="Z225" s="242">
        <v>0</v>
      </c>
      <c r="AA225" s="242">
        <v>0</v>
      </c>
      <c r="AB225" s="244">
        <v>0</v>
      </c>
      <c r="AC225" s="242">
        <v>0</v>
      </c>
      <c r="AD225" s="242">
        <v>0</v>
      </c>
      <c r="AE225" s="244">
        <v>0</v>
      </c>
    </row>
    <row r="226" spans="1:31" x14ac:dyDescent="0.35">
      <c r="A226">
        <v>6088</v>
      </c>
      <c r="B226" t="s">
        <v>628</v>
      </c>
      <c r="C226" s="242">
        <v>0</v>
      </c>
      <c r="D226" s="242">
        <v>2</v>
      </c>
      <c r="E226" s="242">
        <v>0</v>
      </c>
      <c r="F226" s="243">
        <v>2</v>
      </c>
      <c r="G226" s="242">
        <v>2</v>
      </c>
      <c r="H226" s="242">
        <v>0</v>
      </c>
      <c r="I226" s="243">
        <v>2</v>
      </c>
      <c r="J226" s="242">
        <v>0</v>
      </c>
      <c r="K226" s="242">
        <v>0</v>
      </c>
      <c r="L226" s="242">
        <v>0</v>
      </c>
      <c r="M226" s="243">
        <v>0</v>
      </c>
      <c r="N226" s="242">
        <v>30</v>
      </c>
      <c r="O226" s="242">
        <v>0</v>
      </c>
      <c r="P226" s="243">
        <v>30</v>
      </c>
      <c r="Q226" s="242">
        <v>0</v>
      </c>
      <c r="R226" s="242">
        <v>0</v>
      </c>
      <c r="S226" s="244">
        <v>0</v>
      </c>
      <c r="T226" s="242">
        <v>0</v>
      </c>
      <c r="U226" s="242">
        <v>0</v>
      </c>
      <c r="V226" s="244">
        <v>0</v>
      </c>
      <c r="W226" s="242">
        <v>1</v>
      </c>
      <c r="X226" s="242">
        <v>0</v>
      </c>
      <c r="Y226" s="244">
        <v>15</v>
      </c>
      <c r="Z226" s="242">
        <v>0</v>
      </c>
      <c r="AA226" s="242">
        <v>0</v>
      </c>
      <c r="AB226" s="244">
        <v>0</v>
      </c>
      <c r="AC226" s="242">
        <v>0</v>
      </c>
      <c r="AD226" s="242">
        <v>0</v>
      </c>
      <c r="AE226" s="244">
        <v>0</v>
      </c>
    </row>
    <row r="227" spans="1:31" x14ac:dyDescent="0.35">
      <c r="A227">
        <v>6097</v>
      </c>
      <c r="B227" t="s">
        <v>629</v>
      </c>
      <c r="C227" s="242">
        <v>0</v>
      </c>
      <c r="D227" s="242">
        <v>1</v>
      </c>
      <c r="E227" s="242">
        <v>0</v>
      </c>
      <c r="F227" s="243">
        <v>1</v>
      </c>
      <c r="G227" s="242">
        <v>1</v>
      </c>
      <c r="H227" s="242">
        <v>0</v>
      </c>
      <c r="I227" s="243">
        <v>1</v>
      </c>
      <c r="J227" s="242">
        <v>0</v>
      </c>
      <c r="K227" s="242">
        <v>0</v>
      </c>
      <c r="L227" s="242">
        <v>0</v>
      </c>
      <c r="M227" s="243">
        <v>0</v>
      </c>
      <c r="N227" s="242">
        <v>10</v>
      </c>
      <c r="O227" s="242">
        <v>0</v>
      </c>
      <c r="P227" s="243">
        <v>10</v>
      </c>
      <c r="Q227" s="242">
        <v>0</v>
      </c>
      <c r="R227" s="242">
        <v>0</v>
      </c>
      <c r="S227" s="244">
        <v>0</v>
      </c>
      <c r="T227" s="242">
        <v>0</v>
      </c>
      <c r="U227" s="242">
        <v>0</v>
      </c>
      <c r="V227" s="244">
        <v>0</v>
      </c>
      <c r="W227" s="242">
        <v>0</v>
      </c>
      <c r="X227" s="242">
        <v>0</v>
      </c>
      <c r="Y227" s="244">
        <v>0</v>
      </c>
      <c r="Z227" s="242">
        <v>0</v>
      </c>
      <c r="AA227" s="242">
        <v>0</v>
      </c>
      <c r="AB227" s="244">
        <v>0</v>
      </c>
      <c r="AC227" s="242">
        <v>0</v>
      </c>
      <c r="AD227" s="242">
        <v>0</v>
      </c>
      <c r="AE227" s="244">
        <v>0</v>
      </c>
    </row>
    <row r="228" spans="1:31" x14ac:dyDescent="0.35">
      <c r="A228">
        <v>6137</v>
      </c>
      <c r="B228" t="s">
        <v>631</v>
      </c>
      <c r="C228" s="242">
        <v>23</v>
      </c>
      <c r="D228" s="242">
        <v>38</v>
      </c>
      <c r="E228" s="242">
        <v>0</v>
      </c>
      <c r="F228" s="243">
        <v>38</v>
      </c>
      <c r="G228" s="242">
        <v>26</v>
      </c>
      <c r="H228" s="242">
        <v>0</v>
      </c>
      <c r="I228" s="243">
        <v>26</v>
      </c>
      <c r="J228" s="242">
        <v>345</v>
      </c>
      <c r="K228" s="242">
        <v>570</v>
      </c>
      <c r="L228" s="242">
        <v>0</v>
      </c>
      <c r="M228" s="243">
        <v>570</v>
      </c>
      <c r="N228" s="242">
        <v>380</v>
      </c>
      <c r="O228" s="242">
        <v>0</v>
      </c>
      <c r="P228" s="243">
        <v>380</v>
      </c>
      <c r="Q228" s="242">
        <v>4</v>
      </c>
      <c r="R228" s="242">
        <v>60</v>
      </c>
      <c r="S228" s="244">
        <v>15</v>
      </c>
      <c r="T228" s="242">
        <v>1</v>
      </c>
      <c r="U228" s="242">
        <v>15</v>
      </c>
      <c r="V228" s="244">
        <v>15</v>
      </c>
      <c r="W228" s="242">
        <v>5</v>
      </c>
      <c r="X228" s="242">
        <v>75</v>
      </c>
      <c r="Y228" s="244">
        <v>35</v>
      </c>
      <c r="Z228" s="242">
        <v>11</v>
      </c>
      <c r="AA228" s="242">
        <v>165</v>
      </c>
      <c r="AB228" s="244">
        <v>20</v>
      </c>
      <c r="AC228" s="242">
        <v>6</v>
      </c>
      <c r="AD228" s="242">
        <v>90</v>
      </c>
      <c r="AE228" s="244">
        <v>5</v>
      </c>
    </row>
    <row r="229" spans="1:31" x14ac:dyDescent="0.35">
      <c r="A229">
        <v>6169</v>
      </c>
      <c r="B229" t="s">
        <v>633</v>
      </c>
      <c r="C229" s="242">
        <v>12</v>
      </c>
      <c r="D229" s="242">
        <v>29</v>
      </c>
      <c r="E229" s="242">
        <v>3</v>
      </c>
      <c r="F229" s="243">
        <v>32</v>
      </c>
      <c r="G229" s="242">
        <v>5</v>
      </c>
      <c r="H229" s="242">
        <v>0</v>
      </c>
      <c r="I229" s="243">
        <v>5</v>
      </c>
      <c r="J229" s="242">
        <v>177</v>
      </c>
      <c r="K229" s="242">
        <v>426</v>
      </c>
      <c r="L229" s="242">
        <v>45</v>
      </c>
      <c r="M229" s="243">
        <v>471</v>
      </c>
      <c r="N229" s="242">
        <v>70</v>
      </c>
      <c r="O229" s="242">
        <v>0</v>
      </c>
      <c r="P229" s="243">
        <v>70</v>
      </c>
      <c r="Q229" s="242">
        <v>0</v>
      </c>
      <c r="R229" s="242">
        <v>0</v>
      </c>
      <c r="S229" s="244">
        <v>0</v>
      </c>
      <c r="T229" s="242">
        <v>4</v>
      </c>
      <c r="U229" s="242">
        <v>60</v>
      </c>
      <c r="V229" s="244">
        <v>10</v>
      </c>
      <c r="W229" s="242">
        <v>23</v>
      </c>
      <c r="X229" s="242">
        <v>345</v>
      </c>
      <c r="Y229" s="244">
        <v>60</v>
      </c>
      <c r="Z229" s="242">
        <v>3</v>
      </c>
      <c r="AA229" s="242">
        <v>45</v>
      </c>
      <c r="AB229" s="244">
        <v>0</v>
      </c>
      <c r="AC229" s="242">
        <v>0</v>
      </c>
      <c r="AD229" s="242">
        <v>0</v>
      </c>
      <c r="AE229" s="244">
        <v>0</v>
      </c>
    </row>
    <row r="230" spans="1:31" x14ac:dyDescent="0.35">
      <c r="A230">
        <v>6173</v>
      </c>
      <c r="B230" t="s">
        <v>634</v>
      </c>
      <c r="C230" s="242">
        <v>17</v>
      </c>
      <c r="D230" s="242">
        <v>12</v>
      </c>
      <c r="E230" s="242">
        <v>0</v>
      </c>
      <c r="F230" s="243">
        <v>12</v>
      </c>
      <c r="G230" s="242">
        <v>3</v>
      </c>
      <c r="H230" s="242">
        <v>0</v>
      </c>
      <c r="I230" s="243">
        <v>3</v>
      </c>
      <c r="J230" s="242">
        <v>255</v>
      </c>
      <c r="K230" s="242">
        <v>180</v>
      </c>
      <c r="L230" s="242">
        <v>0</v>
      </c>
      <c r="M230" s="243">
        <v>180</v>
      </c>
      <c r="N230" s="242">
        <v>45</v>
      </c>
      <c r="O230" s="242">
        <v>0</v>
      </c>
      <c r="P230" s="243">
        <v>45</v>
      </c>
      <c r="Q230" s="242">
        <v>4</v>
      </c>
      <c r="R230" s="242">
        <v>60</v>
      </c>
      <c r="S230" s="244">
        <v>0</v>
      </c>
      <c r="T230" s="242">
        <v>3</v>
      </c>
      <c r="U230" s="242">
        <v>45</v>
      </c>
      <c r="V230" s="244">
        <v>30</v>
      </c>
      <c r="W230" s="242">
        <v>0</v>
      </c>
      <c r="X230" s="242">
        <v>0</v>
      </c>
      <c r="Y230" s="244">
        <v>0</v>
      </c>
      <c r="Z230" s="242">
        <v>8</v>
      </c>
      <c r="AA230" s="242">
        <v>120</v>
      </c>
      <c r="AB230" s="244">
        <v>0</v>
      </c>
      <c r="AC230" s="242">
        <v>5</v>
      </c>
      <c r="AD230" s="242">
        <v>75</v>
      </c>
      <c r="AE230" s="244">
        <v>0</v>
      </c>
    </row>
    <row r="231" spans="1:31" x14ac:dyDescent="0.35">
      <c r="A231">
        <v>6175</v>
      </c>
      <c r="B231" t="s">
        <v>635</v>
      </c>
      <c r="C231" s="242">
        <v>12</v>
      </c>
      <c r="D231" s="242">
        <v>39</v>
      </c>
      <c r="E231" s="242">
        <v>0</v>
      </c>
      <c r="F231" s="243">
        <v>39</v>
      </c>
      <c r="G231" s="242">
        <v>8</v>
      </c>
      <c r="H231" s="242">
        <v>0</v>
      </c>
      <c r="I231" s="243">
        <v>8</v>
      </c>
      <c r="J231" s="242">
        <v>174</v>
      </c>
      <c r="K231" s="242">
        <v>579</v>
      </c>
      <c r="L231" s="242">
        <v>0</v>
      </c>
      <c r="M231" s="243">
        <v>579</v>
      </c>
      <c r="N231" s="242">
        <v>120</v>
      </c>
      <c r="O231" s="242">
        <v>0</v>
      </c>
      <c r="P231" s="243">
        <v>120</v>
      </c>
      <c r="Q231" s="242">
        <v>7</v>
      </c>
      <c r="R231" s="242">
        <v>105</v>
      </c>
      <c r="S231" s="244">
        <v>45</v>
      </c>
      <c r="T231" s="242">
        <v>25</v>
      </c>
      <c r="U231" s="242">
        <v>369</v>
      </c>
      <c r="V231" s="244">
        <v>60</v>
      </c>
      <c r="W231" s="242">
        <v>0</v>
      </c>
      <c r="X231" s="242">
        <v>0</v>
      </c>
      <c r="Y231" s="244">
        <v>0</v>
      </c>
      <c r="Z231" s="242">
        <v>26</v>
      </c>
      <c r="AA231" s="242">
        <v>384</v>
      </c>
      <c r="AB231" s="244">
        <v>0</v>
      </c>
      <c r="AC231" s="242">
        <v>23</v>
      </c>
      <c r="AD231" s="242">
        <v>345</v>
      </c>
      <c r="AE231" s="244">
        <v>0</v>
      </c>
    </row>
    <row r="232" spans="1:31" x14ac:dyDescent="0.35">
      <c r="A232">
        <v>6183</v>
      </c>
      <c r="B232" t="s">
        <v>636</v>
      </c>
      <c r="C232" s="242">
        <v>1</v>
      </c>
      <c r="D232" s="242">
        <v>5</v>
      </c>
      <c r="E232" s="242">
        <v>1</v>
      </c>
      <c r="F232" s="243">
        <v>6</v>
      </c>
      <c r="G232" s="242">
        <v>3</v>
      </c>
      <c r="H232" s="242">
        <v>1</v>
      </c>
      <c r="I232" s="243">
        <v>4</v>
      </c>
      <c r="J232" s="242">
        <v>15</v>
      </c>
      <c r="K232" s="242">
        <v>75</v>
      </c>
      <c r="L232" s="242">
        <v>15</v>
      </c>
      <c r="M232" s="243">
        <v>90</v>
      </c>
      <c r="N232" s="242">
        <v>45</v>
      </c>
      <c r="O232" s="242">
        <v>15</v>
      </c>
      <c r="P232" s="243">
        <v>60</v>
      </c>
      <c r="Q232" s="242">
        <v>0</v>
      </c>
      <c r="R232" s="242">
        <v>0</v>
      </c>
      <c r="S232" s="244">
        <v>0</v>
      </c>
      <c r="T232" s="242">
        <v>0</v>
      </c>
      <c r="U232" s="242">
        <v>0</v>
      </c>
      <c r="V232" s="244">
        <v>0</v>
      </c>
      <c r="W232" s="242">
        <v>0</v>
      </c>
      <c r="X232" s="242">
        <v>0</v>
      </c>
      <c r="Y232" s="244">
        <v>0</v>
      </c>
      <c r="Z232" s="242">
        <v>0</v>
      </c>
      <c r="AA232" s="242">
        <v>0</v>
      </c>
      <c r="AB232" s="244">
        <v>0</v>
      </c>
      <c r="AC232" s="242">
        <v>0</v>
      </c>
      <c r="AD232" s="242">
        <v>0</v>
      </c>
      <c r="AE232" s="244">
        <v>0</v>
      </c>
    </row>
    <row r="233" spans="1:31" x14ac:dyDescent="0.35">
      <c r="A233">
        <v>6195</v>
      </c>
      <c r="B233" t="s">
        <v>637</v>
      </c>
      <c r="C233" s="242">
        <v>39</v>
      </c>
      <c r="D233" s="242">
        <v>59</v>
      </c>
      <c r="E233" s="242">
        <v>6</v>
      </c>
      <c r="F233" s="243">
        <v>65</v>
      </c>
      <c r="G233" s="242">
        <v>5</v>
      </c>
      <c r="H233" s="242">
        <v>0</v>
      </c>
      <c r="I233" s="243">
        <v>5</v>
      </c>
      <c r="J233" s="242">
        <v>585</v>
      </c>
      <c r="K233" s="242">
        <v>885</v>
      </c>
      <c r="L233" s="242">
        <v>90</v>
      </c>
      <c r="M233" s="243">
        <v>975</v>
      </c>
      <c r="N233" s="242">
        <v>75</v>
      </c>
      <c r="O233" s="242">
        <v>0</v>
      </c>
      <c r="P233" s="243">
        <v>75</v>
      </c>
      <c r="Q233" s="242">
        <v>4</v>
      </c>
      <c r="R233" s="242">
        <v>60</v>
      </c>
      <c r="S233" s="244">
        <v>0</v>
      </c>
      <c r="T233" s="242">
        <v>28</v>
      </c>
      <c r="U233" s="242">
        <v>420</v>
      </c>
      <c r="V233" s="244">
        <v>45</v>
      </c>
      <c r="W233" s="242">
        <v>27</v>
      </c>
      <c r="X233" s="242">
        <v>405</v>
      </c>
      <c r="Y233" s="244">
        <v>15</v>
      </c>
      <c r="Z233" s="242">
        <v>1</v>
      </c>
      <c r="AA233" s="242">
        <v>15</v>
      </c>
      <c r="AB233" s="244">
        <v>0</v>
      </c>
      <c r="AC233" s="242">
        <v>1</v>
      </c>
      <c r="AD233" s="242">
        <v>15</v>
      </c>
      <c r="AE233" s="244">
        <v>0</v>
      </c>
    </row>
    <row r="234" spans="1:31" x14ac:dyDescent="0.35">
      <c r="A234">
        <v>6217</v>
      </c>
      <c r="B234" t="s">
        <v>638</v>
      </c>
      <c r="C234" s="242">
        <v>0</v>
      </c>
      <c r="D234" s="242">
        <v>11</v>
      </c>
      <c r="E234" s="242">
        <v>0</v>
      </c>
      <c r="F234" s="243">
        <v>11</v>
      </c>
      <c r="G234" s="242">
        <v>0</v>
      </c>
      <c r="H234" s="242">
        <v>0</v>
      </c>
      <c r="I234" s="243">
        <v>0</v>
      </c>
      <c r="J234" s="242">
        <v>0</v>
      </c>
      <c r="K234" s="242">
        <v>165</v>
      </c>
      <c r="L234" s="242">
        <v>0</v>
      </c>
      <c r="M234" s="243">
        <v>165</v>
      </c>
      <c r="N234" s="242">
        <v>0</v>
      </c>
      <c r="O234" s="242">
        <v>0</v>
      </c>
      <c r="P234" s="243">
        <v>0</v>
      </c>
      <c r="Q234" s="242">
        <v>0</v>
      </c>
      <c r="R234" s="242">
        <v>0</v>
      </c>
      <c r="S234" s="244">
        <v>0</v>
      </c>
      <c r="T234" s="242">
        <v>4</v>
      </c>
      <c r="U234" s="242">
        <v>60</v>
      </c>
      <c r="V234" s="244">
        <v>0</v>
      </c>
      <c r="W234" s="242">
        <v>7</v>
      </c>
      <c r="X234" s="242">
        <v>105</v>
      </c>
      <c r="Y234" s="244">
        <v>0</v>
      </c>
      <c r="Z234" s="242">
        <v>0</v>
      </c>
      <c r="AA234" s="242">
        <v>0</v>
      </c>
      <c r="AB234" s="244">
        <v>0</v>
      </c>
      <c r="AC234" s="242">
        <v>0</v>
      </c>
      <c r="AD234" s="242">
        <v>0</v>
      </c>
      <c r="AE234" s="244">
        <v>0</v>
      </c>
    </row>
    <row r="235" spans="1:31" x14ac:dyDescent="0.35">
      <c r="A235">
        <v>6229</v>
      </c>
      <c r="B235" t="s">
        <v>639</v>
      </c>
      <c r="C235" s="242">
        <v>6</v>
      </c>
      <c r="D235" s="242">
        <v>25</v>
      </c>
      <c r="E235" s="242">
        <v>0</v>
      </c>
      <c r="F235" s="243">
        <v>25</v>
      </c>
      <c r="G235" s="242">
        <v>12</v>
      </c>
      <c r="H235" s="242">
        <v>0</v>
      </c>
      <c r="I235" s="243">
        <v>12</v>
      </c>
      <c r="J235" s="242">
        <v>90</v>
      </c>
      <c r="K235" s="242">
        <v>375</v>
      </c>
      <c r="L235" s="242">
        <v>0</v>
      </c>
      <c r="M235" s="243">
        <v>375</v>
      </c>
      <c r="N235" s="242">
        <v>180</v>
      </c>
      <c r="O235" s="242">
        <v>0</v>
      </c>
      <c r="P235" s="243">
        <v>180</v>
      </c>
      <c r="Q235" s="242">
        <v>8</v>
      </c>
      <c r="R235" s="242">
        <v>120</v>
      </c>
      <c r="S235" s="244">
        <v>60</v>
      </c>
      <c r="T235" s="242">
        <v>4</v>
      </c>
      <c r="U235" s="242">
        <v>60</v>
      </c>
      <c r="V235" s="244">
        <v>15</v>
      </c>
      <c r="W235" s="242">
        <v>4</v>
      </c>
      <c r="X235" s="242">
        <v>60</v>
      </c>
      <c r="Y235" s="244">
        <v>30</v>
      </c>
      <c r="Z235" s="242">
        <v>0</v>
      </c>
      <c r="AA235" s="242">
        <v>0</v>
      </c>
      <c r="AB235" s="244">
        <v>0</v>
      </c>
      <c r="AC235" s="242">
        <v>0</v>
      </c>
      <c r="AD235" s="242">
        <v>0</v>
      </c>
      <c r="AE235" s="244">
        <v>0</v>
      </c>
    </row>
    <row r="236" spans="1:31" x14ac:dyDescent="0.35">
      <c r="A236">
        <v>6243</v>
      </c>
      <c r="B236" t="s">
        <v>640</v>
      </c>
      <c r="C236" s="242">
        <v>20</v>
      </c>
      <c r="D236" s="242">
        <v>33</v>
      </c>
      <c r="E236" s="242">
        <v>0</v>
      </c>
      <c r="F236" s="243">
        <v>33</v>
      </c>
      <c r="G236" s="242">
        <v>25</v>
      </c>
      <c r="H236" s="242">
        <v>0</v>
      </c>
      <c r="I236" s="243">
        <v>25</v>
      </c>
      <c r="J236" s="242">
        <v>300</v>
      </c>
      <c r="K236" s="242">
        <v>495</v>
      </c>
      <c r="L236" s="242">
        <v>0</v>
      </c>
      <c r="M236" s="243">
        <v>495</v>
      </c>
      <c r="N236" s="242">
        <v>375</v>
      </c>
      <c r="O236" s="242">
        <v>0</v>
      </c>
      <c r="P236" s="243">
        <v>375</v>
      </c>
      <c r="Q236" s="242">
        <v>9</v>
      </c>
      <c r="R236" s="242">
        <v>135</v>
      </c>
      <c r="S236" s="244">
        <v>105</v>
      </c>
      <c r="T236" s="242">
        <v>1</v>
      </c>
      <c r="U236" s="242">
        <v>15</v>
      </c>
      <c r="V236" s="244">
        <v>0</v>
      </c>
      <c r="W236" s="242">
        <v>10</v>
      </c>
      <c r="X236" s="242">
        <v>150</v>
      </c>
      <c r="Y236" s="244">
        <v>105</v>
      </c>
      <c r="Z236" s="242">
        <v>3</v>
      </c>
      <c r="AA236" s="242">
        <v>45</v>
      </c>
      <c r="AB236" s="244">
        <v>0</v>
      </c>
      <c r="AC236" s="242">
        <v>3</v>
      </c>
      <c r="AD236" s="242">
        <v>45</v>
      </c>
      <c r="AE236" s="244">
        <v>0</v>
      </c>
    </row>
    <row r="237" spans="1:31" x14ac:dyDescent="0.35">
      <c r="A237">
        <v>6293</v>
      </c>
      <c r="B237" t="s">
        <v>642</v>
      </c>
      <c r="C237" s="242">
        <v>14</v>
      </c>
      <c r="D237" s="242">
        <v>21</v>
      </c>
      <c r="E237" s="242">
        <v>0</v>
      </c>
      <c r="F237" s="243">
        <v>21</v>
      </c>
      <c r="G237" s="242">
        <v>12</v>
      </c>
      <c r="H237" s="242">
        <v>0</v>
      </c>
      <c r="I237" s="243">
        <v>12</v>
      </c>
      <c r="J237" s="242">
        <v>210</v>
      </c>
      <c r="K237" s="242">
        <v>285</v>
      </c>
      <c r="L237" s="242">
        <v>0</v>
      </c>
      <c r="M237" s="243">
        <v>285</v>
      </c>
      <c r="N237" s="242">
        <v>175</v>
      </c>
      <c r="O237" s="242">
        <v>0</v>
      </c>
      <c r="P237" s="243">
        <v>175</v>
      </c>
      <c r="Q237" s="242">
        <v>10</v>
      </c>
      <c r="R237" s="242">
        <v>120</v>
      </c>
      <c r="S237" s="244">
        <v>70</v>
      </c>
      <c r="T237" s="242">
        <v>2</v>
      </c>
      <c r="U237" s="242">
        <v>30</v>
      </c>
      <c r="V237" s="244">
        <v>0</v>
      </c>
      <c r="W237" s="242">
        <v>3</v>
      </c>
      <c r="X237" s="242">
        <v>45</v>
      </c>
      <c r="Y237" s="244">
        <v>45</v>
      </c>
      <c r="Z237" s="242">
        <v>3</v>
      </c>
      <c r="AA237" s="242">
        <v>45</v>
      </c>
      <c r="AB237" s="244">
        <v>0</v>
      </c>
      <c r="AC237" s="242">
        <v>3</v>
      </c>
      <c r="AD237" s="242">
        <v>45</v>
      </c>
      <c r="AE237" s="244">
        <v>0</v>
      </c>
    </row>
    <row r="238" spans="1:31" x14ac:dyDescent="0.35">
      <c r="A238">
        <v>6323</v>
      </c>
      <c r="B238" t="s">
        <v>643</v>
      </c>
      <c r="C238" s="242">
        <v>1</v>
      </c>
      <c r="D238" s="242">
        <v>2</v>
      </c>
      <c r="E238" s="242">
        <v>0</v>
      </c>
      <c r="F238" s="243">
        <v>2</v>
      </c>
      <c r="G238" s="242">
        <v>2</v>
      </c>
      <c r="H238" s="242">
        <v>0</v>
      </c>
      <c r="I238" s="243">
        <v>2</v>
      </c>
      <c r="J238" s="242">
        <v>15</v>
      </c>
      <c r="K238" s="242">
        <v>15</v>
      </c>
      <c r="L238" s="242">
        <v>0</v>
      </c>
      <c r="M238" s="243">
        <v>15</v>
      </c>
      <c r="N238" s="242">
        <v>30</v>
      </c>
      <c r="O238" s="242">
        <v>0</v>
      </c>
      <c r="P238" s="243">
        <v>30</v>
      </c>
      <c r="Q238" s="242">
        <v>0</v>
      </c>
      <c r="R238" s="242">
        <v>0</v>
      </c>
      <c r="S238" s="244">
        <v>0</v>
      </c>
      <c r="T238" s="242">
        <v>0</v>
      </c>
      <c r="U238" s="242">
        <v>0</v>
      </c>
      <c r="V238" s="244">
        <v>0</v>
      </c>
      <c r="W238" s="242">
        <v>0</v>
      </c>
      <c r="X238" s="242">
        <v>0</v>
      </c>
      <c r="Y238" s="244">
        <v>0</v>
      </c>
      <c r="Z238" s="242">
        <v>0</v>
      </c>
      <c r="AA238" s="242">
        <v>0</v>
      </c>
      <c r="AB238" s="244">
        <v>0</v>
      </c>
      <c r="AC238" s="242">
        <v>0</v>
      </c>
      <c r="AD238" s="242">
        <v>0</v>
      </c>
      <c r="AE238" s="244">
        <v>0</v>
      </c>
    </row>
    <row r="239" spans="1:31" x14ac:dyDescent="0.35">
      <c r="A239">
        <v>6340</v>
      </c>
      <c r="B239" t="s">
        <v>644</v>
      </c>
      <c r="C239" s="242">
        <v>28</v>
      </c>
      <c r="D239" s="242">
        <v>69</v>
      </c>
      <c r="E239" s="242">
        <v>6</v>
      </c>
      <c r="F239" s="243">
        <v>75</v>
      </c>
      <c r="G239" s="242">
        <v>5</v>
      </c>
      <c r="H239" s="242">
        <v>1</v>
      </c>
      <c r="I239" s="243">
        <v>6</v>
      </c>
      <c r="J239" s="242">
        <v>420</v>
      </c>
      <c r="K239" s="242">
        <v>1027.5</v>
      </c>
      <c r="L239" s="242">
        <v>90</v>
      </c>
      <c r="M239" s="243">
        <v>1117.5</v>
      </c>
      <c r="N239" s="242">
        <v>75</v>
      </c>
      <c r="O239" s="242">
        <v>15</v>
      </c>
      <c r="P239" s="243">
        <v>90</v>
      </c>
      <c r="Q239" s="242">
        <v>7</v>
      </c>
      <c r="R239" s="242">
        <v>105</v>
      </c>
      <c r="S239" s="244">
        <v>15</v>
      </c>
      <c r="T239" s="242">
        <v>7</v>
      </c>
      <c r="U239" s="242">
        <v>105</v>
      </c>
      <c r="V239" s="244">
        <v>30</v>
      </c>
      <c r="W239" s="242">
        <v>54</v>
      </c>
      <c r="X239" s="242">
        <v>810</v>
      </c>
      <c r="Y239" s="244">
        <v>15</v>
      </c>
      <c r="Z239" s="242">
        <v>18</v>
      </c>
      <c r="AA239" s="242">
        <v>270</v>
      </c>
      <c r="AB239" s="244">
        <v>0</v>
      </c>
      <c r="AC239" s="242">
        <v>0</v>
      </c>
      <c r="AD239" s="242">
        <v>0</v>
      </c>
      <c r="AE239" s="244">
        <v>0</v>
      </c>
    </row>
    <row r="240" spans="1:31" x14ac:dyDescent="0.35">
      <c r="A240">
        <v>6341</v>
      </c>
      <c r="B240" t="s">
        <v>645</v>
      </c>
      <c r="C240" s="242">
        <v>46</v>
      </c>
      <c r="D240" s="242">
        <v>76</v>
      </c>
      <c r="E240" s="242">
        <v>33</v>
      </c>
      <c r="F240" s="243">
        <v>109</v>
      </c>
      <c r="G240" s="242">
        <v>23</v>
      </c>
      <c r="H240" s="242">
        <v>12</v>
      </c>
      <c r="I240" s="243">
        <v>35</v>
      </c>
      <c r="J240" s="242">
        <v>690</v>
      </c>
      <c r="K240" s="242">
        <v>1140</v>
      </c>
      <c r="L240" s="242">
        <v>495</v>
      </c>
      <c r="M240" s="243">
        <v>1635</v>
      </c>
      <c r="N240" s="242">
        <v>345</v>
      </c>
      <c r="O240" s="242">
        <v>180</v>
      </c>
      <c r="P240" s="243">
        <v>525</v>
      </c>
      <c r="Q240" s="242">
        <v>10</v>
      </c>
      <c r="R240" s="242">
        <v>150</v>
      </c>
      <c r="S240" s="244">
        <v>60</v>
      </c>
      <c r="T240" s="242">
        <v>14</v>
      </c>
      <c r="U240" s="242">
        <v>210</v>
      </c>
      <c r="V240" s="244">
        <v>60</v>
      </c>
      <c r="W240" s="242">
        <v>40</v>
      </c>
      <c r="X240" s="242">
        <v>600</v>
      </c>
      <c r="Y240" s="244">
        <v>135</v>
      </c>
      <c r="Z240" s="242">
        <v>24</v>
      </c>
      <c r="AA240" s="242">
        <v>360</v>
      </c>
      <c r="AB240" s="244">
        <v>30</v>
      </c>
      <c r="AC240" s="242">
        <v>0</v>
      </c>
      <c r="AD240" s="242">
        <v>0</v>
      </c>
      <c r="AE240" s="244">
        <v>0</v>
      </c>
    </row>
    <row r="241" spans="1:31" x14ac:dyDescent="0.35">
      <c r="A241">
        <v>6342</v>
      </c>
      <c r="B241" t="s">
        <v>646</v>
      </c>
      <c r="C241" s="242">
        <v>27</v>
      </c>
      <c r="D241" s="242">
        <v>49</v>
      </c>
      <c r="E241" s="242">
        <v>3</v>
      </c>
      <c r="F241" s="243">
        <v>52</v>
      </c>
      <c r="G241" s="242">
        <v>8</v>
      </c>
      <c r="H241" s="242">
        <v>0</v>
      </c>
      <c r="I241" s="243">
        <v>8</v>
      </c>
      <c r="J241" s="242">
        <v>405</v>
      </c>
      <c r="K241" s="242">
        <v>735</v>
      </c>
      <c r="L241" s="242">
        <v>45</v>
      </c>
      <c r="M241" s="243">
        <v>780</v>
      </c>
      <c r="N241" s="242">
        <v>120</v>
      </c>
      <c r="O241" s="242">
        <v>0</v>
      </c>
      <c r="P241" s="243">
        <v>120</v>
      </c>
      <c r="Q241" s="242">
        <v>3</v>
      </c>
      <c r="R241" s="242">
        <v>45</v>
      </c>
      <c r="S241" s="244">
        <v>15</v>
      </c>
      <c r="T241" s="242">
        <v>4</v>
      </c>
      <c r="U241" s="242">
        <v>60</v>
      </c>
      <c r="V241" s="244">
        <v>15</v>
      </c>
      <c r="W241" s="242">
        <v>30</v>
      </c>
      <c r="X241" s="242">
        <v>450</v>
      </c>
      <c r="Y241" s="244">
        <v>60</v>
      </c>
      <c r="Z241" s="242">
        <v>14</v>
      </c>
      <c r="AA241" s="242">
        <v>210</v>
      </c>
      <c r="AB241" s="244">
        <v>15</v>
      </c>
      <c r="AC241" s="242">
        <v>0</v>
      </c>
      <c r="AD241" s="242">
        <v>0</v>
      </c>
      <c r="AE241" s="244">
        <v>0</v>
      </c>
    </row>
    <row r="242" spans="1:31" x14ac:dyDescent="0.35">
      <c r="A242">
        <v>6344</v>
      </c>
      <c r="B242" t="s">
        <v>647</v>
      </c>
      <c r="C242" s="242">
        <v>29</v>
      </c>
      <c r="D242" s="242">
        <v>52</v>
      </c>
      <c r="E242" s="242">
        <v>2</v>
      </c>
      <c r="F242" s="243">
        <v>54</v>
      </c>
      <c r="G242" s="242">
        <v>12</v>
      </c>
      <c r="H242" s="242">
        <v>1</v>
      </c>
      <c r="I242" s="243">
        <v>13</v>
      </c>
      <c r="J242" s="242">
        <v>435</v>
      </c>
      <c r="K242" s="242">
        <v>780</v>
      </c>
      <c r="L242" s="242">
        <v>30</v>
      </c>
      <c r="M242" s="243">
        <v>810</v>
      </c>
      <c r="N242" s="242">
        <v>180</v>
      </c>
      <c r="O242" s="242">
        <v>15</v>
      </c>
      <c r="P242" s="243">
        <v>195</v>
      </c>
      <c r="Q242" s="242">
        <v>3</v>
      </c>
      <c r="R242" s="242">
        <v>45</v>
      </c>
      <c r="S242" s="244">
        <v>15</v>
      </c>
      <c r="T242" s="242">
        <v>6</v>
      </c>
      <c r="U242" s="242">
        <v>90</v>
      </c>
      <c r="V242" s="244">
        <v>30</v>
      </c>
      <c r="W242" s="242">
        <v>23</v>
      </c>
      <c r="X242" s="242">
        <v>345</v>
      </c>
      <c r="Y242" s="244">
        <v>75</v>
      </c>
      <c r="Z242" s="242">
        <v>7</v>
      </c>
      <c r="AA242" s="242">
        <v>105</v>
      </c>
      <c r="AB242" s="244">
        <v>30</v>
      </c>
      <c r="AC242" s="242">
        <v>0</v>
      </c>
      <c r="AD242" s="242">
        <v>0</v>
      </c>
      <c r="AE242" s="244">
        <v>0</v>
      </c>
    </row>
    <row r="243" spans="1:31" x14ac:dyDescent="0.35">
      <c r="A243">
        <v>6353</v>
      </c>
      <c r="B243" t="s">
        <v>649</v>
      </c>
      <c r="C243" s="242">
        <v>36</v>
      </c>
      <c r="D243" s="242">
        <v>50</v>
      </c>
      <c r="E243" s="242">
        <v>0</v>
      </c>
      <c r="F243" s="243">
        <v>50</v>
      </c>
      <c r="G243" s="242">
        <v>19</v>
      </c>
      <c r="H243" s="242">
        <v>0</v>
      </c>
      <c r="I243" s="243">
        <v>19</v>
      </c>
      <c r="J243" s="242">
        <v>540</v>
      </c>
      <c r="K243" s="242">
        <v>750</v>
      </c>
      <c r="L243" s="242">
        <v>0</v>
      </c>
      <c r="M243" s="243">
        <v>750</v>
      </c>
      <c r="N243" s="242">
        <v>285</v>
      </c>
      <c r="O243" s="242">
        <v>0</v>
      </c>
      <c r="P243" s="243">
        <v>285</v>
      </c>
      <c r="Q243" s="242">
        <v>0</v>
      </c>
      <c r="R243" s="242">
        <v>0</v>
      </c>
      <c r="S243" s="244">
        <v>0</v>
      </c>
      <c r="T243" s="242">
        <v>7</v>
      </c>
      <c r="U243" s="242">
        <v>105</v>
      </c>
      <c r="V243" s="244">
        <v>60</v>
      </c>
      <c r="W243" s="242">
        <v>28</v>
      </c>
      <c r="X243" s="242">
        <v>420</v>
      </c>
      <c r="Y243" s="244">
        <v>165</v>
      </c>
      <c r="Z243" s="242">
        <v>14</v>
      </c>
      <c r="AA243" s="242">
        <v>210</v>
      </c>
      <c r="AB243" s="244">
        <v>15</v>
      </c>
      <c r="AC243" s="242">
        <v>12</v>
      </c>
      <c r="AD243" s="242">
        <v>180</v>
      </c>
      <c r="AE243" s="244">
        <v>15</v>
      </c>
    </row>
    <row r="244" spans="1:31" x14ac:dyDescent="0.35">
      <c r="A244">
        <v>6363</v>
      </c>
      <c r="B244" t="s">
        <v>651</v>
      </c>
      <c r="C244" s="242">
        <v>8</v>
      </c>
      <c r="D244" s="242">
        <v>14</v>
      </c>
      <c r="E244" s="242">
        <v>0</v>
      </c>
      <c r="F244" s="243">
        <v>14</v>
      </c>
      <c r="G244" s="242">
        <v>6</v>
      </c>
      <c r="H244" s="242">
        <v>0</v>
      </c>
      <c r="I244" s="243">
        <v>6</v>
      </c>
      <c r="J244" s="242">
        <v>120</v>
      </c>
      <c r="K244" s="242">
        <v>210</v>
      </c>
      <c r="L244" s="242">
        <v>0</v>
      </c>
      <c r="M244" s="243">
        <v>210</v>
      </c>
      <c r="N244" s="242">
        <v>90</v>
      </c>
      <c r="O244" s="242">
        <v>0</v>
      </c>
      <c r="P244" s="243">
        <v>90</v>
      </c>
      <c r="Q244" s="242">
        <v>1</v>
      </c>
      <c r="R244" s="242">
        <v>15</v>
      </c>
      <c r="S244" s="244">
        <v>15</v>
      </c>
      <c r="T244" s="242">
        <v>5</v>
      </c>
      <c r="U244" s="242">
        <v>75</v>
      </c>
      <c r="V244" s="244">
        <v>30</v>
      </c>
      <c r="W244" s="242">
        <v>7</v>
      </c>
      <c r="X244" s="242">
        <v>105</v>
      </c>
      <c r="Y244" s="244">
        <v>30</v>
      </c>
      <c r="Z244" s="242">
        <v>0</v>
      </c>
      <c r="AA244" s="242">
        <v>0</v>
      </c>
      <c r="AB244" s="244">
        <v>0</v>
      </c>
      <c r="AC244" s="242">
        <v>0</v>
      </c>
      <c r="AD244" s="242">
        <v>0</v>
      </c>
      <c r="AE244" s="244">
        <v>0</v>
      </c>
    </row>
    <row r="245" spans="1:31" x14ac:dyDescent="0.35">
      <c r="A245">
        <v>6389</v>
      </c>
      <c r="B245" t="s">
        <v>653</v>
      </c>
      <c r="C245" s="242">
        <v>0</v>
      </c>
      <c r="D245" s="242">
        <v>1</v>
      </c>
      <c r="E245" s="242">
        <v>0</v>
      </c>
      <c r="F245" s="243">
        <v>1</v>
      </c>
      <c r="G245" s="242">
        <v>1</v>
      </c>
      <c r="H245" s="242">
        <v>0</v>
      </c>
      <c r="I245" s="243">
        <v>1</v>
      </c>
      <c r="J245" s="242">
        <v>0</v>
      </c>
      <c r="K245" s="242">
        <v>15</v>
      </c>
      <c r="L245" s="242">
        <v>0</v>
      </c>
      <c r="M245" s="243">
        <v>15</v>
      </c>
      <c r="N245" s="242">
        <v>15</v>
      </c>
      <c r="O245" s="242">
        <v>0</v>
      </c>
      <c r="P245" s="243">
        <v>15</v>
      </c>
      <c r="Q245" s="242">
        <v>0</v>
      </c>
      <c r="R245" s="242">
        <v>0</v>
      </c>
      <c r="S245" s="244">
        <v>0</v>
      </c>
      <c r="T245" s="242">
        <v>0</v>
      </c>
      <c r="U245" s="242">
        <v>0</v>
      </c>
      <c r="V245" s="244">
        <v>0</v>
      </c>
      <c r="W245" s="242">
        <v>0</v>
      </c>
      <c r="X245" s="242">
        <v>0</v>
      </c>
      <c r="Y245" s="244">
        <v>0</v>
      </c>
      <c r="Z245" s="242">
        <v>0</v>
      </c>
      <c r="AA245" s="242">
        <v>0</v>
      </c>
      <c r="AB245" s="244">
        <v>0</v>
      </c>
      <c r="AC245" s="242">
        <v>0</v>
      </c>
      <c r="AD245" s="242">
        <v>0</v>
      </c>
      <c r="AE245" s="244">
        <v>0</v>
      </c>
    </row>
    <row r="246" spans="1:31" x14ac:dyDescent="0.35">
      <c r="A246">
        <v>6397</v>
      </c>
      <c r="B246" t="s">
        <v>654</v>
      </c>
      <c r="C246" s="242">
        <v>0</v>
      </c>
      <c r="D246" s="242">
        <v>11</v>
      </c>
      <c r="E246" s="242">
        <v>0</v>
      </c>
      <c r="F246" s="243">
        <v>11</v>
      </c>
      <c r="G246" s="242">
        <v>3</v>
      </c>
      <c r="H246" s="242">
        <v>0</v>
      </c>
      <c r="I246" s="243">
        <v>3</v>
      </c>
      <c r="J246" s="242">
        <v>0</v>
      </c>
      <c r="K246" s="242">
        <v>165</v>
      </c>
      <c r="L246" s="242">
        <v>0</v>
      </c>
      <c r="M246" s="243">
        <v>165</v>
      </c>
      <c r="N246" s="242">
        <v>45</v>
      </c>
      <c r="O246" s="242">
        <v>0</v>
      </c>
      <c r="P246" s="243">
        <v>45</v>
      </c>
      <c r="Q246" s="242">
        <v>0</v>
      </c>
      <c r="R246" s="242">
        <v>0</v>
      </c>
      <c r="S246" s="244">
        <v>0</v>
      </c>
      <c r="T246" s="242">
        <v>5</v>
      </c>
      <c r="U246" s="242">
        <v>75</v>
      </c>
      <c r="V246" s="244">
        <v>45</v>
      </c>
      <c r="W246" s="242">
        <v>3</v>
      </c>
      <c r="X246" s="242">
        <v>45</v>
      </c>
      <c r="Y246" s="244">
        <v>0</v>
      </c>
      <c r="Z246" s="242">
        <v>3</v>
      </c>
      <c r="AA246" s="242">
        <v>45</v>
      </c>
      <c r="AB246" s="244">
        <v>30</v>
      </c>
      <c r="AC246" s="242">
        <v>3</v>
      </c>
      <c r="AD246" s="242">
        <v>45</v>
      </c>
      <c r="AE246" s="244">
        <v>30</v>
      </c>
    </row>
    <row r="247" spans="1:31" x14ac:dyDescent="0.35">
      <c r="A247">
        <v>6416</v>
      </c>
      <c r="B247" t="s">
        <v>918</v>
      </c>
      <c r="C247" s="242">
        <v>0</v>
      </c>
      <c r="D247" s="242">
        <v>4</v>
      </c>
      <c r="E247" s="242">
        <v>0</v>
      </c>
      <c r="F247" s="243">
        <v>4</v>
      </c>
      <c r="G247" s="242">
        <v>0</v>
      </c>
      <c r="H247" s="242">
        <v>0</v>
      </c>
      <c r="I247" s="243">
        <v>0</v>
      </c>
      <c r="J247" s="242">
        <v>0</v>
      </c>
      <c r="K247" s="242">
        <v>60</v>
      </c>
      <c r="L247" s="242">
        <v>0</v>
      </c>
      <c r="M247" s="243">
        <v>60</v>
      </c>
      <c r="N247" s="242">
        <v>0</v>
      </c>
      <c r="O247" s="242">
        <v>0</v>
      </c>
      <c r="P247" s="243">
        <v>0</v>
      </c>
      <c r="Q247" s="242">
        <v>1</v>
      </c>
      <c r="R247" s="242">
        <v>15</v>
      </c>
      <c r="S247" s="244">
        <v>0</v>
      </c>
      <c r="T247" s="242">
        <v>3</v>
      </c>
      <c r="U247" s="242">
        <v>45</v>
      </c>
      <c r="V247" s="244">
        <v>0</v>
      </c>
      <c r="W247" s="242">
        <v>0</v>
      </c>
      <c r="X247" s="242">
        <v>0</v>
      </c>
      <c r="Y247" s="244">
        <v>0</v>
      </c>
      <c r="Z247" s="242">
        <v>0</v>
      </c>
      <c r="AA247" s="242">
        <v>0</v>
      </c>
      <c r="AB247" s="244">
        <v>0</v>
      </c>
      <c r="AC247" s="242">
        <v>0</v>
      </c>
      <c r="AD247" s="242">
        <v>0</v>
      </c>
      <c r="AE247" s="244">
        <v>0</v>
      </c>
    </row>
    <row r="248" spans="1:31" x14ac:dyDescent="0.35">
      <c r="A248">
        <v>6424</v>
      </c>
      <c r="B248" t="s">
        <v>656</v>
      </c>
      <c r="C248" s="242">
        <v>0</v>
      </c>
      <c r="D248" s="242">
        <v>1</v>
      </c>
      <c r="E248" s="242">
        <v>0</v>
      </c>
      <c r="F248" s="243">
        <v>1</v>
      </c>
      <c r="G248" s="242">
        <v>1</v>
      </c>
      <c r="H248" s="242">
        <v>0</v>
      </c>
      <c r="I248" s="243">
        <v>1</v>
      </c>
      <c r="J248" s="242">
        <v>0</v>
      </c>
      <c r="K248" s="242">
        <v>15</v>
      </c>
      <c r="L248" s="242">
        <v>0</v>
      </c>
      <c r="M248" s="243">
        <v>15</v>
      </c>
      <c r="N248" s="242">
        <v>15</v>
      </c>
      <c r="O248" s="242">
        <v>0</v>
      </c>
      <c r="P248" s="243">
        <v>15</v>
      </c>
      <c r="Q248" s="242">
        <v>1</v>
      </c>
      <c r="R248" s="242">
        <v>15</v>
      </c>
      <c r="S248" s="244">
        <v>15</v>
      </c>
      <c r="T248" s="242">
        <v>0</v>
      </c>
      <c r="U248" s="242">
        <v>0</v>
      </c>
      <c r="V248" s="244">
        <v>0</v>
      </c>
      <c r="W248" s="242">
        <v>0</v>
      </c>
      <c r="X248" s="242">
        <v>0</v>
      </c>
      <c r="Y248" s="244">
        <v>0</v>
      </c>
      <c r="Z248" s="242">
        <v>0</v>
      </c>
      <c r="AA248" s="242">
        <v>0</v>
      </c>
      <c r="AB248" s="244">
        <v>0</v>
      </c>
      <c r="AC248" s="242">
        <v>0</v>
      </c>
      <c r="AD248" s="242">
        <v>0</v>
      </c>
      <c r="AE248" s="244">
        <v>0</v>
      </c>
    </row>
    <row r="249" spans="1:31" x14ac:dyDescent="0.35">
      <c r="A249">
        <v>6436</v>
      </c>
      <c r="B249" t="s">
        <v>658</v>
      </c>
      <c r="C249" s="242">
        <v>13</v>
      </c>
      <c r="D249" s="242">
        <v>15</v>
      </c>
      <c r="E249" s="242">
        <v>1</v>
      </c>
      <c r="F249" s="243">
        <v>16</v>
      </c>
      <c r="G249" s="242">
        <v>5</v>
      </c>
      <c r="H249" s="242">
        <v>0</v>
      </c>
      <c r="I249" s="243">
        <v>5</v>
      </c>
      <c r="J249" s="242">
        <v>195</v>
      </c>
      <c r="K249" s="242">
        <v>225</v>
      </c>
      <c r="L249" s="242">
        <v>15</v>
      </c>
      <c r="M249" s="243">
        <v>240</v>
      </c>
      <c r="N249" s="242">
        <v>75</v>
      </c>
      <c r="O249" s="242">
        <v>0</v>
      </c>
      <c r="P249" s="243">
        <v>75</v>
      </c>
      <c r="Q249" s="242">
        <v>1</v>
      </c>
      <c r="R249" s="242">
        <v>15</v>
      </c>
      <c r="S249" s="244">
        <v>0</v>
      </c>
      <c r="T249" s="242">
        <v>10</v>
      </c>
      <c r="U249" s="242">
        <v>150</v>
      </c>
      <c r="V249" s="244">
        <v>30</v>
      </c>
      <c r="W249" s="242">
        <v>1</v>
      </c>
      <c r="X249" s="242">
        <v>15</v>
      </c>
      <c r="Y249" s="244">
        <v>15</v>
      </c>
      <c r="Z249" s="242">
        <v>0</v>
      </c>
      <c r="AA249" s="242">
        <v>0</v>
      </c>
      <c r="AB249" s="244">
        <v>0</v>
      </c>
      <c r="AC249" s="242">
        <v>0</v>
      </c>
      <c r="AD249" s="242">
        <v>0</v>
      </c>
      <c r="AE249" s="244">
        <v>0</v>
      </c>
    </row>
    <row r="250" spans="1:31" x14ac:dyDescent="0.35">
      <c r="A250">
        <v>6455</v>
      </c>
      <c r="B250" t="s">
        <v>659</v>
      </c>
      <c r="C250" s="242">
        <v>0</v>
      </c>
      <c r="D250" s="242">
        <v>1</v>
      </c>
      <c r="E250" s="242">
        <v>0</v>
      </c>
      <c r="F250" s="243">
        <v>1</v>
      </c>
      <c r="G250" s="242">
        <v>0</v>
      </c>
      <c r="H250" s="242">
        <v>0</v>
      </c>
      <c r="I250" s="243">
        <v>0</v>
      </c>
      <c r="J250" s="242">
        <v>0</v>
      </c>
      <c r="K250" s="242">
        <v>15</v>
      </c>
      <c r="L250" s="242">
        <v>0</v>
      </c>
      <c r="M250" s="243">
        <v>15</v>
      </c>
      <c r="N250" s="242">
        <v>0</v>
      </c>
      <c r="O250" s="242">
        <v>0</v>
      </c>
      <c r="P250" s="243">
        <v>0</v>
      </c>
      <c r="Q250" s="242">
        <v>0</v>
      </c>
      <c r="R250" s="242">
        <v>0</v>
      </c>
      <c r="S250" s="244">
        <v>0</v>
      </c>
      <c r="T250" s="242">
        <v>1</v>
      </c>
      <c r="U250" s="242">
        <v>15</v>
      </c>
      <c r="V250" s="244">
        <v>0</v>
      </c>
      <c r="W250" s="242">
        <v>0</v>
      </c>
      <c r="X250" s="242">
        <v>0</v>
      </c>
      <c r="Y250" s="244">
        <v>0</v>
      </c>
      <c r="Z250" s="242">
        <v>1</v>
      </c>
      <c r="AA250" s="242">
        <v>15</v>
      </c>
      <c r="AB250" s="244">
        <v>0</v>
      </c>
      <c r="AC250" s="242">
        <v>1</v>
      </c>
      <c r="AD250" s="242">
        <v>15</v>
      </c>
      <c r="AE250" s="244">
        <v>0</v>
      </c>
    </row>
    <row r="251" spans="1:31" x14ac:dyDescent="0.35">
      <c r="A251">
        <v>6461</v>
      </c>
      <c r="B251" t="s">
        <v>660</v>
      </c>
      <c r="C251" s="242">
        <v>0</v>
      </c>
      <c r="D251" s="242">
        <v>3</v>
      </c>
      <c r="E251" s="242">
        <v>0</v>
      </c>
      <c r="F251" s="243">
        <v>3</v>
      </c>
      <c r="G251" s="242">
        <v>3</v>
      </c>
      <c r="H251" s="242">
        <v>0</v>
      </c>
      <c r="I251" s="243">
        <v>3</v>
      </c>
      <c r="J251" s="242">
        <v>0</v>
      </c>
      <c r="K251" s="242">
        <v>45</v>
      </c>
      <c r="L251" s="242">
        <v>0</v>
      </c>
      <c r="M251" s="243">
        <v>45</v>
      </c>
      <c r="N251" s="242">
        <v>45</v>
      </c>
      <c r="O251" s="242">
        <v>0</v>
      </c>
      <c r="P251" s="243">
        <v>45</v>
      </c>
      <c r="Q251" s="242">
        <v>0</v>
      </c>
      <c r="R251" s="242">
        <v>0</v>
      </c>
      <c r="S251" s="244">
        <v>0</v>
      </c>
      <c r="T251" s="242">
        <v>0</v>
      </c>
      <c r="U251" s="242">
        <v>0</v>
      </c>
      <c r="V251" s="244">
        <v>0</v>
      </c>
      <c r="W251" s="242">
        <v>0</v>
      </c>
      <c r="X251" s="242">
        <v>0</v>
      </c>
      <c r="Y251" s="244">
        <v>0</v>
      </c>
      <c r="Z251" s="242">
        <v>0</v>
      </c>
      <c r="AA251" s="242">
        <v>0</v>
      </c>
      <c r="AB251" s="244">
        <v>0</v>
      </c>
      <c r="AC251" s="242">
        <v>0</v>
      </c>
      <c r="AD251" s="242">
        <v>0</v>
      </c>
      <c r="AE251" s="244">
        <v>0</v>
      </c>
    </row>
    <row r="252" spans="1:31" x14ac:dyDescent="0.35">
      <c r="A252">
        <v>6493</v>
      </c>
      <c r="B252" t="s">
        <v>661</v>
      </c>
      <c r="C252" s="242">
        <v>15</v>
      </c>
      <c r="D252" s="242">
        <v>14</v>
      </c>
      <c r="E252" s="242">
        <v>0</v>
      </c>
      <c r="F252" s="243">
        <v>14</v>
      </c>
      <c r="G252" s="242">
        <v>2</v>
      </c>
      <c r="H252" s="242">
        <v>0</v>
      </c>
      <c r="I252" s="243">
        <v>2</v>
      </c>
      <c r="J252" s="242">
        <v>225</v>
      </c>
      <c r="K252" s="242">
        <v>210</v>
      </c>
      <c r="L252" s="242">
        <v>0</v>
      </c>
      <c r="M252" s="243">
        <v>210</v>
      </c>
      <c r="N252" s="242">
        <v>30</v>
      </c>
      <c r="O252" s="242">
        <v>0</v>
      </c>
      <c r="P252" s="243">
        <v>30</v>
      </c>
      <c r="Q252" s="242">
        <v>2</v>
      </c>
      <c r="R252" s="242">
        <v>30</v>
      </c>
      <c r="S252" s="244">
        <v>0</v>
      </c>
      <c r="T252" s="242">
        <v>0</v>
      </c>
      <c r="U252" s="242">
        <v>0</v>
      </c>
      <c r="V252" s="244">
        <v>0</v>
      </c>
      <c r="W252" s="242">
        <v>10</v>
      </c>
      <c r="X252" s="242">
        <v>150</v>
      </c>
      <c r="Y252" s="244">
        <v>30</v>
      </c>
      <c r="Z252" s="242">
        <v>2</v>
      </c>
      <c r="AA252" s="242">
        <v>30</v>
      </c>
      <c r="AB252" s="244">
        <v>0</v>
      </c>
      <c r="AC252" s="242">
        <v>0</v>
      </c>
      <c r="AD252" s="242">
        <v>0</v>
      </c>
      <c r="AE252" s="244">
        <v>0</v>
      </c>
    </row>
    <row r="253" spans="1:31" x14ac:dyDescent="0.35">
      <c r="A253">
        <v>6514</v>
      </c>
      <c r="B253" t="s">
        <v>662</v>
      </c>
      <c r="C253" s="242">
        <v>1</v>
      </c>
      <c r="D253" s="242">
        <v>2</v>
      </c>
      <c r="E253" s="242">
        <v>0</v>
      </c>
      <c r="F253" s="243">
        <v>2</v>
      </c>
      <c r="G253" s="242">
        <v>1</v>
      </c>
      <c r="H253" s="242">
        <v>0</v>
      </c>
      <c r="I253" s="243">
        <v>1</v>
      </c>
      <c r="J253" s="242">
        <v>15</v>
      </c>
      <c r="K253" s="242">
        <v>30</v>
      </c>
      <c r="L253" s="242">
        <v>0</v>
      </c>
      <c r="M253" s="243">
        <v>30</v>
      </c>
      <c r="N253" s="242">
        <v>15</v>
      </c>
      <c r="O253" s="242">
        <v>0</v>
      </c>
      <c r="P253" s="243">
        <v>15</v>
      </c>
      <c r="Q253" s="242">
        <v>1</v>
      </c>
      <c r="R253" s="242">
        <v>15</v>
      </c>
      <c r="S253" s="244">
        <v>15</v>
      </c>
      <c r="T253" s="242">
        <v>0</v>
      </c>
      <c r="U253" s="242">
        <v>0</v>
      </c>
      <c r="V253" s="244">
        <v>0</v>
      </c>
      <c r="W253" s="242">
        <v>0</v>
      </c>
      <c r="X253" s="242">
        <v>0</v>
      </c>
      <c r="Y253" s="244">
        <v>0</v>
      </c>
      <c r="Z253" s="242">
        <v>0</v>
      </c>
      <c r="AA253" s="242">
        <v>0</v>
      </c>
      <c r="AB253" s="244">
        <v>0</v>
      </c>
      <c r="AC253" s="242">
        <v>0</v>
      </c>
      <c r="AD253" s="242">
        <v>0</v>
      </c>
      <c r="AE253" s="244">
        <v>0</v>
      </c>
    </row>
    <row r="254" spans="1:31" x14ac:dyDescent="0.35">
      <c r="A254">
        <v>6519</v>
      </c>
      <c r="B254" t="s">
        <v>663</v>
      </c>
      <c r="C254" s="242">
        <v>8</v>
      </c>
      <c r="D254" s="242">
        <v>5</v>
      </c>
      <c r="E254" s="242">
        <v>0</v>
      </c>
      <c r="F254" s="243">
        <v>5</v>
      </c>
      <c r="G254" s="242">
        <v>0</v>
      </c>
      <c r="H254" s="242">
        <v>0</v>
      </c>
      <c r="I254" s="243">
        <v>0</v>
      </c>
      <c r="J254" s="242">
        <v>120</v>
      </c>
      <c r="K254" s="242">
        <v>75</v>
      </c>
      <c r="L254" s="242">
        <v>0</v>
      </c>
      <c r="M254" s="243">
        <v>75</v>
      </c>
      <c r="N254" s="242">
        <v>0</v>
      </c>
      <c r="O254" s="242">
        <v>0</v>
      </c>
      <c r="P254" s="243">
        <v>0</v>
      </c>
      <c r="Q254" s="242">
        <v>4</v>
      </c>
      <c r="R254" s="242">
        <v>60</v>
      </c>
      <c r="S254" s="244">
        <v>0</v>
      </c>
      <c r="T254" s="242">
        <v>0</v>
      </c>
      <c r="U254" s="242">
        <v>0</v>
      </c>
      <c r="V254" s="244">
        <v>0</v>
      </c>
      <c r="W254" s="242">
        <v>1</v>
      </c>
      <c r="X254" s="242">
        <v>15</v>
      </c>
      <c r="Y254" s="244">
        <v>0</v>
      </c>
      <c r="Z254" s="242">
        <v>3</v>
      </c>
      <c r="AA254" s="242">
        <v>45</v>
      </c>
      <c r="AB254" s="244">
        <v>0</v>
      </c>
      <c r="AC254" s="242">
        <v>3</v>
      </c>
      <c r="AD254" s="242">
        <v>45</v>
      </c>
      <c r="AE254" s="244">
        <v>0</v>
      </c>
    </row>
    <row r="255" spans="1:31" x14ac:dyDescent="0.35">
      <c r="A255">
        <v>6520</v>
      </c>
      <c r="B255" t="s">
        <v>664</v>
      </c>
      <c r="C255" s="242">
        <v>11</v>
      </c>
      <c r="D255" s="242">
        <v>16</v>
      </c>
      <c r="E255" s="242">
        <v>0</v>
      </c>
      <c r="F255" s="243">
        <v>16</v>
      </c>
      <c r="G255" s="242">
        <v>5</v>
      </c>
      <c r="H255" s="242">
        <v>0</v>
      </c>
      <c r="I255" s="243">
        <v>5</v>
      </c>
      <c r="J255" s="242">
        <v>165</v>
      </c>
      <c r="K255" s="242">
        <v>240</v>
      </c>
      <c r="L255" s="242">
        <v>0</v>
      </c>
      <c r="M255" s="243">
        <v>240</v>
      </c>
      <c r="N255" s="242">
        <v>75</v>
      </c>
      <c r="O255" s="242">
        <v>0</v>
      </c>
      <c r="P255" s="243">
        <v>75</v>
      </c>
      <c r="Q255" s="242">
        <v>7</v>
      </c>
      <c r="R255" s="242">
        <v>105</v>
      </c>
      <c r="S255" s="244">
        <v>30</v>
      </c>
      <c r="T255" s="242">
        <v>5</v>
      </c>
      <c r="U255" s="242">
        <v>75</v>
      </c>
      <c r="V255" s="244">
        <v>0</v>
      </c>
      <c r="W255" s="242">
        <v>1</v>
      </c>
      <c r="X255" s="242">
        <v>15</v>
      </c>
      <c r="Y255" s="244">
        <v>15</v>
      </c>
      <c r="Z255" s="242">
        <v>7</v>
      </c>
      <c r="AA255" s="242">
        <v>105</v>
      </c>
      <c r="AB255" s="244">
        <v>0</v>
      </c>
      <c r="AC255" s="242">
        <v>7</v>
      </c>
      <c r="AD255" s="242">
        <v>105</v>
      </c>
      <c r="AE255" s="244">
        <v>0</v>
      </c>
    </row>
    <row r="256" spans="1:31" x14ac:dyDescent="0.35">
      <c r="A256">
        <v>6538</v>
      </c>
      <c r="B256" t="s">
        <v>665</v>
      </c>
      <c r="C256" s="242">
        <v>10</v>
      </c>
      <c r="D256" s="242">
        <v>2</v>
      </c>
      <c r="E256" s="242">
        <v>1</v>
      </c>
      <c r="F256" s="243">
        <v>3</v>
      </c>
      <c r="G256" s="242">
        <v>1</v>
      </c>
      <c r="H256" s="242">
        <v>0</v>
      </c>
      <c r="I256" s="243">
        <v>1</v>
      </c>
      <c r="J256" s="242">
        <v>150</v>
      </c>
      <c r="K256" s="242">
        <v>30</v>
      </c>
      <c r="L256" s="242">
        <v>15</v>
      </c>
      <c r="M256" s="243">
        <v>45</v>
      </c>
      <c r="N256" s="242">
        <v>15</v>
      </c>
      <c r="O256" s="242">
        <v>0</v>
      </c>
      <c r="P256" s="243">
        <v>15</v>
      </c>
      <c r="Q256" s="242">
        <v>2</v>
      </c>
      <c r="R256" s="242">
        <v>30</v>
      </c>
      <c r="S256" s="244">
        <v>15</v>
      </c>
      <c r="T256" s="242">
        <v>1</v>
      </c>
      <c r="U256" s="242">
        <v>15</v>
      </c>
      <c r="V256" s="244">
        <v>0</v>
      </c>
      <c r="W256" s="242">
        <v>0</v>
      </c>
      <c r="X256" s="242">
        <v>0</v>
      </c>
      <c r="Y256" s="244">
        <v>0</v>
      </c>
      <c r="Z256" s="242">
        <v>0</v>
      </c>
      <c r="AA256" s="242">
        <v>0</v>
      </c>
      <c r="AB256" s="244">
        <v>0</v>
      </c>
      <c r="AC256" s="242">
        <v>0</v>
      </c>
      <c r="AD256" s="242">
        <v>0</v>
      </c>
      <c r="AE256" s="244">
        <v>0</v>
      </c>
    </row>
    <row r="257" spans="1:31" x14ac:dyDescent="0.35">
      <c r="A257">
        <v>6554</v>
      </c>
      <c r="B257" t="s">
        <v>666</v>
      </c>
      <c r="C257" s="242">
        <v>9</v>
      </c>
      <c r="D257" s="242">
        <v>29</v>
      </c>
      <c r="E257" s="242">
        <v>0</v>
      </c>
      <c r="F257" s="243">
        <v>29</v>
      </c>
      <c r="G257" s="242">
        <v>18</v>
      </c>
      <c r="H257" s="242">
        <v>0</v>
      </c>
      <c r="I257" s="243">
        <v>18</v>
      </c>
      <c r="J257" s="242">
        <v>132</v>
      </c>
      <c r="K257" s="242">
        <v>415</v>
      </c>
      <c r="L257" s="242">
        <v>0</v>
      </c>
      <c r="M257" s="243">
        <v>415</v>
      </c>
      <c r="N257" s="242">
        <v>245</v>
      </c>
      <c r="O257" s="242">
        <v>0</v>
      </c>
      <c r="P257" s="243">
        <v>245</v>
      </c>
      <c r="Q257" s="242">
        <v>0</v>
      </c>
      <c r="R257" s="242">
        <v>0</v>
      </c>
      <c r="S257" s="244">
        <v>0</v>
      </c>
      <c r="T257" s="242">
        <v>4</v>
      </c>
      <c r="U257" s="242">
        <v>60</v>
      </c>
      <c r="V257" s="244">
        <v>15</v>
      </c>
      <c r="W257" s="242">
        <v>3</v>
      </c>
      <c r="X257" s="242">
        <v>45</v>
      </c>
      <c r="Y257" s="244">
        <v>30</v>
      </c>
      <c r="Z257" s="242">
        <v>0</v>
      </c>
      <c r="AA257" s="242">
        <v>0</v>
      </c>
      <c r="AB257" s="244">
        <v>0</v>
      </c>
      <c r="AC257" s="242">
        <v>0</v>
      </c>
      <c r="AD257" s="242">
        <v>0</v>
      </c>
      <c r="AE257" s="244">
        <v>0</v>
      </c>
    </row>
    <row r="258" spans="1:31" x14ac:dyDescent="0.35">
      <c r="A258">
        <v>6569</v>
      </c>
      <c r="B258" t="s">
        <v>667</v>
      </c>
      <c r="C258" s="242">
        <v>6</v>
      </c>
      <c r="D258" s="242">
        <v>24</v>
      </c>
      <c r="E258" s="242">
        <v>0</v>
      </c>
      <c r="F258" s="243">
        <v>24</v>
      </c>
      <c r="G258" s="242">
        <v>16</v>
      </c>
      <c r="H258" s="242">
        <v>0</v>
      </c>
      <c r="I258" s="243">
        <v>16</v>
      </c>
      <c r="J258" s="242">
        <v>90</v>
      </c>
      <c r="K258" s="242">
        <v>330</v>
      </c>
      <c r="L258" s="242">
        <v>0</v>
      </c>
      <c r="M258" s="243">
        <v>330</v>
      </c>
      <c r="N258" s="242">
        <v>218.45</v>
      </c>
      <c r="O258" s="242">
        <v>0</v>
      </c>
      <c r="P258" s="243">
        <v>218.45</v>
      </c>
      <c r="Q258" s="242">
        <v>0</v>
      </c>
      <c r="R258" s="242">
        <v>0</v>
      </c>
      <c r="S258" s="244">
        <v>0</v>
      </c>
      <c r="T258" s="242">
        <v>0</v>
      </c>
      <c r="U258" s="242">
        <v>0</v>
      </c>
      <c r="V258" s="244">
        <v>0</v>
      </c>
      <c r="W258" s="242">
        <v>2</v>
      </c>
      <c r="X258" s="242">
        <v>15</v>
      </c>
      <c r="Y258" s="244">
        <v>25</v>
      </c>
      <c r="Z258" s="242">
        <v>2</v>
      </c>
      <c r="AA258" s="242">
        <v>30</v>
      </c>
      <c r="AB258" s="244">
        <v>0</v>
      </c>
      <c r="AC258" s="242">
        <v>2</v>
      </c>
      <c r="AD258" s="242">
        <v>30</v>
      </c>
      <c r="AE258" s="244">
        <v>0</v>
      </c>
    </row>
    <row r="259" spans="1:31" x14ac:dyDescent="0.35">
      <c r="A259">
        <v>6580</v>
      </c>
      <c r="B259" t="s">
        <v>668</v>
      </c>
      <c r="C259" s="242">
        <v>4</v>
      </c>
      <c r="D259" s="242">
        <v>27</v>
      </c>
      <c r="E259" s="242">
        <v>0</v>
      </c>
      <c r="F259" s="243">
        <v>27</v>
      </c>
      <c r="G259" s="242">
        <v>21</v>
      </c>
      <c r="H259" s="242">
        <v>0</v>
      </c>
      <c r="I259" s="243">
        <v>21</v>
      </c>
      <c r="J259" s="242">
        <v>60</v>
      </c>
      <c r="K259" s="242">
        <v>405</v>
      </c>
      <c r="L259" s="242">
        <v>0</v>
      </c>
      <c r="M259" s="243">
        <v>405</v>
      </c>
      <c r="N259" s="242">
        <v>306</v>
      </c>
      <c r="O259" s="242">
        <v>0</v>
      </c>
      <c r="P259" s="243">
        <v>306</v>
      </c>
      <c r="Q259" s="242">
        <v>6</v>
      </c>
      <c r="R259" s="242">
        <v>90</v>
      </c>
      <c r="S259" s="244">
        <v>57</v>
      </c>
      <c r="T259" s="242">
        <v>0</v>
      </c>
      <c r="U259" s="242">
        <v>0</v>
      </c>
      <c r="V259" s="244">
        <v>0</v>
      </c>
      <c r="W259" s="242">
        <v>2</v>
      </c>
      <c r="X259" s="242">
        <v>30</v>
      </c>
      <c r="Y259" s="244">
        <v>30</v>
      </c>
      <c r="Z259" s="242">
        <v>0</v>
      </c>
      <c r="AA259" s="242">
        <v>0</v>
      </c>
      <c r="AB259" s="244">
        <v>0</v>
      </c>
      <c r="AC259" s="242">
        <v>0</v>
      </c>
      <c r="AD259" s="242">
        <v>0</v>
      </c>
      <c r="AE259" s="244">
        <v>0</v>
      </c>
    </row>
    <row r="260" spans="1:31" x14ac:dyDescent="0.35">
      <c r="A260">
        <v>6605</v>
      </c>
      <c r="B260" t="s">
        <v>670</v>
      </c>
      <c r="C260" s="242">
        <v>7</v>
      </c>
      <c r="D260" s="242">
        <v>22</v>
      </c>
      <c r="E260" s="242">
        <v>0</v>
      </c>
      <c r="F260" s="243">
        <v>22</v>
      </c>
      <c r="G260" s="242">
        <v>12</v>
      </c>
      <c r="H260" s="242">
        <v>0</v>
      </c>
      <c r="I260" s="243">
        <v>12</v>
      </c>
      <c r="J260" s="242">
        <v>105</v>
      </c>
      <c r="K260" s="242">
        <v>330</v>
      </c>
      <c r="L260" s="242">
        <v>0</v>
      </c>
      <c r="M260" s="243">
        <v>330</v>
      </c>
      <c r="N260" s="242">
        <v>179</v>
      </c>
      <c r="O260" s="242">
        <v>0</v>
      </c>
      <c r="P260" s="243">
        <v>179</v>
      </c>
      <c r="Q260" s="242">
        <v>4</v>
      </c>
      <c r="R260" s="242">
        <v>60</v>
      </c>
      <c r="S260" s="244">
        <v>15</v>
      </c>
      <c r="T260" s="242">
        <v>1</v>
      </c>
      <c r="U260" s="242">
        <v>15</v>
      </c>
      <c r="V260" s="244">
        <v>0</v>
      </c>
      <c r="W260" s="242">
        <v>4</v>
      </c>
      <c r="X260" s="242">
        <v>60</v>
      </c>
      <c r="Y260" s="244">
        <v>30</v>
      </c>
      <c r="Z260" s="242">
        <v>0</v>
      </c>
      <c r="AA260" s="242">
        <v>0</v>
      </c>
      <c r="AB260" s="244">
        <v>0</v>
      </c>
      <c r="AC260" s="242">
        <v>0</v>
      </c>
      <c r="AD260" s="242">
        <v>0</v>
      </c>
      <c r="AE260" s="244">
        <v>0</v>
      </c>
    </row>
    <row r="261" spans="1:31" x14ac:dyDescent="0.35">
      <c r="A261">
        <v>6606</v>
      </c>
      <c r="B261" t="s">
        <v>671</v>
      </c>
      <c r="C261" s="242">
        <v>8</v>
      </c>
      <c r="D261" s="242">
        <v>13</v>
      </c>
      <c r="E261" s="242">
        <v>0</v>
      </c>
      <c r="F261" s="243">
        <v>13</v>
      </c>
      <c r="G261" s="242">
        <v>9</v>
      </c>
      <c r="H261" s="242">
        <v>0</v>
      </c>
      <c r="I261" s="243">
        <v>9</v>
      </c>
      <c r="J261" s="242">
        <v>120</v>
      </c>
      <c r="K261" s="242">
        <v>180</v>
      </c>
      <c r="L261" s="242">
        <v>0</v>
      </c>
      <c r="M261" s="243">
        <v>180</v>
      </c>
      <c r="N261" s="242">
        <v>135</v>
      </c>
      <c r="O261" s="242">
        <v>0</v>
      </c>
      <c r="P261" s="243">
        <v>135</v>
      </c>
      <c r="Q261" s="242">
        <v>1</v>
      </c>
      <c r="R261" s="242">
        <v>15</v>
      </c>
      <c r="S261" s="244">
        <v>0</v>
      </c>
      <c r="T261" s="242">
        <v>0</v>
      </c>
      <c r="U261" s="242">
        <v>0</v>
      </c>
      <c r="V261" s="244">
        <v>0</v>
      </c>
      <c r="W261" s="242">
        <v>1</v>
      </c>
      <c r="X261" s="242">
        <v>15</v>
      </c>
      <c r="Y261" s="244">
        <v>0</v>
      </c>
      <c r="Z261" s="242">
        <v>0</v>
      </c>
      <c r="AA261" s="242">
        <v>0</v>
      </c>
      <c r="AB261" s="244">
        <v>0</v>
      </c>
      <c r="AC261" s="242">
        <v>0</v>
      </c>
      <c r="AD261" s="242">
        <v>0</v>
      </c>
      <c r="AE261" s="244">
        <v>0</v>
      </c>
    </row>
    <row r="262" spans="1:31" x14ac:dyDescent="0.35">
      <c r="A262">
        <v>6611</v>
      </c>
      <c r="B262" t="s">
        <v>672</v>
      </c>
      <c r="C262" s="242">
        <v>7</v>
      </c>
      <c r="D262" s="242">
        <v>2</v>
      </c>
      <c r="E262" s="242">
        <v>0</v>
      </c>
      <c r="F262" s="243">
        <v>2</v>
      </c>
      <c r="G262" s="242">
        <v>0</v>
      </c>
      <c r="H262" s="242">
        <v>0</v>
      </c>
      <c r="I262" s="243">
        <v>0</v>
      </c>
      <c r="J262" s="242">
        <v>105</v>
      </c>
      <c r="K262" s="242">
        <v>30</v>
      </c>
      <c r="L262" s="242">
        <v>0</v>
      </c>
      <c r="M262" s="243">
        <v>30</v>
      </c>
      <c r="N262" s="242">
        <v>0</v>
      </c>
      <c r="O262" s="242">
        <v>0</v>
      </c>
      <c r="P262" s="243">
        <v>0</v>
      </c>
      <c r="Q262" s="242">
        <v>0</v>
      </c>
      <c r="R262" s="242">
        <v>0</v>
      </c>
      <c r="S262" s="244">
        <v>0</v>
      </c>
      <c r="T262" s="242">
        <v>1</v>
      </c>
      <c r="U262" s="242">
        <v>15</v>
      </c>
      <c r="V262" s="244">
        <v>0</v>
      </c>
      <c r="W262" s="242">
        <v>1</v>
      </c>
      <c r="X262" s="242">
        <v>15</v>
      </c>
      <c r="Y262" s="244">
        <v>0</v>
      </c>
      <c r="Z262" s="242">
        <v>0</v>
      </c>
      <c r="AA262" s="242">
        <v>0</v>
      </c>
      <c r="AB262" s="244">
        <v>0</v>
      </c>
      <c r="AC262" s="242">
        <v>0</v>
      </c>
      <c r="AD262" s="242">
        <v>0</v>
      </c>
      <c r="AE262" s="244">
        <v>0</v>
      </c>
    </row>
    <row r="263" spans="1:31" x14ac:dyDescent="0.35">
      <c r="A263">
        <v>6631</v>
      </c>
      <c r="B263" t="s">
        <v>673</v>
      </c>
      <c r="C263" s="242">
        <v>2</v>
      </c>
      <c r="D263" s="242">
        <v>3</v>
      </c>
      <c r="E263" s="242">
        <v>0</v>
      </c>
      <c r="F263" s="243">
        <v>3</v>
      </c>
      <c r="G263" s="242">
        <v>1</v>
      </c>
      <c r="H263" s="242">
        <v>0</v>
      </c>
      <c r="I263" s="243">
        <v>1</v>
      </c>
      <c r="J263" s="242">
        <v>30</v>
      </c>
      <c r="K263" s="242">
        <v>30</v>
      </c>
      <c r="L263" s="242">
        <v>0</v>
      </c>
      <c r="M263" s="243">
        <v>30</v>
      </c>
      <c r="N263" s="242">
        <v>15</v>
      </c>
      <c r="O263" s="242">
        <v>0</v>
      </c>
      <c r="P263" s="243">
        <v>15</v>
      </c>
      <c r="Q263" s="242">
        <v>1</v>
      </c>
      <c r="R263" s="242">
        <v>0</v>
      </c>
      <c r="S263" s="244">
        <v>15</v>
      </c>
      <c r="T263" s="242">
        <v>0</v>
      </c>
      <c r="U263" s="242">
        <v>0</v>
      </c>
      <c r="V263" s="244">
        <v>0</v>
      </c>
      <c r="W263" s="242">
        <v>0</v>
      </c>
      <c r="X263" s="242">
        <v>0</v>
      </c>
      <c r="Y263" s="244">
        <v>0</v>
      </c>
      <c r="Z263" s="242">
        <v>0</v>
      </c>
      <c r="AA263" s="242">
        <v>0</v>
      </c>
      <c r="AB263" s="244">
        <v>0</v>
      </c>
      <c r="AC263" s="242">
        <v>0</v>
      </c>
      <c r="AD263" s="242">
        <v>0</v>
      </c>
      <c r="AE263" s="244">
        <v>0</v>
      </c>
    </row>
    <row r="264" spans="1:31" x14ac:dyDescent="0.35">
      <c r="A264">
        <v>6647</v>
      </c>
      <c r="B264" t="s">
        <v>674</v>
      </c>
      <c r="C264" s="242">
        <v>16</v>
      </c>
      <c r="D264" s="242">
        <v>25</v>
      </c>
      <c r="E264" s="242">
        <v>0</v>
      </c>
      <c r="F264" s="243">
        <v>25</v>
      </c>
      <c r="G264" s="242">
        <v>12</v>
      </c>
      <c r="H264" s="242">
        <v>0</v>
      </c>
      <c r="I264" s="243">
        <v>12</v>
      </c>
      <c r="J264" s="242">
        <v>240</v>
      </c>
      <c r="K264" s="242">
        <v>375</v>
      </c>
      <c r="L264" s="242">
        <v>0</v>
      </c>
      <c r="M264" s="243">
        <v>375</v>
      </c>
      <c r="N264" s="242">
        <v>180</v>
      </c>
      <c r="O264" s="242">
        <v>0</v>
      </c>
      <c r="P264" s="243">
        <v>180</v>
      </c>
      <c r="Q264" s="242">
        <v>8</v>
      </c>
      <c r="R264" s="242">
        <v>120</v>
      </c>
      <c r="S264" s="244">
        <v>45</v>
      </c>
      <c r="T264" s="242">
        <v>1</v>
      </c>
      <c r="U264" s="242">
        <v>15</v>
      </c>
      <c r="V264" s="244">
        <v>15</v>
      </c>
      <c r="W264" s="242">
        <v>4</v>
      </c>
      <c r="X264" s="242">
        <v>60</v>
      </c>
      <c r="Y264" s="244">
        <v>0</v>
      </c>
      <c r="Z264" s="242">
        <v>5</v>
      </c>
      <c r="AA264" s="242">
        <v>75</v>
      </c>
      <c r="AB264" s="244">
        <v>0</v>
      </c>
      <c r="AC264" s="242">
        <v>6</v>
      </c>
      <c r="AD264" s="242">
        <v>90</v>
      </c>
      <c r="AE264" s="244">
        <v>15</v>
      </c>
    </row>
    <row r="265" spans="1:31" x14ac:dyDescent="0.35">
      <c r="A265">
        <v>6648</v>
      </c>
      <c r="B265" t="s">
        <v>675</v>
      </c>
      <c r="C265" s="242">
        <v>42</v>
      </c>
      <c r="D265" s="242">
        <v>21</v>
      </c>
      <c r="E265" s="242">
        <v>2</v>
      </c>
      <c r="F265" s="243">
        <v>23</v>
      </c>
      <c r="G265" s="242">
        <v>2</v>
      </c>
      <c r="H265" s="242">
        <v>0</v>
      </c>
      <c r="I265" s="243">
        <v>2</v>
      </c>
      <c r="J265" s="242">
        <v>630</v>
      </c>
      <c r="K265" s="242">
        <v>315</v>
      </c>
      <c r="L265" s="242">
        <v>30</v>
      </c>
      <c r="M265" s="243">
        <v>345</v>
      </c>
      <c r="N265" s="242">
        <v>30</v>
      </c>
      <c r="O265" s="242">
        <v>0</v>
      </c>
      <c r="P265" s="243">
        <v>30</v>
      </c>
      <c r="Q265" s="242">
        <v>3</v>
      </c>
      <c r="R265" s="242">
        <v>45</v>
      </c>
      <c r="S265" s="244">
        <v>0</v>
      </c>
      <c r="T265" s="242">
        <v>13</v>
      </c>
      <c r="U265" s="242">
        <v>195</v>
      </c>
      <c r="V265" s="244">
        <v>0</v>
      </c>
      <c r="W265" s="242">
        <v>4</v>
      </c>
      <c r="X265" s="242">
        <v>60</v>
      </c>
      <c r="Y265" s="244">
        <v>30</v>
      </c>
      <c r="Z265" s="242">
        <v>9</v>
      </c>
      <c r="AA265" s="242">
        <v>135</v>
      </c>
      <c r="AB265" s="244">
        <v>15</v>
      </c>
      <c r="AC265" s="242">
        <v>9</v>
      </c>
      <c r="AD265" s="242">
        <v>135</v>
      </c>
      <c r="AE265" s="244">
        <v>15</v>
      </c>
    </row>
    <row r="266" spans="1:31" x14ac:dyDescent="0.35">
      <c r="A266">
        <v>6651</v>
      </c>
      <c r="B266" t="s">
        <v>676</v>
      </c>
      <c r="C266" s="242">
        <v>0</v>
      </c>
      <c r="D266" s="242">
        <v>3</v>
      </c>
      <c r="E266" s="242">
        <v>0</v>
      </c>
      <c r="F266" s="243">
        <v>3</v>
      </c>
      <c r="G266" s="242">
        <v>2</v>
      </c>
      <c r="H266" s="242">
        <v>0</v>
      </c>
      <c r="I266" s="243">
        <v>2</v>
      </c>
      <c r="J266" s="242">
        <v>0</v>
      </c>
      <c r="K266" s="242">
        <v>45</v>
      </c>
      <c r="L266" s="242">
        <v>0</v>
      </c>
      <c r="M266" s="243">
        <v>45</v>
      </c>
      <c r="N266" s="242">
        <v>30</v>
      </c>
      <c r="O266" s="242">
        <v>0</v>
      </c>
      <c r="P266" s="243">
        <v>30</v>
      </c>
      <c r="Q266" s="242">
        <v>2</v>
      </c>
      <c r="R266" s="242">
        <v>30</v>
      </c>
      <c r="S266" s="244">
        <v>15</v>
      </c>
      <c r="T266" s="242">
        <v>0</v>
      </c>
      <c r="U266" s="242">
        <v>0</v>
      </c>
      <c r="V266" s="244">
        <v>0</v>
      </c>
      <c r="W266" s="242">
        <v>0</v>
      </c>
      <c r="X266" s="242">
        <v>0</v>
      </c>
      <c r="Y266" s="244">
        <v>0</v>
      </c>
      <c r="Z266" s="242">
        <v>0</v>
      </c>
      <c r="AA266" s="242">
        <v>0</v>
      </c>
      <c r="AB266" s="244">
        <v>0</v>
      </c>
      <c r="AC266" s="242">
        <v>0</v>
      </c>
      <c r="AD266" s="242">
        <v>0</v>
      </c>
      <c r="AE266" s="244">
        <v>0</v>
      </c>
    </row>
    <row r="267" spans="1:31" x14ac:dyDescent="0.35">
      <c r="A267">
        <v>6659</v>
      </c>
      <c r="B267" t="s">
        <v>677</v>
      </c>
      <c r="C267" s="242">
        <v>35</v>
      </c>
      <c r="D267" s="242">
        <v>12</v>
      </c>
      <c r="E267" s="242">
        <v>0</v>
      </c>
      <c r="F267" s="243">
        <v>12</v>
      </c>
      <c r="G267" s="242">
        <v>2</v>
      </c>
      <c r="H267" s="242">
        <v>0</v>
      </c>
      <c r="I267" s="243">
        <v>2</v>
      </c>
      <c r="J267" s="242">
        <v>525</v>
      </c>
      <c r="K267" s="242">
        <v>180</v>
      </c>
      <c r="L267" s="242">
        <v>0</v>
      </c>
      <c r="M267" s="243">
        <v>180</v>
      </c>
      <c r="N267" s="242">
        <v>30</v>
      </c>
      <c r="O267" s="242">
        <v>0</v>
      </c>
      <c r="P267" s="243">
        <v>30</v>
      </c>
      <c r="Q267" s="242">
        <v>1</v>
      </c>
      <c r="R267" s="242">
        <v>15</v>
      </c>
      <c r="S267" s="244">
        <v>0</v>
      </c>
      <c r="T267" s="242">
        <v>5</v>
      </c>
      <c r="U267" s="242">
        <v>75</v>
      </c>
      <c r="V267" s="244">
        <v>0</v>
      </c>
      <c r="W267" s="242">
        <v>4</v>
      </c>
      <c r="X267" s="242">
        <v>60</v>
      </c>
      <c r="Y267" s="244">
        <v>0</v>
      </c>
      <c r="Z267" s="242">
        <v>1</v>
      </c>
      <c r="AA267" s="242">
        <v>15</v>
      </c>
      <c r="AB267" s="244">
        <v>0</v>
      </c>
      <c r="AC267" s="242">
        <v>0</v>
      </c>
      <c r="AD267" s="242">
        <v>0</v>
      </c>
      <c r="AE267" s="244">
        <v>0</v>
      </c>
    </row>
    <row r="268" spans="1:31" x14ac:dyDescent="0.35">
      <c r="A268">
        <v>6664</v>
      </c>
      <c r="B268" t="s">
        <v>678</v>
      </c>
      <c r="C268" s="242">
        <v>13</v>
      </c>
      <c r="D268" s="242">
        <v>11</v>
      </c>
      <c r="E268" s="242">
        <v>0</v>
      </c>
      <c r="F268" s="243">
        <v>11</v>
      </c>
      <c r="G268" s="242">
        <v>6</v>
      </c>
      <c r="H268" s="242">
        <v>0</v>
      </c>
      <c r="I268" s="243">
        <v>6</v>
      </c>
      <c r="J268" s="242">
        <v>193.6</v>
      </c>
      <c r="K268" s="242">
        <v>163.6</v>
      </c>
      <c r="L268" s="242">
        <v>0</v>
      </c>
      <c r="M268" s="243">
        <v>163.6</v>
      </c>
      <c r="N268" s="242">
        <v>86.9</v>
      </c>
      <c r="O268" s="242">
        <v>0</v>
      </c>
      <c r="P268" s="243">
        <v>86.9</v>
      </c>
      <c r="Q268" s="242">
        <v>4</v>
      </c>
      <c r="R268" s="242">
        <v>60</v>
      </c>
      <c r="S268" s="244">
        <v>26.9</v>
      </c>
      <c r="T268" s="242">
        <v>0</v>
      </c>
      <c r="U268" s="242">
        <v>0</v>
      </c>
      <c r="V268" s="244">
        <v>0</v>
      </c>
      <c r="W268" s="242">
        <v>2</v>
      </c>
      <c r="X268" s="242">
        <v>30</v>
      </c>
      <c r="Y268" s="244">
        <v>15</v>
      </c>
      <c r="Z268" s="242">
        <v>0</v>
      </c>
      <c r="AA268" s="242">
        <v>0</v>
      </c>
      <c r="AB268" s="244">
        <v>0</v>
      </c>
      <c r="AC268" s="242">
        <v>0</v>
      </c>
      <c r="AD268" s="242">
        <v>0</v>
      </c>
      <c r="AE268" s="244">
        <v>0</v>
      </c>
    </row>
    <row r="269" spans="1:31" x14ac:dyDescent="0.35">
      <c r="A269">
        <v>6668</v>
      </c>
      <c r="B269" t="s">
        <v>919</v>
      </c>
      <c r="C269" s="242">
        <v>4</v>
      </c>
      <c r="D269" s="242">
        <v>1</v>
      </c>
      <c r="E269" s="242">
        <v>0</v>
      </c>
      <c r="F269" s="243">
        <v>1</v>
      </c>
      <c r="G269" s="242">
        <v>0</v>
      </c>
      <c r="H269" s="242">
        <v>0</v>
      </c>
      <c r="I269" s="243">
        <v>0</v>
      </c>
      <c r="J269" s="242">
        <v>60</v>
      </c>
      <c r="K269" s="242">
        <v>15</v>
      </c>
      <c r="L269" s="242">
        <v>0</v>
      </c>
      <c r="M269" s="243">
        <v>15</v>
      </c>
      <c r="N269" s="242">
        <v>0</v>
      </c>
      <c r="O269" s="242">
        <v>0</v>
      </c>
      <c r="P269" s="243">
        <v>0</v>
      </c>
      <c r="Q269" s="242">
        <v>1</v>
      </c>
      <c r="R269" s="242">
        <v>15</v>
      </c>
      <c r="S269" s="244">
        <v>0</v>
      </c>
      <c r="T269" s="242">
        <v>0</v>
      </c>
      <c r="U269" s="242">
        <v>0</v>
      </c>
      <c r="V269" s="244">
        <v>0</v>
      </c>
      <c r="W269" s="242">
        <v>0</v>
      </c>
      <c r="X269" s="242">
        <v>0</v>
      </c>
      <c r="Y269" s="244">
        <v>0</v>
      </c>
      <c r="Z269" s="242">
        <v>0</v>
      </c>
      <c r="AA269" s="242">
        <v>0</v>
      </c>
      <c r="AB269" s="244">
        <v>0</v>
      </c>
      <c r="AC269" s="242">
        <v>0</v>
      </c>
      <c r="AD269" s="242">
        <v>0</v>
      </c>
      <c r="AE269" s="244">
        <v>0</v>
      </c>
    </row>
    <row r="270" spans="1:31" x14ac:dyDescent="0.35">
      <c r="A270">
        <v>6678</v>
      </c>
      <c r="B270" t="s">
        <v>679</v>
      </c>
      <c r="C270" s="242">
        <v>3</v>
      </c>
      <c r="D270" s="242">
        <v>19</v>
      </c>
      <c r="E270" s="242">
        <v>0</v>
      </c>
      <c r="F270" s="243">
        <v>19</v>
      </c>
      <c r="G270" s="242">
        <v>8</v>
      </c>
      <c r="H270" s="242">
        <v>0</v>
      </c>
      <c r="I270" s="243">
        <v>8</v>
      </c>
      <c r="J270" s="242">
        <v>45</v>
      </c>
      <c r="K270" s="242">
        <v>285</v>
      </c>
      <c r="L270" s="242">
        <v>0</v>
      </c>
      <c r="M270" s="243">
        <v>285</v>
      </c>
      <c r="N270" s="242">
        <v>120</v>
      </c>
      <c r="O270" s="242">
        <v>0</v>
      </c>
      <c r="P270" s="243">
        <v>120</v>
      </c>
      <c r="Q270" s="242">
        <v>0</v>
      </c>
      <c r="R270" s="242">
        <v>0</v>
      </c>
      <c r="S270" s="244">
        <v>0</v>
      </c>
      <c r="T270" s="242">
        <v>2</v>
      </c>
      <c r="U270" s="242">
        <v>30</v>
      </c>
      <c r="V270" s="244">
        <v>15</v>
      </c>
      <c r="W270" s="242">
        <v>0</v>
      </c>
      <c r="X270" s="242">
        <v>0</v>
      </c>
      <c r="Y270" s="244">
        <v>0</v>
      </c>
      <c r="Z270" s="242">
        <v>1</v>
      </c>
      <c r="AA270" s="242">
        <v>15</v>
      </c>
      <c r="AB270" s="244">
        <v>15</v>
      </c>
      <c r="AC270" s="242">
        <v>0</v>
      </c>
      <c r="AD270" s="242">
        <v>0</v>
      </c>
      <c r="AE270" s="244">
        <v>0</v>
      </c>
    </row>
    <row r="271" spans="1:31" x14ac:dyDescent="0.35">
      <c r="A271">
        <v>6707</v>
      </c>
      <c r="B271" t="s">
        <v>680</v>
      </c>
      <c r="C271" s="242">
        <v>10</v>
      </c>
      <c r="D271" s="242">
        <v>12</v>
      </c>
      <c r="E271" s="242">
        <v>1</v>
      </c>
      <c r="F271" s="243">
        <v>13</v>
      </c>
      <c r="G271" s="242">
        <v>1</v>
      </c>
      <c r="H271" s="242">
        <v>0</v>
      </c>
      <c r="I271" s="243">
        <v>1</v>
      </c>
      <c r="J271" s="242">
        <v>150</v>
      </c>
      <c r="K271" s="242">
        <v>180</v>
      </c>
      <c r="L271" s="242">
        <v>15</v>
      </c>
      <c r="M271" s="243">
        <v>195</v>
      </c>
      <c r="N271" s="242">
        <v>15</v>
      </c>
      <c r="O271" s="242">
        <v>0</v>
      </c>
      <c r="P271" s="243">
        <v>15</v>
      </c>
      <c r="Q271" s="242">
        <v>0</v>
      </c>
      <c r="R271" s="242">
        <v>0</v>
      </c>
      <c r="S271" s="244">
        <v>0</v>
      </c>
      <c r="T271" s="242">
        <v>8</v>
      </c>
      <c r="U271" s="242">
        <v>120</v>
      </c>
      <c r="V271" s="244">
        <v>15</v>
      </c>
      <c r="W271" s="242">
        <v>5</v>
      </c>
      <c r="X271" s="242">
        <v>75</v>
      </c>
      <c r="Y271" s="244">
        <v>0</v>
      </c>
      <c r="Z271" s="242">
        <v>6</v>
      </c>
      <c r="AA271" s="242">
        <v>90</v>
      </c>
      <c r="AB271" s="244">
        <v>0</v>
      </c>
      <c r="AC271" s="242">
        <v>0</v>
      </c>
      <c r="AD271" s="242">
        <v>0</v>
      </c>
      <c r="AE271" s="244">
        <v>0</v>
      </c>
    </row>
    <row r="272" spans="1:31" x14ac:dyDescent="0.35">
      <c r="A272">
        <v>6711</v>
      </c>
      <c r="B272" t="s">
        <v>681</v>
      </c>
      <c r="C272" s="242">
        <v>0</v>
      </c>
      <c r="D272" s="242">
        <v>18</v>
      </c>
      <c r="E272" s="242">
        <v>0</v>
      </c>
      <c r="F272" s="243">
        <v>18</v>
      </c>
      <c r="G272" s="242">
        <v>12</v>
      </c>
      <c r="H272" s="242">
        <v>0</v>
      </c>
      <c r="I272" s="243">
        <v>12</v>
      </c>
      <c r="J272" s="242">
        <v>0</v>
      </c>
      <c r="K272" s="242">
        <v>267</v>
      </c>
      <c r="L272" s="242">
        <v>0</v>
      </c>
      <c r="M272" s="243">
        <v>267</v>
      </c>
      <c r="N272" s="242">
        <v>180</v>
      </c>
      <c r="O272" s="242">
        <v>0</v>
      </c>
      <c r="P272" s="243">
        <v>180</v>
      </c>
      <c r="Q272" s="242">
        <v>1</v>
      </c>
      <c r="R272" s="242">
        <v>15</v>
      </c>
      <c r="S272" s="244">
        <v>15</v>
      </c>
      <c r="T272" s="242">
        <v>0</v>
      </c>
      <c r="U272" s="242">
        <v>0</v>
      </c>
      <c r="V272" s="244">
        <v>0</v>
      </c>
      <c r="W272" s="242">
        <v>1</v>
      </c>
      <c r="X272" s="242">
        <v>15</v>
      </c>
      <c r="Y272" s="244">
        <v>15</v>
      </c>
      <c r="Z272" s="242">
        <v>0</v>
      </c>
      <c r="AA272" s="242">
        <v>0</v>
      </c>
      <c r="AB272" s="244">
        <v>0</v>
      </c>
      <c r="AC272" s="242">
        <v>0</v>
      </c>
      <c r="AD272" s="242">
        <v>0</v>
      </c>
      <c r="AE272" s="244">
        <v>0</v>
      </c>
    </row>
    <row r="273" spans="1:31" x14ac:dyDescent="0.35">
      <c r="A273">
        <v>6718</v>
      </c>
      <c r="B273" t="s">
        <v>682</v>
      </c>
      <c r="C273" s="242">
        <v>7</v>
      </c>
      <c r="D273" s="242">
        <v>5</v>
      </c>
      <c r="E273" s="242">
        <v>0</v>
      </c>
      <c r="F273" s="243">
        <v>5</v>
      </c>
      <c r="G273" s="242">
        <v>1</v>
      </c>
      <c r="H273" s="242">
        <v>0</v>
      </c>
      <c r="I273" s="243">
        <v>1</v>
      </c>
      <c r="J273" s="242">
        <v>105</v>
      </c>
      <c r="K273" s="242">
        <v>75</v>
      </c>
      <c r="L273" s="242">
        <v>0</v>
      </c>
      <c r="M273" s="243">
        <v>75</v>
      </c>
      <c r="N273" s="242">
        <v>15</v>
      </c>
      <c r="O273" s="242">
        <v>0</v>
      </c>
      <c r="P273" s="243">
        <v>15</v>
      </c>
      <c r="Q273" s="242">
        <v>0</v>
      </c>
      <c r="R273" s="242">
        <v>0</v>
      </c>
      <c r="S273" s="244">
        <v>0</v>
      </c>
      <c r="T273" s="242">
        <v>0</v>
      </c>
      <c r="U273" s="242">
        <v>0</v>
      </c>
      <c r="V273" s="244">
        <v>0</v>
      </c>
      <c r="W273" s="242">
        <v>0</v>
      </c>
      <c r="X273" s="242">
        <v>0</v>
      </c>
      <c r="Y273" s="244">
        <v>0</v>
      </c>
      <c r="Z273" s="242">
        <v>2</v>
      </c>
      <c r="AA273" s="242">
        <v>30</v>
      </c>
      <c r="AB273" s="244">
        <v>0</v>
      </c>
      <c r="AC273" s="242">
        <v>2</v>
      </c>
      <c r="AD273" s="242">
        <v>30</v>
      </c>
      <c r="AE273" s="244">
        <v>0</v>
      </c>
    </row>
    <row r="274" spans="1:31" x14ac:dyDescent="0.35">
      <c r="A274">
        <v>6719</v>
      </c>
      <c r="B274" t="s">
        <v>683</v>
      </c>
      <c r="C274" s="242">
        <v>14</v>
      </c>
      <c r="D274" s="242">
        <v>29</v>
      </c>
      <c r="E274" s="242">
        <v>0</v>
      </c>
      <c r="F274" s="243">
        <v>29</v>
      </c>
      <c r="G274" s="242">
        <v>6</v>
      </c>
      <c r="H274" s="242">
        <v>0</v>
      </c>
      <c r="I274" s="243">
        <v>6</v>
      </c>
      <c r="J274" s="242">
        <v>210</v>
      </c>
      <c r="K274" s="242">
        <v>435</v>
      </c>
      <c r="L274" s="242">
        <v>0</v>
      </c>
      <c r="M274" s="243">
        <v>435</v>
      </c>
      <c r="N274" s="242">
        <v>90</v>
      </c>
      <c r="O274" s="242">
        <v>0</v>
      </c>
      <c r="P274" s="243">
        <v>90</v>
      </c>
      <c r="Q274" s="242">
        <v>3</v>
      </c>
      <c r="R274" s="242">
        <v>45</v>
      </c>
      <c r="S274" s="244">
        <v>0</v>
      </c>
      <c r="T274" s="242">
        <v>3</v>
      </c>
      <c r="U274" s="242">
        <v>45</v>
      </c>
      <c r="V274" s="244">
        <v>0</v>
      </c>
      <c r="W274" s="242">
        <v>16</v>
      </c>
      <c r="X274" s="242">
        <v>240</v>
      </c>
      <c r="Y274" s="244">
        <v>45</v>
      </c>
      <c r="Z274" s="242">
        <v>6</v>
      </c>
      <c r="AA274" s="242">
        <v>90</v>
      </c>
      <c r="AB274" s="244">
        <v>0</v>
      </c>
      <c r="AC274" s="242">
        <v>6</v>
      </c>
      <c r="AD274" s="242">
        <v>90</v>
      </c>
      <c r="AE274" s="244">
        <v>0</v>
      </c>
    </row>
    <row r="275" spans="1:31" x14ac:dyDescent="0.35">
      <c r="A275">
        <v>6744</v>
      </c>
      <c r="B275" t="s">
        <v>684</v>
      </c>
      <c r="C275" s="242">
        <v>1</v>
      </c>
      <c r="D275" s="242">
        <v>13</v>
      </c>
      <c r="E275" s="242">
        <v>0</v>
      </c>
      <c r="F275" s="243">
        <v>13</v>
      </c>
      <c r="G275" s="242">
        <v>5</v>
      </c>
      <c r="H275" s="242">
        <v>0</v>
      </c>
      <c r="I275" s="243">
        <v>5</v>
      </c>
      <c r="J275" s="242">
        <v>15</v>
      </c>
      <c r="K275" s="242">
        <v>195</v>
      </c>
      <c r="L275" s="242">
        <v>0</v>
      </c>
      <c r="M275" s="243">
        <v>195</v>
      </c>
      <c r="N275" s="242">
        <v>72</v>
      </c>
      <c r="O275" s="242">
        <v>0</v>
      </c>
      <c r="P275" s="243">
        <v>72</v>
      </c>
      <c r="Q275" s="242">
        <v>3</v>
      </c>
      <c r="R275" s="242">
        <v>45</v>
      </c>
      <c r="S275" s="244">
        <v>15</v>
      </c>
      <c r="T275" s="242">
        <v>3</v>
      </c>
      <c r="U275" s="242">
        <v>45</v>
      </c>
      <c r="V275" s="244">
        <v>15</v>
      </c>
      <c r="W275" s="242">
        <v>1</v>
      </c>
      <c r="X275" s="242">
        <v>15</v>
      </c>
      <c r="Y275" s="244">
        <v>0</v>
      </c>
      <c r="Z275" s="242">
        <v>5</v>
      </c>
      <c r="AA275" s="242">
        <v>75</v>
      </c>
      <c r="AB275" s="244">
        <v>0</v>
      </c>
      <c r="AC275" s="242">
        <v>3</v>
      </c>
      <c r="AD275" s="242">
        <v>45</v>
      </c>
      <c r="AE275" s="244">
        <v>0</v>
      </c>
    </row>
    <row r="276" spans="1:31" x14ac:dyDescent="0.35">
      <c r="A276">
        <v>6779</v>
      </c>
      <c r="B276" t="s">
        <v>685</v>
      </c>
      <c r="C276" s="242">
        <v>0</v>
      </c>
      <c r="D276" s="242">
        <v>37</v>
      </c>
      <c r="E276" s="242">
        <v>1</v>
      </c>
      <c r="F276" s="243">
        <v>38</v>
      </c>
      <c r="G276" s="242">
        <v>33</v>
      </c>
      <c r="H276" s="242">
        <v>0</v>
      </c>
      <c r="I276" s="243">
        <v>33</v>
      </c>
      <c r="J276" s="242">
        <v>0</v>
      </c>
      <c r="K276" s="242">
        <v>534</v>
      </c>
      <c r="L276" s="242">
        <v>15</v>
      </c>
      <c r="M276" s="243">
        <v>549</v>
      </c>
      <c r="N276" s="242">
        <v>495</v>
      </c>
      <c r="O276" s="242">
        <v>0</v>
      </c>
      <c r="P276" s="243">
        <v>495</v>
      </c>
      <c r="Q276" s="242">
        <v>0</v>
      </c>
      <c r="R276" s="242">
        <v>0</v>
      </c>
      <c r="S276" s="244">
        <v>0</v>
      </c>
      <c r="T276" s="242">
        <v>0</v>
      </c>
      <c r="U276" s="242">
        <v>0</v>
      </c>
      <c r="V276" s="244">
        <v>0</v>
      </c>
      <c r="W276" s="242">
        <v>3</v>
      </c>
      <c r="X276" s="242">
        <v>45</v>
      </c>
      <c r="Y276" s="244">
        <v>45</v>
      </c>
      <c r="Z276" s="242">
        <v>0</v>
      </c>
      <c r="AA276" s="242">
        <v>0</v>
      </c>
      <c r="AB276" s="244">
        <v>0</v>
      </c>
      <c r="AC276" s="242">
        <v>0</v>
      </c>
      <c r="AD276" s="242">
        <v>0</v>
      </c>
      <c r="AE276" s="244">
        <v>0</v>
      </c>
    </row>
    <row r="277" spans="1:31" x14ac:dyDescent="0.35">
      <c r="A277">
        <v>6785</v>
      </c>
      <c r="B277" t="s">
        <v>686</v>
      </c>
      <c r="C277" s="242">
        <v>8</v>
      </c>
      <c r="D277" s="242">
        <v>2</v>
      </c>
      <c r="E277" s="242">
        <v>0</v>
      </c>
      <c r="F277" s="243">
        <v>2</v>
      </c>
      <c r="G277" s="242">
        <v>1</v>
      </c>
      <c r="H277" s="242">
        <v>0</v>
      </c>
      <c r="I277" s="243">
        <v>1</v>
      </c>
      <c r="J277" s="242">
        <v>120</v>
      </c>
      <c r="K277" s="242">
        <v>30</v>
      </c>
      <c r="L277" s="242">
        <v>0</v>
      </c>
      <c r="M277" s="243">
        <v>30</v>
      </c>
      <c r="N277" s="242">
        <v>15</v>
      </c>
      <c r="O277" s="242">
        <v>0</v>
      </c>
      <c r="P277" s="243">
        <v>15</v>
      </c>
      <c r="Q277" s="242">
        <v>1</v>
      </c>
      <c r="R277" s="242">
        <v>15</v>
      </c>
      <c r="S277" s="244">
        <v>0</v>
      </c>
      <c r="T277" s="242">
        <v>1</v>
      </c>
      <c r="U277" s="242">
        <v>15</v>
      </c>
      <c r="V277" s="244">
        <v>15</v>
      </c>
      <c r="W277" s="242">
        <v>0</v>
      </c>
      <c r="X277" s="242">
        <v>0</v>
      </c>
      <c r="Y277" s="244">
        <v>0</v>
      </c>
      <c r="Z277" s="242">
        <v>1</v>
      </c>
      <c r="AA277" s="242">
        <v>15</v>
      </c>
      <c r="AB277" s="244">
        <v>0</v>
      </c>
      <c r="AC277" s="242">
        <v>1</v>
      </c>
      <c r="AD277" s="242">
        <v>15</v>
      </c>
      <c r="AE277" s="244">
        <v>0</v>
      </c>
    </row>
    <row r="278" spans="1:31" x14ac:dyDescent="0.35">
      <c r="A278">
        <v>6796</v>
      </c>
      <c r="B278" t="s">
        <v>687</v>
      </c>
      <c r="C278" s="242">
        <v>17</v>
      </c>
      <c r="D278" s="242">
        <v>14</v>
      </c>
      <c r="E278" s="242">
        <v>0</v>
      </c>
      <c r="F278" s="243">
        <v>14</v>
      </c>
      <c r="G278" s="242">
        <v>2</v>
      </c>
      <c r="H278" s="242">
        <v>0</v>
      </c>
      <c r="I278" s="243">
        <v>2</v>
      </c>
      <c r="J278" s="242">
        <v>255</v>
      </c>
      <c r="K278" s="242">
        <v>210</v>
      </c>
      <c r="L278" s="242">
        <v>0</v>
      </c>
      <c r="M278" s="243">
        <v>210</v>
      </c>
      <c r="N278" s="242">
        <v>30</v>
      </c>
      <c r="O278" s="242">
        <v>0</v>
      </c>
      <c r="P278" s="243">
        <v>30</v>
      </c>
      <c r="Q278" s="242">
        <v>0</v>
      </c>
      <c r="R278" s="242">
        <v>0</v>
      </c>
      <c r="S278" s="244">
        <v>0</v>
      </c>
      <c r="T278" s="242">
        <v>4</v>
      </c>
      <c r="U278" s="242">
        <v>60</v>
      </c>
      <c r="V278" s="244">
        <v>0</v>
      </c>
      <c r="W278" s="242">
        <v>9</v>
      </c>
      <c r="X278" s="242">
        <v>135</v>
      </c>
      <c r="Y278" s="244">
        <v>30</v>
      </c>
      <c r="Z278" s="242">
        <v>5</v>
      </c>
      <c r="AA278" s="242">
        <v>75</v>
      </c>
      <c r="AB278" s="244">
        <v>0</v>
      </c>
      <c r="AC278" s="242">
        <v>5</v>
      </c>
      <c r="AD278" s="242">
        <v>75</v>
      </c>
      <c r="AE278" s="244">
        <v>0</v>
      </c>
    </row>
    <row r="279" spans="1:31" x14ac:dyDescent="0.35">
      <c r="A279">
        <v>6807</v>
      </c>
      <c r="B279" t="s">
        <v>688</v>
      </c>
      <c r="C279" s="242">
        <v>5</v>
      </c>
      <c r="D279" s="242">
        <v>4</v>
      </c>
      <c r="E279" s="242">
        <v>0</v>
      </c>
      <c r="F279" s="243">
        <v>4</v>
      </c>
      <c r="G279" s="242">
        <v>0</v>
      </c>
      <c r="H279" s="242">
        <v>0</v>
      </c>
      <c r="I279" s="243">
        <v>0</v>
      </c>
      <c r="J279" s="242">
        <v>75</v>
      </c>
      <c r="K279" s="242">
        <v>60</v>
      </c>
      <c r="L279" s="242">
        <v>0</v>
      </c>
      <c r="M279" s="243">
        <v>60</v>
      </c>
      <c r="N279" s="242">
        <v>0</v>
      </c>
      <c r="O279" s="242">
        <v>0</v>
      </c>
      <c r="P279" s="243">
        <v>0</v>
      </c>
      <c r="Q279" s="242">
        <v>3</v>
      </c>
      <c r="R279" s="242">
        <v>45</v>
      </c>
      <c r="S279" s="244">
        <v>0</v>
      </c>
      <c r="T279" s="242">
        <v>1</v>
      </c>
      <c r="U279" s="242">
        <v>15</v>
      </c>
      <c r="V279" s="244">
        <v>0</v>
      </c>
      <c r="W279" s="242">
        <v>0</v>
      </c>
      <c r="X279" s="242">
        <v>0</v>
      </c>
      <c r="Y279" s="244">
        <v>0</v>
      </c>
      <c r="Z279" s="242">
        <v>4</v>
      </c>
      <c r="AA279" s="242">
        <v>60</v>
      </c>
      <c r="AB279" s="244">
        <v>0</v>
      </c>
      <c r="AC279" s="242">
        <v>0</v>
      </c>
      <c r="AD279" s="242">
        <v>0</v>
      </c>
      <c r="AE279" s="244">
        <v>0</v>
      </c>
    </row>
    <row r="280" spans="1:31" x14ac:dyDescent="0.35">
      <c r="A280">
        <v>6808</v>
      </c>
      <c r="B280" t="s">
        <v>689</v>
      </c>
      <c r="C280" s="242">
        <v>5</v>
      </c>
      <c r="D280" s="242">
        <v>9</v>
      </c>
      <c r="E280" s="242">
        <v>0</v>
      </c>
      <c r="F280" s="243">
        <v>9</v>
      </c>
      <c r="G280" s="242">
        <v>3</v>
      </c>
      <c r="H280" s="242">
        <v>0</v>
      </c>
      <c r="I280" s="243">
        <v>3</v>
      </c>
      <c r="J280" s="242">
        <v>75</v>
      </c>
      <c r="K280" s="242">
        <v>135</v>
      </c>
      <c r="L280" s="242">
        <v>0</v>
      </c>
      <c r="M280" s="243">
        <v>135</v>
      </c>
      <c r="N280" s="242">
        <v>45</v>
      </c>
      <c r="O280" s="242">
        <v>0</v>
      </c>
      <c r="P280" s="243">
        <v>45</v>
      </c>
      <c r="Q280" s="242">
        <v>7</v>
      </c>
      <c r="R280" s="242">
        <v>105</v>
      </c>
      <c r="S280" s="244">
        <v>15</v>
      </c>
      <c r="T280" s="242">
        <v>0</v>
      </c>
      <c r="U280" s="242">
        <v>0</v>
      </c>
      <c r="V280" s="244">
        <v>0</v>
      </c>
      <c r="W280" s="242">
        <v>0</v>
      </c>
      <c r="X280" s="242">
        <v>0</v>
      </c>
      <c r="Y280" s="244">
        <v>0</v>
      </c>
      <c r="Z280" s="242">
        <v>0</v>
      </c>
      <c r="AA280" s="242">
        <v>0</v>
      </c>
      <c r="AB280" s="244">
        <v>0</v>
      </c>
      <c r="AC280" s="242">
        <v>0</v>
      </c>
      <c r="AD280" s="242">
        <v>0</v>
      </c>
      <c r="AE280" s="244">
        <v>0</v>
      </c>
    </row>
    <row r="281" spans="1:31" x14ac:dyDescent="0.35">
      <c r="A281">
        <v>6817</v>
      </c>
      <c r="B281" t="s">
        <v>690</v>
      </c>
      <c r="C281" s="242">
        <v>12</v>
      </c>
      <c r="D281" s="242">
        <v>23</v>
      </c>
      <c r="E281" s="242">
        <v>0</v>
      </c>
      <c r="F281" s="243">
        <v>23</v>
      </c>
      <c r="G281" s="242">
        <v>8</v>
      </c>
      <c r="H281" s="242">
        <v>0</v>
      </c>
      <c r="I281" s="243">
        <v>8</v>
      </c>
      <c r="J281" s="242">
        <v>180</v>
      </c>
      <c r="K281" s="242">
        <v>345</v>
      </c>
      <c r="L281" s="242">
        <v>0</v>
      </c>
      <c r="M281" s="243">
        <v>345</v>
      </c>
      <c r="N281" s="242">
        <v>108</v>
      </c>
      <c r="O281" s="242">
        <v>0</v>
      </c>
      <c r="P281" s="243">
        <v>108</v>
      </c>
      <c r="Q281" s="242">
        <v>6</v>
      </c>
      <c r="R281" s="242">
        <v>90</v>
      </c>
      <c r="S281" s="244">
        <v>0</v>
      </c>
      <c r="T281" s="242">
        <v>13</v>
      </c>
      <c r="U281" s="242">
        <v>195</v>
      </c>
      <c r="V281" s="244">
        <v>63</v>
      </c>
      <c r="W281" s="242">
        <v>0</v>
      </c>
      <c r="X281" s="242">
        <v>0</v>
      </c>
      <c r="Y281" s="244">
        <v>0</v>
      </c>
      <c r="Z281" s="242">
        <v>10</v>
      </c>
      <c r="AA281" s="242">
        <v>150</v>
      </c>
      <c r="AB281" s="244">
        <v>0</v>
      </c>
      <c r="AC281" s="242">
        <v>6</v>
      </c>
      <c r="AD281" s="242">
        <v>90</v>
      </c>
      <c r="AE281" s="244">
        <v>0</v>
      </c>
    </row>
    <row r="282" spans="1:31" x14ac:dyDescent="0.35">
      <c r="A282">
        <v>6830</v>
      </c>
      <c r="B282" t="s">
        <v>692</v>
      </c>
      <c r="C282" s="242">
        <v>13</v>
      </c>
      <c r="D282" s="242">
        <v>15</v>
      </c>
      <c r="E282" s="242">
        <v>0</v>
      </c>
      <c r="F282" s="243">
        <v>15</v>
      </c>
      <c r="G282" s="242">
        <v>1</v>
      </c>
      <c r="H282" s="242">
        <v>0</v>
      </c>
      <c r="I282" s="243">
        <v>1</v>
      </c>
      <c r="J282" s="242">
        <v>195</v>
      </c>
      <c r="K282" s="242">
        <v>225</v>
      </c>
      <c r="L282" s="242">
        <v>0</v>
      </c>
      <c r="M282" s="243">
        <v>225</v>
      </c>
      <c r="N282" s="242">
        <v>15</v>
      </c>
      <c r="O282" s="242">
        <v>0</v>
      </c>
      <c r="P282" s="243">
        <v>15</v>
      </c>
      <c r="Q282" s="242">
        <v>2</v>
      </c>
      <c r="R282" s="242">
        <v>30</v>
      </c>
      <c r="S282" s="244">
        <v>15</v>
      </c>
      <c r="T282" s="242">
        <v>2</v>
      </c>
      <c r="U282" s="242">
        <v>30</v>
      </c>
      <c r="V282" s="244">
        <v>0</v>
      </c>
      <c r="W282" s="242">
        <v>9</v>
      </c>
      <c r="X282" s="242">
        <v>135</v>
      </c>
      <c r="Y282" s="244">
        <v>0</v>
      </c>
      <c r="Z282" s="242">
        <v>3</v>
      </c>
      <c r="AA282" s="242">
        <v>45</v>
      </c>
      <c r="AB282" s="244">
        <v>0</v>
      </c>
      <c r="AC282" s="242">
        <v>0</v>
      </c>
      <c r="AD282" s="242">
        <v>0</v>
      </c>
      <c r="AE282" s="244">
        <v>0</v>
      </c>
    </row>
    <row r="283" spans="1:31" x14ac:dyDescent="0.35">
      <c r="A283">
        <v>6833</v>
      </c>
      <c r="B283" t="s">
        <v>693</v>
      </c>
      <c r="C283" s="242">
        <v>20</v>
      </c>
      <c r="D283" s="242">
        <v>10</v>
      </c>
      <c r="E283" s="242">
        <v>0</v>
      </c>
      <c r="F283" s="243">
        <v>10</v>
      </c>
      <c r="G283" s="242">
        <v>0</v>
      </c>
      <c r="H283" s="242">
        <v>0</v>
      </c>
      <c r="I283" s="243">
        <v>0</v>
      </c>
      <c r="J283" s="242">
        <v>300</v>
      </c>
      <c r="K283" s="242">
        <v>150</v>
      </c>
      <c r="L283" s="242">
        <v>0</v>
      </c>
      <c r="M283" s="243">
        <v>150</v>
      </c>
      <c r="N283" s="242">
        <v>0</v>
      </c>
      <c r="O283" s="242">
        <v>0</v>
      </c>
      <c r="P283" s="243">
        <v>0</v>
      </c>
      <c r="Q283" s="242">
        <v>0</v>
      </c>
      <c r="R283" s="242">
        <v>0</v>
      </c>
      <c r="S283" s="244">
        <v>0</v>
      </c>
      <c r="T283" s="242">
        <v>3</v>
      </c>
      <c r="U283" s="242">
        <v>45</v>
      </c>
      <c r="V283" s="244">
        <v>0</v>
      </c>
      <c r="W283" s="242">
        <v>7</v>
      </c>
      <c r="X283" s="242">
        <v>105</v>
      </c>
      <c r="Y283" s="244">
        <v>0</v>
      </c>
      <c r="Z283" s="242">
        <v>2</v>
      </c>
      <c r="AA283" s="242">
        <v>30</v>
      </c>
      <c r="AB283" s="244">
        <v>0</v>
      </c>
      <c r="AC283" s="242">
        <v>0</v>
      </c>
      <c r="AD283" s="242">
        <v>0</v>
      </c>
      <c r="AE283" s="244">
        <v>0</v>
      </c>
    </row>
    <row r="284" spans="1:31" x14ac:dyDescent="0.35">
      <c r="A284">
        <v>6850</v>
      </c>
      <c r="B284" t="s">
        <v>694</v>
      </c>
      <c r="C284" s="242">
        <v>16</v>
      </c>
      <c r="D284" s="242">
        <v>41</v>
      </c>
      <c r="E284" s="242">
        <v>1</v>
      </c>
      <c r="F284" s="243">
        <v>42</v>
      </c>
      <c r="G284" s="242">
        <v>24</v>
      </c>
      <c r="H284" s="242">
        <v>0</v>
      </c>
      <c r="I284" s="243">
        <v>24</v>
      </c>
      <c r="J284" s="242">
        <v>240</v>
      </c>
      <c r="K284" s="242">
        <v>615</v>
      </c>
      <c r="L284" s="242">
        <v>15</v>
      </c>
      <c r="M284" s="243">
        <v>630</v>
      </c>
      <c r="N284" s="242">
        <v>360</v>
      </c>
      <c r="O284" s="242">
        <v>0</v>
      </c>
      <c r="P284" s="243">
        <v>360</v>
      </c>
      <c r="Q284" s="242">
        <v>6</v>
      </c>
      <c r="R284" s="242">
        <v>90</v>
      </c>
      <c r="S284" s="244">
        <v>45</v>
      </c>
      <c r="T284" s="242">
        <v>10</v>
      </c>
      <c r="U284" s="242">
        <v>150</v>
      </c>
      <c r="V284" s="244">
        <v>60</v>
      </c>
      <c r="W284" s="242">
        <v>5</v>
      </c>
      <c r="X284" s="242">
        <v>75</v>
      </c>
      <c r="Y284" s="244">
        <v>30</v>
      </c>
      <c r="Z284" s="242">
        <v>4</v>
      </c>
      <c r="AA284" s="242">
        <v>60</v>
      </c>
      <c r="AB284" s="244">
        <v>15</v>
      </c>
      <c r="AC284" s="242">
        <v>3</v>
      </c>
      <c r="AD284" s="242">
        <v>45</v>
      </c>
      <c r="AE284" s="244">
        <v>15</v>
      </c>
    </row>
    <row r="285" spans="1:31" x14ac:dyDescent="0.35">
      <c r="A285">
        <v>6861</v>
      </c>
      <c r="B285" t="s">
        <v>695</v>
      </c>
      <c r="C285" s="242">
        <v>0</v>
      </c>
      <c r="D285" s="242">
        <v>2</v>
      </c>
      <c r="E285" s="242">
        <v>0</v>
      </c>
      <c r="F285" s="243">
        <v>2</v>
      </c>
      <c r="G285" s="242">
        <v>1</v>
      </c>
      <c r="H285" s="242">
        <v>0</v>
      </c>
      <c r="I285" s="243">
        <v>1</v>
      </c>
      <c r="J285" s="242">
        <v>0</v>
      </c>
      <c r="K285" s="242">
        <v>30</v>
      </c>
      <c r="L285" s="242">
        <v>0</v>
      </c>
      <c r="M285" s="243">
        <v>30</v>
      </c>
      <c r="N285" s="242">
        <v>15</v>
      </c>
      <c r="O285" s="242">
        <v>0</v>
      </c>
      <c r="P285" s="243">
        <v>15</v>
      </c>
      <c r="Q285" s="242">
        <v>2</v>
      </c>
      <c r="R285" s="242">
        <v>30</v>
      </c>
      <c r="S285" s="244">
        <v>15</v>
      </c>
      <c r="T285" s="242">
        <v>0</v>
      </c>
      <c r="U285" s="242">
        <v>0</v>
      </c>
      <c r="V285" s="244">
        <v>0</v>
      </c>
      <c r="W285" s="242">
        <v>0</v>
      </c>
      <c r="X285" s="242">
        <v>0</v>
      </c>
      <c r="Y285" s="244">
        <v>0</v>
      </c>
      <c r="Z285" s="242">
        <v>0</v>
      </c>
      <c r="AA285" s="242">
        <v>0</v>
      </c>
      <c r="AB285" s="244">
        <v>0</v>
      </c>
      <c r="AC285" s="242">
        <v>0</v>
      </c>
      <c r="AD285" s="242">
        <v>0</v>
      </c>
      <c r="AE285" s="244">
        <v>0</v>
      </c>
    </row>
    <row r="286" spans="1:31" x14ac:dyDescent="0.35">
      <c r="A286">
        <v>6887</v>
      </c>
      <c r="B286" t="s">
        <v>697</v>
      </c>
      <c r="C286" s="242">
        <v>0</v>
      </c>
      <c r="D286" s="242">
        <v>11</v>
      </c>
      <c r="E286" s="242">
        <v>0</v>
      </c>
      <c r="F286" s="243">
        <v>11</v>
      </c>
      <c r="G286" s="242">
        <v>6</v>
      </c>
      <c r="H286" s="242">
        <v>0</v>
      </c>
      <c r="I286" s="243">
        <v>6</v>
      </c>
      <c r="J286" s="242">
        <v>0</v>
      </c>
      <c r="K286" s="242">
        <v>165</v>
      </c>
      <c r="L286" s="242">
        <v>0</v>
      </c>
      <c r="M286" s="243">
        <v>165</v>
      </c>
      <c r="N286" s="242">
        <v>90</v>
      </c>
      <c r="O286" s="242">
        <v>0</v>
      </c>
      <c r="P286" s="243">
        <v>90</v>
      </c>
      <c r="Q286" s="242">
        <v>0</v>
      </c>
      <c r="R286" s="242">
        <v>0</v>
      </c>
      <c r="S286" s="244">
        <v>0</v>
      </c>
      <c r="T286" s="242">
        <v>0</v>
      </c>
      <c r="U286" s="242">
        <v>0</v>
      </c>
      <c r="V286" s="244">
        <v>0</v>
      </c>
      <c r="W286" s="242">
        <v>1</v>
      </c>
      <c r="X286" s="242">
        <v>15</v>
      </c>
      <c r="Y286" s="244">
        <v>15</v>
      </c>
      <c r="Z286" s="242">
        <v>0</v>
      </c>
      <c r="AA286" s="242">
        <v>0</v>
      </c>
      <c r="AB286" s="244">
        <v>0</v>
      </c>
      <c r="AC286" s="242">
        <v>0</v>
      </c>
      <c r="AD286" s="242">
        <v>0</v>
      </c>
      <c r="AE286" s="244">
        <v>0</v>
      </c>
    </row>
    <row r="287" spans="1:31" x14ac:dyDescent="0.35">
      <c r="A287">
        <v>6905</v>
      </c>
      <c r="B287" t="s">
        <v>698</v>
      </c>
      <c r="C287" s="242">
        <v>13</v>
      </c>
      <c r="D287" s="242">
        <v>4</v>
      </c>
      <c r="E287" s="242">
        <v>1</v>
      </c>
      <c r="F287" s="243">
        <v>5</v>
      </c>
      <c r="G287" s="242">
        <v>0</v>
      </c>
      <c r="H287" s="242">
        <v>0</v>
      </c>
      <c r="I287" s="243">
        <v>0</v>
      </c>
      <c r="J287" s="242">
        <v>195</v>
      </c>
      <c r="K287" s="242">
        <v>60</v>
      </c>
      <c r="L287" s="242">
        <v>15</v>
      </c>
      <c r="M287" s="243">
        <v>75</v>
      </c>
      <c r="N287" s="242">
        <v>0</v>
      </c>
      <c r="O287" s="242">
        <v>0</v>
      </c>
      <c r="P287" s="243">
        <v>0</v>
      </c>
      <c r="Q287" s="242">
        <v>0</v>
      </c>
      <c r="R287" s="242">
        <v>0</v>
      </c>
      <c r="S287" s="244">
        <v>0</v>
      </c>
      <c r="T287" s="242">
        <v>0</v>
      </c>
      <c r="U287" s="242">
        <v>0</v>
      </c>
      <c r="V287" s="244">
        <v>0</v>
      </c>
      <c r="W287" s="242">
        <v>5</v>
      </c>
      <c r="X287" s="242">
        <v>75</v>
      </c>
      <c r="Y287" s="244">
        <v>0</v>
      </c>
      <c r="Z287" s="242">
        <v>1</v>
      </c>
      <c r="AA287" s="242">
        <v>15</v>
      </c>
      <c r="AB287" s="244">
        <v>0</v>
      </c>
      <c r="AC287" s="242">
        <v>1</v>
      </c>
      <c r="AD287" s="242">
        <v>15</v>
      </c>
      <c r="AE287" s="244">
        <v>0</v>
      </c>
    </row>
    <row r="288" spans="1:31" x14ac:dyDescent="0.35">
      <c r="A288">
        <v>6909</v>
      </c>
      <c r="B288" t="s">
        <v>699</v>
      </c>
      <c r="C288" s="242">
        <v>27</v>
      </c>
      <c r="D288" s="242">
        <v>16</v>
      </c>
      <c r="E288" s="242">
        <v>0</v>
      </c>
      <c r="F288" s="243">
        <v>16</v>
      </c>
      <c r="G288" s="242">
        <v>2</v>
      </c>
      <c r="H288" s="242">
        <v>0</v>
      </c>
      <c r="I288" s="243">
        <v>2</v>
      </c>
      <c r="J288" s="242">
        <v>405</v>
      </c>
      <c r="K288" s="242">
        <v>240</v>
      </c>
      <c r="L288" s="242">
        <v>0</v>
      </c>
      <c r="M288" s="243">
        <v>240</v>
      </c>
      <c r="N288" s="242">
        <v>30</v>
      </c>
      <c r="O288" s="242">
        <v>0</v>
      </c>
      <c r="P288" s="243">
        <v>30</v>
      </c>
      <c r="Q288" s="242">
        <v>9</v>
      </c>
      <c r="R288" s="242">
        <v>135</v>
      </c>
      <c r="S288" s="244">
        <v>30</v>
      </c>
      <c r="T288" s="242">
        <v>3</v>
      </c>
      <c r="U288" s="242">
        <v>45</v>
      </c>
      <c r="V288" s="244">
        <v>0</v>
      </c>
      <c r="W288" s="242">
        <v>4</v>
      </c>
      <c r="X288" s="242">
        <v>60</v>
      </c>
      <c r="Y288" s="244">
        <v>0</v>
      </c>
      <c r="Z288" s="242">
        <v>4</v>
      </c>
      <c r="AA288" s="242">
        <v>60</v>
      </c>
      <c r="AB288" s="244">
        <v>0</v>
      </c>
      <c r="AC288" s="242">
        <v>4</v>
      </c>
      <c r="AD288" s="242">
        <v>60</v>
      </c>
      <c r="AE288" s="244">
        <v>0</v>
      </c>
    </row>
    <row r="289" spans="1:31" x14ac:dyDescent="0.35">
      <c r="A289">
        <v>6918</v>
      </c>
      <c r="B289" t="s">
        <v>700</v>
      </c>
      <c r="C289" s="242">
        <v>3</v>
      </c>
      <c r="D289" s="242">
        <v>0</v>
      </c>
      <c r="E289" s="242">
        <v>0</v>
      </c>
      <c r="F289" s="243">
        <v>0</v>
      </c>
      <c r="G289" s="242">
        <v>0</v>
      </c>
      <c r="H289" s="242">
        <v>0</v>
      </c>
      <c r="I289" s="243">
        <v>0</v>
      </c>
      <c r="J289" s="242">
        <v>45</v>
      </c>
      <c r="K289" s="242">
        <v>0</v>
      </c>
      <c r="L289" s="242">
        <v>0</v>
      </c>
      <c r="M289" s="243">
        <v>0</v>
      </c>
      <c r="N289" s="242">
        <v>0</v>
      </c>
      <c r="O289" s="242">
        <v>0</v>
      </c>
      <c r="P289" s="243">
        <v>0</v>
      </c>
      <c r="Q289" s="242">
        <v>0</v>
      </c>
      <c r="R289" s="242">
        <v>0</v>
      </c>
      <c r="S289" s="244">
        <v>0</v>
      </c>
      <c r="T289" s="242">
        <v>0</v>
      </c>
      <c r="U289" s="242">
        <v>0</v>
      </c>
      <c r="V289" s="244">
        <v>0</v>
      </c>
      <c r="W289" s="242">
        <v>0</v>
      </c>
      <c r="X289" s="242">
        <v>0</v>
      </c>
      <c r="Y289" s="244">
        <v>0</v>
      </c>
      <c r="Z289" s="242">
        <v>0</v>
      </c>
      <c r="AA289" s="242">
        <v>0</v>
      </c>
      <c r="AB289" s="244">
        <v>0</v>
      </c>
      <c r="AC289" s="242">
        <v>0</v>
      </c>
      <c r="AD289" s="242">
        <v>0</v>
      </c>
      <c r="AE289" s="244">
        <v>0</v>
      </c>
    </row>
    <row r="290" spans="1:31" x14ac:dyDescent="0.35">
      <c r="A290">
        <v>6925</v>
      </c>
      <c r="B290" t="s">
        <v>701</v>
      </c>
      <c r="C290" s="242">
        <v>0</v>
      </c>
      <c r="D290" s="242">
        <v>2</v>
      </c>
      <c r="E290" s="242">
        <v>0</v>
      </c>
      <c r="F290" s="243">
        <v>2</v>
      </c>
      <c r="G290" s="242">
        <v>2</v>
      </c>
      <c r="H290" s="242">
        <v>0</v>
      </c>
      <c r="I290" s="243">
        <v>2</v>
      </c>
      <c r="J290" s="242">
        <v>0</v>
      </c>
      <c r="K290" s="242">
        <v>15</v>
      </c>
      <c r="L290" s="242">
        <v>0</v>
      </c>
      <c r="M290" s="243">
        <v>15</v>
      </c>
      <c r="N290" s="242">
        <v>30</v>
      </c>
      <c r="O290" s="242">
        <v>0</v>
      </c>
      <c r="P290" s="243">
        <v>30</v>
      </c>
      <c r="Q290" s="242">
        <v>0</v>
      </c>
      <c r="R290" s="242">
        <v>0</v>
      </c>
      <c r="S290" s="244">
        <v>0</v>
      </c>
      <c r="T290" s="242">
        <v>0</v>
      </c>
      <c r="U290" s="242">
        <v>0</v>
      </c>
      <c r="V290" s="244">
        <v>0</v>
      </c>
      <c r="W290" s="242">
        <v>0</v>
      </c>
      <c r="X290" s="242">
        <v>0</v>
      </c>
      <c r="Y290" s="244">
        <v>0</v>
      </c>
      <c r="Z290" s="242">
        <v>0</v>
      </c>
      <c r="AA290" s="242">
        <v>0</v>
      </c>
      <c r="AB290" s="244">
        <v>0</v>
      </c>
      <c r="AC290" s="242">
        <v>0</v>
      </c>
      <c r="AD290" s="242">
        <v>0</v>
      </c>
      <c r="AE290" s="244">
        <v>0</v>
      </c>
    </row>
    <row r="291" spans="1:31" x14ac:dyDescent="0.35">
      <c r="A291">
        <v>6930</v>
      </c>
      <c r="B291" t="s">
        <v>702</v>
      </c>
      <c r="C291" s="242">
        <v>6</v>
      </c>
      <c r="D291" s="242">
        <v>25</v>
      </c>
      <c r="E291" s="242">
        <v>0</v>
      </c>
      <c r="F291" s="243">
        <v>25</v>
      </c>
      <c r="G291" s="242">
        <v>21</v>
      </c>
      <c r="H291" s="242">
        <v>0</v>
      </c>
      <c r="I291" s="243">
        <v>21</v>
      </c>
      <c r="J291" s="242">
        <v>90</v>
      </c>
      <c r="K291" s="242">
        <v>375</v>
      </c>
      <c r="L291" s="242">
        <v>0</v>
      </c>
      <c r="M291" s="243">
        <v>375</v>
      </c>
      <c r="N291" s="242">
        <v>300</v>
      </c>
      <c r="O291" s="242">
        <v>0</v>
      </c>
      <c r="P291" s="243">
        <v>300</v>
      </c>
      <c r="Q291" s="242">
        <v>0</v>
      </c>
      <c r="R291" s="242">
        <v>0</v>
      </c>
      <c r="S291" s="244">
        <v>0</v>
      </c>
      <c r="T291" s="242">
        <v>0</v>
      </c>
      <c r="U291" s="242">
        <v>0</v>
      </c>
      <c r="V291" s="244">
        <v>0</v>
      </c>
      <c r="W291" s="242">
        <v>0</v>
      </c>
      <c r="X291" s="242">
        <v>0</v>
      </c>
      <c r="Y291" s="244">
        <v>0</v>
      </c>
      <c r="Z291" s="242">
        <v>0</v>
      </c>
      <c r="AA291" s="242">
        <v>0</v>
      </c>
      <c r="AB291" s="244">
        <v>0</v>
      </c>
      <c r="AC291" s="242">
        <v>0</v>
      </c>
      <c r="AD291" s="242">
        <v>0</v>
      </c>
      <c r="AE291" s="244">
        <v>0</v>
      </c>
    </row>
    <row r="292" spans="1:31" x14ac:dyDescent="0.35">
      <c r="A292">
        <v>6937</v>
      </c>
      <c r="B292" t="s">
        <v>654</v>
      </c>
      <c r="C292" s="242">
        <v>21</v>
      </c>
      <c r="D292" s="242">
        <v>23</v>
      </c>
      <c r="E292" s="242">
        <v>2</v>
      </c>
      <c r="F292" s="243">
        <v>25</v>
      </c>
      <c r="G292" s="242">
        <v>12</v>
      </c>
      <c r="H292" s="242">
        <v>0</v>
      </c>
      <c r="I292" s="243">
        <v>12</v>
      </c>
      <c r="J292" s="242">
        <v>315</v>
      </c>
      <c r="K292" s="242">
        <v>345</v>
      </c>
      <c r="L292" s="242">
        <v>30</v>
      </c>
      <c r="M292" s="243">
        <v>375</v>
      </c>
      <c r="N292" s="242">
        <v>180</v>
      </c>
      <c r="O292" s="242">
        <v>0</v>
      </c>
      <c r="P292" s="243">
        <v>180</v>
      </c>
      <c r="Q292" s="242">
        <v>9</v>
      </c>
      <c r="R292" s="242">
        <v>135</v>
      </c>
      <c r="S292" s="244">
        <v>45</v>
      </c>
      <c r="T292" s="242">
        <v>3</v>
      </c>
      <c r="U292" s="242">
        <v>45</v>
      </c>
      <c r="V292" s="244">
        <v>30</v>
      </c>
      <c r="W292" s="242">
        <v>10</v>
      </c>
      <c r="X292" s="242">
        <v>150</v>
      </c>
      <c r="Y292" s="244">
        <v>60</v>
      </c>
      <c r="Z292" s="242">
        <v>2</v>
      </c>
      <c r="AA292" s="242">
        <v>30</v>
      </c>
      <c r="AB292" s="244">
        <v>0</v>
      </c>
      <c r="AC292" s="242">
        <v>2</v>
      </c>
      <c r="AD292" s="242">
        <v>30</v>
      </c>
      <c r="AE292" s="244">
        <v>0</v>
      </c>
    </row>
    <row r="293" spans="1:31" x14ac:dyDescent="0.35">
      <c r="A293">
        <v>6966</v>
      </c>
      <c r="B293" t="s">
        <v>703</v>
      </c>
      <c r="C293" s="242">
        <v>1</v>
      </c>
      <c r="D293" s="242">
        <v>0</v>
      </c>
      <c r="E293" s="242">
        <v>0</v>
      </c>
      <c r="F293" s="243">
        <v>0</v>
      </c>
      <c r="G293" s="242">
        <v>0</v>
      </c>
      <c r="H293" s="242">
        <v>0</v>
      </c>
      <c r="I293" s="243">
        <v>0</v>
      </c>
      <c r="J293" s="242">
        <v>15</v>
      </c>
      <c r="K293" s="242">
        <v>0</v>
      </c>
      <c r="L293" s="242">
        <v>0</v>
      </c>
      <c r="M293" s="243">
        <v>0</v>
      </c>
      <c r="N293" s="242">
        <v>0</v>
      </c>
      <c r="O293" s="242">
        <v>0</v>
      </c>
      <c r="P293" s="243">
        <v>0</v>
      </c>
      <c r="Q293" s="242">
        <v>0</v>
      </c>
      <c r="R293" s="242">
        <v>0</v>
      </c>
      <c r="S293" s="244">
        <v>0</v>
      </c>
      <c r="T293" s="242">
        <v>0</v>
      </c>
      <c r="U293" s="242">
        <v>0</v>
      </c>
      <c r="V293" s="244">
        <v>0</v>
      </c>
      <c r="W293" s="242">
        <v>0</v>
      </c>
      <c r="X293" s="242">
        <v>0</v>
      </c>
      <c r="Y293" s="244">
        <v>0</v>
      </c>
      <c r="Z293" s="242">
        <v>0</v>
      </c>
      <c r="AA293" s="242">
        <v>0</v>
      </c>
      <c r="AB293" s="244">
        <v>0</v>
      </c>
      <c r="AC293" s="242">
        <v>0</v>
      </c>
      <c r="AD293" s="242">
        <v>0</v>
      </c>
      <c r="AE293" s="244">
        <v>0</v>
      </c>
    </row>
    <row r="294" spans="1:31" x14ac:dyDescent="0.35">
      <c r="A294">
        <v>6974</v>
      </c>
      <c r="B294" t="s">
        <v>704</v>
      </c>
      <c r="C294" s="242">
        <v>34</v>
      </c>
      <c r="D294" s="242">
        <v>56</v>
      </c>
      <c r="E294" s="242">
        <v>0</v>
      </c>
      <c r="F294" s="243">
        <v>56</v>
      </c>
      <c r="G294" s="242">
        <v>22</v>
      </c>
      <c r="H294" s="242">
        <v>0</v>
      </c>
      <c r="I294" s="243">
        <v>22</v>
      </c>
      <c r="J294" s="242">
        <v>510</v>
      </c>
      <c r="K294" s="242">
        <v>840</v>
      </c>
      <c r="L294" s="242">
        <v>0</v>
      </c>
      <c r="M294" s="243">
        <v>840</v>
      </c>
      <c r="N294" s="242">
        <v>330</v>
      </c>
      <c r="O294" s="242">
        <v>0</v>
      </c>
      <c r="P294" s="243">
        <v>330</v>
      </c>
      <c r="Q294" s="242">
        <v>15</v>
      </c>
      <c r="R294" s="242">
        <v>225</v>
      </c>
      <c r="S294" s="244">
        <v>90</v>
      </c>
      <c r="T294" s="242">
        <v>31</v>
      </c>
      <c r="U294" s="242">
        <v>465</v>
      </c>
      <c r="V294" s="244">
        <v>180</v>
      </c>
      <c r="W294" s="242">
        <v>4</v>
      </c>
      <c r="X294" s="242">
        <v>60</v>
      </c>
      <c r="Y294" s="244">
        <v>15</v>
      </c>
      <c r="Z294" s="242">
        <v>26</v>
      </c>
      <c r="AA294" s="242">
        <v>390</v>
      </c>
      <c r="AB294" s="244">
        <v>75</v>
      </c>
      <c r="AC294" s="242">
        <v>17</v>
      </c>
      <c r="AD294" s="242">
        <v>255</v>
      </c>
      <c r="AE294" s="244">
        <v>60</v>
      </c>
    </row>
    <row r="295" spans="1:31" x14ac:dyDescent="0.35">
      <c r="A295">
        <v>6994</v>
      </c>
      <c r="B295" t="s">
        <v>706</v>
      </c>
      <c r="C295" s="242">
        <v>0</v>
      </c>
      <c r="D295" s="242">
        <v>1</v>
      </c>
      <c r="E295" s="242">
        <v>0</v>
      </c>
      <c r="F295" s="243">
        <v>1</v>
      </c>
      <c r="G295" s="242">
        <v>1</v>
      </c>
      <c r="H295" s="242">
        <v>0</v>
      </c>
      <c r="I295" s="243">
        <v>1</v>
      </c>
      <c r="J295" s="242">
        <v>0</v>
      </c>
      <c r="K295" s="242">
        <v>0</v>
      </c>
      <c r="L295" s="242">
        <v>0</v>
      </c>
      <c r="M295" s="243">
        <v>0</v>
      </c>
      <c r="N295" s="242">
        <v>10</v>
      </c>
      <c r="O295" s="242">
        <v>0</v>
      </c>
      <c r="P295" s="243">
        <v>10</v>
      </c>
      <c r="Q295" s="242">
        <v>0</v>
      </c>
      <c r="R295" s="242">
        <v>0</v>
      </c>
      <c r="S295" s="244">
        <v>0</v>
      </c>
      <c r="T295" s="242">
        <v>0</v>
      </c>
      <c r="U295" s="242">
        <v>0</v>
      </c>
      <c r="V295" s="244">
        <v>0</v>
      </c>
      <c r="W295" s="242">
        <v>1</v>
      </c>
      <c r="X295" s="242">
        <v>0</v>
      </c>
      <c r="Y295" s="244">
        <v>10</v>
      </c>
      <c r="Z295" s="242">
        <v>1</v>
      </c>
      <c r="AA295" s="242">
        <v>0</v>
      </c>
      <c r="AB295" s="244">
        <v>10</v>
      </c>
      <c r="AC295" s="242">
        <v>1</v>
      </c>
      <c r="AD295" s="242">
        <v>0</v>
      </c>
      <c r="AE295" s="244">
        <v>10</v>
      </c>
    </row>
    <row r="296" spans="1:31" x14ac:dyDescent="0.35">
      <c r="A296">
        <v>6998</v>
      </c>
      <c r="B296" t="s">
        <v>707</v>
      </c>
      <c r="C296" s="242">
        <v>16</v>
      </c>
      <c r="D296" s="242">
        <v>25</v>
      </c>
      <c r="E296" s="242">
        <v>0</v>
      </c>
      <c r="F296" s="243">
        <v>25</v>
      </c>
      <c r="G296" s="242">
        <v>1</v>
      </c>
      <c r="H296" s="242">
        <v>0</v>
      </c>
      <c r="I296" s="243">
        <v>1</v>
      </c>
      <c r="J296" s="242">
        <v>240</v>
      </c>
      <c r="K296" s="242">
        <v>375</v>
      </c>
      <c r="L296" s="242">
        <v>0</v>
      </c>
      <c r="M296" s="243">
        <v>375</v>
      </c>
      <c r="N296" s="242">
        <v>15</v>
      </c>
      <c r="O296" s="242">
        <v>0</v>
      </c>
      <c r="P296" s="243">
        <v>15</v>
      </c>
      <c r="Q296" s="242">
        <v>0</v>
      </c>
      <c r="R296" s="242">
        <v>0</v>
      </c>
      <c r="S296" s="244">
        <v>0</v>
      </c>
      <c r="T296" s="242">
        <v>7</v>
      </c>
      <c r="U296" s="242">
        <v>105</v>
      </c>
      <c r="V296" s="244">
        <v>15</v>
      </c>
      <c r="W296" s="242">
        <v>15</v>
      </c>
      <c r="X296" s="242">
        <v>225</v>
      </c>
      <c r="Y296" s="244">
        <v>0</v>
      </c>
      <c r="Z296" s="242">
        <v>3</v>
      </c>
      <c r="AA296" s="242">
        <v>45</v>
      </c>
      <c r="AB296" s="244">
        <v>0</v>
      </c>
      <c r="AC296" s="242">
        <v>0</v>
      </c>
      <c r="AD296" s="242">
        <v>0</v>
      </c>
      <c r="AE296" s="244">
        <v>0</v>
      </c>
    </row>
    <row r="297" spans="1:31" x14ac:dyDescent="0.35">
      <c r="A297">
        <v>7007</v>
      </c>
      <c r="B297" t="s">
        <v>708</v>
      </c>
      <c r="C297" s="242">
        <v>21</v>
      </c>
      <c r="D297" s="242">
        <v>15</v>
      </c>
      <c r="E297" s="242">
        <v>0</v>
      </c>
      <c r="F297" s="243">
        <v>15</v>
      </c>
      <c r="G297" s="242">
        <v>1</v>
      </c>
      <c r="H297" s="242">
        <v>0</v>
      </c>
      <c r="I297" s="243">
        <v>1</v>
      </c>
      <c r="J297" s="242">
        <v>315</v>
      </c>
      <c r="K297" s="242">
        <v>225</v>
      </c>
      <c r="L297" s="242">
        <v>0</v>
      </c>
      <c r="M297" s="243">
        <v>225</v>
      </c>
      <c r="N297" s="242">
        <v>15</v>
      </c>
      <c r="O297" s="242">
        <v>0</v>
      </c>
      <c r="P297" s="243">
        <v>15</v>
      </c>
      <c r="Q297" s="242">
        <v>4</v>
      </c>
      <c r="R297" s="242">
        <v>60</v>
      </c>
      <c r="S297" s="244">
        <v>15</v>
      </c>
      <c r="T297" s="242">
        <v>9</v>
      </c>
      <c r="U297" s="242">
        <v>135</v>
      </c>
      <c r="V297" s="244">
        <v>0</v>
      </c>
      <c r="W297" s="242">
        <v>0</v>
      </c>
      <c r="X297" s="242">
        <v>0</v>
      </c>
      <c r="Y297" s="244">
        <v>0</v>
      </c>
      <c r="Z297" s="242">
        <v>7</v>
      </c>
      <c r="AA297" s="242">
        <v>105</v>
      </c>
      <c r="AB297" s="244">
        <v>0</v>
      </c>
      <c r="AC297" s="242">
        <v>7</v>
      </c>
      <c r="AD297" s="242">
        <v>105</v>
      </c>
      <c r="AE297" s="244">
        <v>0</v>
      </c>
    </row>
    <row r="298" spans="1:31" x14ac:dyDescent="0.35">
      <c r="A298">
        <v>7008</v>
      </c>
      <c r="B298" t="s">
        <v>709</v>
      </c>
      <c r="C298" s="242">
        <v>5</v>
      </c>
      <c r="D298" s="242">
        <v>21</v>
      </c>
      <c r="E298" s="242">
        <v>0</v>
      </c>
      <c r="F298" s="243">
        <v>21</v>
      </c>
      <c r="G298" s="242">
        <v>2</v>
      </c>
      <c r="H298" s="242">
        <v>0</v>
      </c>
      <c r="I298" s="243">
        <v>2</v>
      </c>
      <c r="J298" s="242">
        <v>75</v>
      </c>
      <c r="K298" s="242">
        <v>315</v>
      </c>
      <c r="L298" s="242">
        <v>0</v>
      </c>
      <c r="M298" s="243">
        <v>315</v>
      </c>
      <c r="N298" s="242">
        <v>30</v>
      </c>
      <c r="O298" s="242">
        <v>0</v>
      </c>
      <c r="P298" s="243">
        <v>30</v>
      </c>
      <c r="Q298" s="242">
        <v>2</v>
      </c>
      <c r="R298" s="242">
        <v>30</v>
      </c>
      <c r="S298" s="244">
        <v>0</v>
      </c>
      <c r="T298" s="242">
        <v>12</v>
      </c>
      <c r="U298" s="242">
        <v>180</v>
      </c>
      <c r="V298" s="244">
        <v>0</v>
      </c>
      <c r="W298" s="242">
        <v>2</v>
      </c>
      <c r="X298" s="242">
        <v>30</v>
      </c>
      <c r="Y298" s="244">
        <v>15</v>
      </c>
      <c r="Z298" s="242">
        <v>0</v>
      </c>
      <c r="AA298" s="242">
        <v>0</v>
      </c>
      <c r="AB298" s="244">
        <v>0</v>
      </c>
      <c r="AC298" s="242">
        <v>0</v>
      </c>
      <c r="AD298" s="242">
        <v>0</v>
      </c>
      <c r="AE298" s="244">
        <v>0</v>
      </c>
    </row>
    <row r="299" spans="1:31" x14ac:dyDescent="0.35">
      <c r="A299">
        <v>7018</v>
      </c>
      <c r="B299" t="s">
        <v>710</v>
      </c>
      <c r="C299" s="242">
        <v>16</v>
      </c>
      <c r="D299" s="242">
        <v>8</v>
      </c>
      <c r="E299" s="242">
        <v>0</v>
      </c>
      <c r="F299" s="243">
        <v>8</v>
      </c>
      <c r="G299" s="242">
        <v>1</v>
      </c>
      <c r="H299" s="242">
        <v>0</v>
      </c>
      <c r="I299" s="243">
        <v>1</v>
      </c>
      <c r="J299" s="242">
        <v>240</v>
      </c>
      <c r="K299" s="242">
        <v>120</v>
      </c>
      <c r="L299" s="242">
        <v>0</v>
      </c>
      <c r="M299" s="243">
        <v>120</v>
      </c>
      <c r="N299" s="242">
        <v>15</v>
      </c>
      <c r="O299" s="242">
        <v>0</v>
      </c>
      <c r="P299" s="243">
        <v>15</v>
      </c>
      <c r="Q299" s="242">
        <v>7</v>
      </c>
      <c r="R299" s="242">
        <v>105</v>
      </c>
      <c r="S299" s="244">
        <v>15</v>
      </c>
      <c r="T299" s="242">
        <v>1</v>
      </c>
      <c r="U299" s="242">
        <v>15</v>
      </c>
      <c r="V299" s="244">
        <v>0</v>
      </c>
      <c r="W299" s="242">
        <v>0</v>
      </c>
      <c r="X299" s="242">
        <v>0</v>
      </c>
      <c r="Y299" s="244">
        <v>0</v>
      </c>
      <c r="Z299" s="242">
        <v>2</v>
      </c>
      <c r="AA299" s="242">
        <v>30</v>
      </c>
      <c r="AB299" s="244">
        <v>0</v>
      </c>
      <c r="AC299" s="242">
        <v>0</v>
      </c>
      <c r="AD299" s="242">
        <v>0</v>
      </c>
      <c r="AE299" s="244">
        <v>0</v>
      </c>
    </row>
    <row r="300" spans="1:31" x14ac:dyDescent="0.35">
      <c r="A300">
        <v>7027</v>
      </c>
      <c r="B300" t="s">
        <v>711</v>
      </c>
      <c r="C300" s="242">
        <v>10</v>
      </c>
      <c r="D300" s="242">
        <v>23</v>
      </c>
      <c r="E300" s="242">
        <v>1</v>
      </c>
      <c r="F300" s="243">
        <v>24</v>
      </c>
      <c r="G300" s="242">
        <v>5</v>
      </c>
      <c r="H300" s="242">
        <v>0</v>
      </c>
      <c r="I300" s="243">
        <v>5</v>
      </c>
      <c r="J300" s="242">
        <v>150</v>
      </c>
      <c r="K300" s="242">
        <v>345</v>
      </c>
      <c r="L300" s="242">
        <v>15</v>
      </c>
      <c r="M300" s="243">
        <v>360</v>
      </c>
      <c r="N300" s="242">
        <v>75</v>
      </c>
      <c r="O300" s="242">
        <v>0</v>
      </c>
      <c r="P300" s="243">
        <v>75</v>
      </c>
      <c r="Q300" s="242">
        <v>2</v>
      </c>
      <c r="R300" s="242">
        <v>30</v>
      </c>
      <c r="S300" s="244">
        <v>0</v>
      </c>
      <c r="T300" s="242">
        <v>8</v>
      </c>
      <c r="U300" s="242">
        <v>120</v>
      </c>
      <c r="V300" s="244">
        <v>30</v>
      </c>
      <c r="W300" s="242">
        <v>4</v>
      </c>
      <c r="X300" s="242">
        <v>60</v>
      </c>
      <c r="Y300" s="244">
        <v>30</v>
      </c>
      <c r="Z300" s="242">
        <v>0</v>
      </c>
      <c r="AA300" s="242">
        <v>0</v>
      </c>
      <c r="AB300" s="244">
        <v>0</v>
      </c>
      <c r="AC300" s="242">
        <v>0</v>
      </c>
      <c r="AD300" s="242">
        <v>0</v>
      </c>
      <c r="AE300" s="244">
        <v>0</v>
      </c>
    </row>
    <row r="301" spans="1:31" x14ac:dyDescent="0.35">
      <c r="A301">
        <v>7067</v>
      </c>
      <c r="B301" t="s">
        <v>715</v>
      </c>
      <c r="C301" s="242">
        <v>1</v>
      </c>
      <c r="D301" s="242">
        <v>1</v>
      </c>
      <c r="E301" s="242">
        <v>0</v>
      </c>
      <c r="F301" s="243">
        <v>1</v>
      </c>
      <c r="G301" s="242">
        <v>1</v>
      </c>
      <c r="H301" s="242">
        <v>0</v>
      </c>
      <c r="I301" s="243">
        <v>1</v>
      </c>
      <c r="J301" s="242">
        <v>15</v>
      </c>
      <c r="K301" s="242">
        <v>0</v>
      </c>
      <c r="L301" s="242">
        <v>0</v>
      </c>
      <c r="M301" s="243">
        <v>0</v>
      </c>
      <c r="N301" s="242">
        <v>15</v>
      </c>
      <c r="O301" s="242">
        <v>0</v>
      </c>
      <c r="P301" s="243">
        <v>15</v>
      </c>
      <c r="Q301" s="242">
        <v>0</v>
      </c>
      <c r="R301" s="242">
        <v>0</v>
      </c>
      <c r="S301" s="244">
        <v>0</v>
      </c>
      <c r="T301" s="242">
        <v>0</v>
      </c>
      <c r="U301" s="242">
        <v>0</v>
      </c>
      <c r="V301" s="244">
        <v>0</v>
      </c>
      <c r="W301" s="242">
        <v>1</v>
      </c>
      <c r="X301" s="242">
        <v>0</v>
      </c>
      <c r="Y301" s="244">
        <v>15</v>
      </c>
      <c r="Z301" s="242">
        <v>0</v>
      </c>
      <c r="AA301" s="242">
        <v>0</v>
      </c>
      <c r="AB301" s="244">
        <v>0</v>
      </c>
      <c r="AC301" s="242">
        <v>0</v>
      </c>
      <c r="AD301" s="242">
        <v>0</v>
      </c>
      <c r="AE301" s="244">
        <v>0</v>
      </c>
    </row>
    <row r="302" spans="1:31" x14ac:dyDescent="0.35">
      <c r="A302">
        <v>50403</v>
      </c>
      <c r="B302" t="s">
        <v>716</v>
      </c>
      <c r="C302" s="242">
        <v>21</v>
      </c>
      <c r="D302" s="242">
        <v>30</v>
      </c>
      <c r="E302" s="242">
        <v>2</v>
      </c>
      <c r="F302" s="243">
        <v>32</v>
      </c>
      <c r="G302" s="242">
        <v>2</v>
      </c>
      <c r="H302" s="242">
        <v>0</v>
      </c>
      <c r="I302" s="243">
        <v>2</v>
      </c>
      <c r="J302" s="242">
        <v>315</v>
      </c>
      <c r="K302" s="242">
        <v>450</v>
      </c>
      <c r="L302" s="242">
        <v>30</v>
      </c>
      <c r="M302" s="243">
        <v>480</v>
      </c>
      <c r="N302" s="242">
        <v>30</v>
      </c>
      <c r="O302" s="242">
        <v>0</v>
      </c>
      <c r="P302" s="243">
        <v>30</v>
      </c>
      <c r="Q302" s="242">
        <v>1</v>
      </c>
      <c r="R302" s="242">
        <v>15</v>
      </c>
      <c r="S302" s="244">
        <v>0</v>
      </c>
      <c r="T302" s="242">
        <v>2</v>
      </c>
      <c r="U302" s="242">
        <v>30</v>
      </c>
      <c r="V302" s="244">
        <v>0</v>
      </c>
      <c r="W302" s="242">
        <v>24</v>
      </c>
      <c r="X302" s="242">
        <v>360</v>
      </c>
      <c r="Y302" s="244">
        <v>30</v>
      </c>
      <c r="Z302" s="242">
        <v>14</v>
      </c>
      <c r="AA302" s="242">
        <v>210</v>
      </c>
      <c r="AB302" s="244">
        <v>0</v>
      </c>
      <c r="AC302" s="242">
        <v>0</v>
      </c>
      <c r="AD302" s="242">
        <v>0</v>
      </c>
      <c r="AE302" s="244">
        <v>0</v>
      </c>
    </row>
    <row r="303" spans="1:31" x14ac:dyDescent="0.35">
      <c r="A303">
        <v>50405</v>
      </c>
      <c r="B303" t="s">
        <v>717</v>
      </c>
      <c r="C303" s="242">
        <v>2</v>
      </c>
      <c r="D303" s="242">
        <v>16</v>
      </c>
      <c r="E303" s="242">
        <v>0</v>
      </c>
      <c r="F303" s="243">
        <v>16</v>
      </c>
      <c r="G303" s="242">
        <v>2</v>
      </c>
      <c r="H303" s="242">
        <v>0</v>
      </c>
      <c r="I303" s="243">
        <v>2</v>
      </c>
      <c r="J303" s="242">
        <v>30</v>
      </c>
      <c r="K303" s="242">
        <v>240</v>
      </c>
      <c r="L303" s="242">
        <v>0</v>
      </c>
      <c r="M303" s="243">
        <v>240</v>
      </c>
      <c r="N303" s="242">
        <v>30</v>
      </c>
      <c r="O303" s="242">
        <v>0</v>
      </c>
      <c r="P303" s="243">
        <v>30</v>
      </c>
      <c r="Q303" s="242">
        <v>2</v>
      </c>
      <c r="R303" s="242">
        <v>30</v>
      </c>
      <c r="S303" s="244">
        <v>0</v>
      </c>
      <c r="T303" s="242">
        <v>3</v>
      </c>
      <c r="U303" s="242">
        <v>45</v>
      </c>
      <c r="V303" s="244">
        <v>0</v>
      </c>
      <c r="W303" s="242">
        <v>2</v>
      </c>
      <c r="X303" s="242">
        <v>30</v>
      </c>
      <c r="Y303" s="244">
        <v>15</v>
      </c>
      <c r="Z303" s="242">
        <v>0</v>
      </c>
      <c r="AA303" s="242">
        <v>0</v>
      </c>
      <c r="AB303" s="244">
        <v>0</v>
      </c>
      <c r="AC303" s="242">
        <v>0</v>
      </c>
      <c r="AD303" s="242">
        <v>0</v>
      </c>
      <c r="AE303" s="244">
        <v>0</v>
      </c>
    </row>
    <row r="304" spans="1:31" x14ac:dyDescent="0.35">
      <c r="A304">
        <v>50413</v>
      </c>
      <c r="B304" t="s">
        <v>718</v>
      </c>
      <c r="C304" s="242">
        <v>0</v>
      </c>
      <c r="D304" s="242">
        <v>1</v>
      </c>
      <c r="E304" s="242">
        <v>0</v>
      </c>
      <c r="F304" s="243">
        <v>1</v>
      </c>
      <c r="G304" s="242">
        <v>1</v>
      </c>
      <c r="H304" s="242">
        <v>0</v>
      </c>
      <c r="I304" s="243">
        <v>1</v>
      </c>
      <c r="J304" s="242">
        <v>0</v>
      </c>
      <c r="K304" s="242">
        <v>15</v>
      </c>
      <c r="L304" s="242">
        <v>0</v>
      </c>
      <c r="M304" s="243">
        <v>15</v>
      </c>
      <c r="N304" s="242">
        <v>15</v>
      </c>
      <c r="O304" s="242">
        <v>0</v>
      </c>
      <c r="P304" s="243">
        <v>15</v>
      </c>
      <c r="Q304" s="242">
        <v>0</v>
      </c>
      <c r="R304" s="242">
        <v>0</v>
      </c>
      <c r="S304" s="244">
        <v>0</v>
      </c>
      <c r="T304" s="242">
        <v>0</v>
      </c>
      <c r="U304" s="242">
        <v>0</v>
      </c>
      <c r="V304" s="244">
        <v>0</v>
      </c>
      <c r="W304" s="242">
        <v>1</v>
      </c>
      <c r="X304" s="242">
        <v>15</v>
      </c>
      <c r="Y304" s="244">
        <v>15</v>
      </c>
      <c r="Z304" s="242">
        <v>0</v>
      </c>
      <c r="AA304" s="242">
        <v>0</v>
      </c>
      <c r="AB304" s="244">
        <v>0</v>
      </c>
      <c r="AC304" s="242">
        <v>0</v>
      </c>
      <c r="AD304" s="242">
        <v>0</v>
      </c>
      <c r="AE304" s="244">
        <v>0</v>
      </c>
    </row>
    <row r="305" spans="1:31" x14ac:dyDescent="0.35">
      <c r="A305">
        <v>50416</v>
      </c>
      <c r="B305" t="s">
        <v>719</v>
      </c>
      <c r="C305" s="242">
        <v>18</v>
      </c>
      <c r="D305" s="242">
        <v>18</v>
      </c>
      <c r="E305" s="242">
        <v>0</v>
      </c>
      <c r="F305" s="243">
        <v>18</v>
      </c>
      <c r="G305" s="242">
        <v>8</v>
      </c>
      <c r="H305" s="242">
        <v>0</v>
      </c>
      <c r="I305" s="243">
        <v>8</v>
      </c>
      <c r="J305" s="242">
        <v>270</v>
      </c>
      <c r="K305" s="242">
        <v>270</v>
      </c>
      <c r="L305" s="242">
        <v>0</v>
      </c>
      <c r="M305" s="243">
        <v>270</v>
      </c>
      <c r="N305" s="242">
        <v>120</v>
      </c>
      <c r="O305" s="242">
        <v>0</v>
      </c>
      <c r="P305" s="243">
        <v>120</v>
      </c>
      <c r="Q305" s="242">
        <v>3</v>
      </c>
      <c r="R305" s="242">
        <v>45</v>
      </c>
      <c r="S305" s="244">
        <v>30</v>
      </c>
      <c r="T305" s="242">
        <v>4</v>
      </c>
      <c r="U305" s="242">
        <v>60</v>
      </c>
      <c r="V305" s="244">
        <v>0</v>
      </c>
      <c r="W305" s="242">
        <v>0</v>
      </c>
      <c r="X305" s="242">
        <v>0</v>
      </c>
      <c r="Y305" s="244">
        <v>0</v>
      </c>
      <c r="Z305" s="242">
        <v>0</v>
      </c>
      <c r="AA305" s="242">
        <v>0</v>
      </c>
      <c r="AB305" s="244">
        <v>0</v>
      </c>
      <c r="AC305" s="242">
        <v>0</v>
      </c>
      <c r="AD305" s="242">
        <v>0</v>
      </c>
      <c r="AE305" s="244">
        <v>0</v>
      </c>
    </row>
    <row r="306" spans="1:31" x14ac:dyDescent="0.35">
      <c r="A306">
        <v>50428</v>
      </c>
      <c r="B306" t="s">
        <v>720</v>
      </c>
      <c r="C306" s="242">
        <v>2</v>
      </c>
      <c r="D306" s="242">
        <v>13</v>
      </c>
      <c r="E306" s="242">
        <v>1</v>
      </c>
      <c r="F306" s="243">
        <v>14</v>
      </c>
      <c r="G306" s="242">
        <v>9</v>
      </c>
      <c r="H306" s="242">
        <v>1</v>
      </c>
      <c r="I306" s="243">
        <v>10</v>
      </c>
      <c r="J306" s="242">
        <v>30</v>
      </c>
      <c r="K306" s="242">
        <v>195</v>
      </c>
      <c r="L306" s="242">
        <v>15</v>
      </c>
      <c r="M306" s="243">
        <v>210</v>
      </c>
      <c r="N306" s="242">
        <v>131</v>
      </c>
      <c r="O306" s="242">
        <v>15</v>
      </c>
      <c r="P306" s="243">
        <v>146</v>
      </c>
      <c r="Q306" s="242">
        <v>0</v>
      </c>
      <c r="R306" s="242">
        <v>0</v>
      </c>
      <c r="S306" s="244">
        <v>0</v>
      </c>
      <c r="T306" s="242">
        <v>0</v>
      </c>
      <c r="U306" s="242">
        <v>0</v>
      </c>
      <c r="V306" s="244">
        <v>0</v>
      </c>
      <c r="W306" s="242">
        <v>3</v>
      </c>
      <c r="X306" s="242">
        <v>45</v>
      </c>
      <c r="Y306" s="244">
        <v>30</v>
      </c>
      <c r="Z306" s="242">
        <v>0</v>
      </c>
      <c r="AA306" s="242">
        <v>0</v>
      </c>
      <c r="AB306" s="244">
        <v>0</v>
      </c>
      <c r="AC306" s="242">
        <v>0</v>
      </c>
      <c r="AD306" s="242">
        <v>0</v>
      </c>
      <c r="AE306" s="244">
        <v>0</v>
      </c>
    </row>
    <row r="307" spans="1:31" x14ac:dyDescent="0.35">
      <c r="A307">
        <v>50429</v>
      </c>
      <c r="B307" t="s">
        <v>721</v>
      </c>
      <c r="C307" s="242">
        <v>9</v>
      </c>
      <c r="D307" s="242">
        <v>22</v>
      </c>
      <c r="E307" s="242">
        <v>0</v>
      </c>
      <c r="F307" s="243">
        <v>22</v>
      </c>
      <c r="G307" s="242">
        <v>11</v>
      </c>
      <c r="H307" s="242">
        <v>0</v>
      </c>
      <c r="I307" s="243">
        <v>11</v>
      </c>
      <c r="J307" s="242">
        <v>135</v>
      </c>
      <c r="K307" s="242">
        <v>315</v>
      </c>
      <c r="L307" s="242">
        <v>0</v>
      </c>
      <c r="M307" s="243">
        <v>315</v>
      </c>
      <c r="N307" s="242">
        <v>163</v>
      </c>
      <c r="O307" s="242">
        <v>0</v>
      </c>
      <c r="P307" s="243">
        <v>163</v>
      </c>
      <c r="Q307" s="242">
        <v>2</v>
      </c>
      <c r="R307" s="242">
        <v>30</v>
      </c>
      <c r="S307" s="244">
        <v>0</v>
      </c>
      <c r="T307" s="242">
        <v>1</v>
      </c>
      <c r="U307" s="242">
        <v>15</v>
      </c>
      <c r="V307" s="244">
        <v>0</v>
      </c>
      <c r="W307" s="242">
        <v>2</v>
      </c>
      <c r="X307" s="242">
        <v>30</v>
      </c>
      <c r="Y307" s="244">
        <v>0</v>
      </c>
      <c r="Z307" s="242">
        <v>5</v>
      </c>
      <c r="AA307" s="242">
        <v>75</v>
      </c>
      <c r="AB307" s="244">
        <v>0</v>
      </c>
      <c r="AC307" s="242">
        <v>4</v>
      </c>
      <c r="AD307" s="242">
        <v>60</v>
      </c>
      <c r="AE307" s="244">
        <v>0</v>
      </c>
    </row>
    <row r="308" spans="1:31" x14ac:dyDescent="0.35">
      <c r="A308">
        <v>50439</v>
      </c>
      <c r="B308" t="s">
        <v>722</v>
      </c>
      <c r="C308" s="242">
        <v>14</v>
      </c>
      <c r="D308" s="242">
        <v>10</v>
      </c>
      <c r="E308" s="242">
        <v>1</v>
      </c>
      <c r="F308" s="243">
        <v>11</v>
      </c>
      <c r="G308" s="242">
        <v>3</v>
      </c>
      <c r="H308" s="242">
        <v>0</v>
      </c>
      <c r="I308" s="243">
        <v>3</v>
      </c>
      <c r="J308" s="242">
        <v>210</v>
      </c>
      <c r="K308" s="242">
        <v>150</v>
      </c>
      <c r="L308" s="242">
        <v>15</v>
      </c>
      <c r="M308" s="243">
        <v>165</v>
      </c>
      <c r="N308" s="242">
        <v>45</v>
      </c>
      <c r="O308" s="242">
        <v>0</v>
      </c>
      <c r="P308" s="243">
        <v>45</v>
      </c>
      <c r="Q308" s="242">
        <v>0</v>
      </c>
      <c r="R308" s="242">
        <v>0</v>
      </c>
      <c r="S308" s="244">
        <v>0</v>
      </c>
      <c r="T308" s="242">
        <v>2</v>
      </c>
      <c r="U308" s="242">
        <v>30</v>
      </c>
      <c r="V308" s="244">
        <v>15</v>
      </c>
      <c r="W308" s="242">
        <v>9</v>
      </c>
      <c r="X308" s="242">
        <v>135</v>
      </c>
      <c r="Y308" s="244">
        <v>30</v>
      </c>
      <c r="Z308" s="242">
        <v>6</v>
      </c>
      <c r="AA308" s="242">
        <v>90</v>
      </c>
      <c r="AB308" s="244">
        <v>15</v>
      </c>
      <c r="AC308" s="242">
        <v>6</v>
      </c>
      <c r="AD308" s="242">
        <v>90</v>
      </c>
      <c r="AE308" s="244">
        <v>15</v>
      </c>
    </row>
    <row r="309" spans="1:31" x14ac:dyDescent="0.35">
      <c r="A309">
        <v>50442</v>
      </c>
      <c r="B309" t="s">
        <v>723</v>
      </c>
      <c r="C309" s="242">
        <v>6</v>
      </c>
      <c r="D309" s="242">
        <v>7</v>
      </c>
      <c r="E309" s="242">
        <v>0</v>
      </c>
      <c r="F309" s="243">
        <v>7</v>
      </c>
      <c r="G309" s="242">
        <v>1</v>
      </c>
      <c r="H309" s="242">
        <v>0</v>
      </c>
      <c r="I309" s="243">
        <v>1</v>
      </c>
      <c r="J309" s="242">
        <v>90</v>
      </c>
      <c r="K309" s="242">
        <v>105</v>
      </c>
      <c r="L309" s="242">
        <v>0</v>
      </c>
      <c r="M309" s="243">
        <v>105</v>
      </c>
      <c r="N309" s="242">
        <v>15</v>
      </c>
      <c r="O309" s="242">
        <v>0</v>
      </c>
      <c r="P309" s="243">
        <v>15</v>
      </c>
      <c r="Q309" s="242">
        <v>1</v>
      </c>
      <c r="R309" s="242">
        <v>15</v>
      </c>
      <c r="S309" s="244">
        <v>0</v>
      </c>
      <c r="T309" s="242">
        <v>0</v>
      </c>
      <c r="U309" s="242">
        <v>0</v>
      </c>
      <c r="V309" s="244">
        <v>0</v>
      </c>
      <c r="W309" s="242">
        <v>1</v>
      </c>
      <c r="X309" s="242">
        <v>15</v>
      </c>
      <c r="Y309" s="244">
        <v>0</v>
      </c>
      <c r="Z309" s="242">
        <v>0</v>
      </c>
      <c r="AA309" s="242">
        <v>0</v>
      </c>
      <c r="AB309" s="244">
        <v>0</v>
      </c>
      <c r="AC309" s="242">
        <v>0</v>
      </c>
      <c r="AD309" s="242">
        <v>0</v>
      </c>
      <c r="AE309" s="244">
        <v>0</v>
      </c>
    </row>
    <row r="310" spans="1:31" x14ac:dyDescent="0.35">
      <c r="A310">
        <v>50443</v>
      </c>
      <c r="B310" t="s">
        <v>724</v>
      </c>
      <c r="C310" s="242">
        <v>29</v>
      </c>
      <c r="D310" s="242">
        <v>24</v>
      </c>
      <c r="E310" s="242">
        <v>2</v>
      </c>
      <c r="F310" s="243">
        <v>26</v>
      </c>
      <c r="G310" s="242">
        <v>0</v>
      </c>
      <c r="H310" s="242">
        <v>0</v>
      </c>
      <c r="I310" s="243">
        <v>0</v>
      </c>
      <c r="J310" s="242">
        <v>435</v>
      </c>
      <c r="K310" s="242">
        <v>360</v>
      </c>
      <c r="L310" s="242">
        <v>30</v>
      </c>
      <c r="M310" s="243">
        <v>390</v>
      </c>
      <c r="N310" s="242">
        <v>0</v>
      </c>
      <c r="O310" s="242">
        <v>0</v>
      </c>
      <c r="P310" s="243">
        <v>0</v>
      </c>
      <c r="Q310" s="242">
        <v>5</v>
      </c>
      <c r="R310" s="242">
        <v>75</v>
      </c>
      <c r="S310" s="244">
        <v>0</v>
      </c>
      <c r="T310" s="242">
        <v>15</v>
      </c>
      <c r="U310" s="242">
        <v>225</v>
      </c>
      <c r="V310" s="244">
        <v>0</v>
      </c>
      <c r="W310" s="242">
        <v>6</v>
      </c>
      <c r="X310" s="242">
        <v>90</v>
      </c>
      <c r="Y310" s="244">
        <v>0</v>
      </c>
      <c r="Z310" s="242">
        <v>20</v>
      </c>
      <c r="AA310" s="242">
        <v>300</v>
      </c>
      <c r="AB310" s="244">
        <v>0</v>
      </c>
      <c r="AC310" s="242">
        <v>20</v>
      </c>
      <c r="AD310" s="242">
        <v>300</v>
      </c>
      <c r="AE310" s="244">
        <v>0</v>
      </c>
    </row>
    <row r="311" spans="1:31" x14ac:dyDescent="0.35">
      <c r="A311">
        <v>50452</v>
      </c>
      <c r="B311" t="s">
        <v>725</v>
      </c>
      <c r="C311" s="242">
        <v>13</v>
      </c>
      <c r="D311" s="242">
        <v>16</v>
      </c>
      <c r="E311" s="242">
        <v>0</v>
      </c>
      <c r="F311" s="243">
        <v>16</v>
      </c>
      <c r="G311" s="242">
        <v>4</v>
      </c>
      <c r="H311" s="242">
        <v>0</v>
      </c>
      <c r="I311" s="243">
        <v>4</v>
      </c>
      <c r="J311" s="242">
        <v>195</v>
      </c>
      <c r="K311" s="242">
        <v>240</v>
      </c>
      <c r="L311" s="242">
        <v>0</v>
      </c>
      <c r="M311" s="243">
        <v>240</v>
      </c>
      <c r="N311" s="242">
        <v>60</v>
      </c>
      <c r="O311" s="242">
        <v>0</v>
      </c>
      <c r="P311" s="243">
        <v>60</v>
      </c>
      <c r="Q311" s="242">
        <v>7</v>
      </c>
      <c r="R311" s="242">
        <v>105</v>
      </c>
      <c r="S311" s="244">
        <v>0</v>
      </c>
      <c r="T311" s="242">
        <v>1</v>
      </c>
      <c r="U311" s="242">
        <v>15</v>
      </c>
      <c r="V311" s="244">
        <v>0</v>
      </c>
      <c r="W311" s="242">
        <v>1</v>
      </c>
      <c r="X311" s="242">
        <v>15</v>
      </c>
      <c r="Y311" s="244">
        <v>0</v>
      </c>
      <c r="Z311" s="242">
        <v>3</v>
      </c>
      <c r="AA311" s="242">
        <v>45</v>
      </c>
      <c r="AB311" s="244">
        <v>0</v>
      </c>
      <c r="AC311" s="242">
        <v>0</v>
      </c>
      <c r="AD311" s="242">
        <v>0</v>
      </c>
      <c r="AE311" s="244">
        <v>0</v>
      </c>
    </row>
    <row r="312" spans="1:31" x14ac:dyDescent="0.35">
      <c r="A312">
        <v>50460</v>
      </c>
      <c r="B312" t="s">
        <v>726</v>
      </c>
      <c r="C312" s="242">
        <v>0</v>
      </c>
      <c r="D312" s="242">
        <v>1</v>
      </c>
      <c r="E312" s="242">
        <v>0</v>
      </c>
      <c r="F312" s="243">
        <v>1</v>
      </c>
      <c r="G312" s="242">
        <v>1</v>
      </c>
      <c r="H312" s="242">
        <v>0</v>
      </c>
      <c r="I312" s="243">
        <v>1</v>
      </c>
      <c r="J312" s="242">
        <v>0</v>
      </c>
      <c r="K312" s="242">
        <v>15</v>
      </c>
      <c r="L312" s="242">
        <v>0</v>
      </c>
      <c r="M312" s="243">
        <v>15</v>
      </c>
      <c r="N312" s="242">
        <v>15</v>
      </c>
      <c r="O312" s="242">
        <v>0</v>
      </c>
      <c r="P312" s="243">
        <v>15</v>
      </c>
      <c r="Q312" s="242">
        <v>0</v>
      </c>
      <c r="R312" s="242">
        <v>0</v>
      </c>
      <c r="S312" s="244">
        <v>0</v>
      </c>
      <c r="T312" s="242">
        <v>0</v>
      </c>
      <c r="U312" s="242">
        <v>0</v>
      </c>
      <c r="V312" s="244">
        <v>0</v>
      </c>
      <c r="W312" s="242">
        <v>0</v>
      </c>
      <c r="X312" s="242">
        <v>0</v>
      </c>
      <c r="Y312" s="244">
        <v>0</v>
      </c>
      <c r="Z312" s="242">
        <v>0</v>
      </c>
      <c r="AA312" s="242">
        <v>0</v>
      </c>
      <c r="AB312" s="244">
        <v>0</v>
      </c>
      <c r="AC312" s="242">
        <v>0</v>
      </c>
      <c r="AD312" s="242">
        <v>0</v>
      </c>
      <c r="AE312" s="244">
        <v>0</v>
      </c>
    </row>
    <row r="313" spans="1:31" x14ac:dyDescent="0.35">
      <c r="A313">
        <v>50467</v>
      </c>
      <c r="B313" t="s">
        <v>727</v>
      </c>
      <c r="C313" s="242">
        <v>9</v>
      </c>
      <c r="D313" s="242">
        <v>27</v>
      </c>
      <c r="E313" s="242">
        <v>0</v>
      </c>
      <c r="F313" s="243">
        <v>27</v>
      </c>
      <c r="G313" s="242">
        <v>5</v>
      </c>
      <c r="H313" s="242">
        <v>0</v>
      </c>
      <c r="I313" s="243">
        <v>5</v>
      </c>
      <c r="J313" s="242">
        <v>135</v>
      </c>
      <c r="K313" s="242">
        <v>405</v>
      </c>
      <c r="L313" s="242">
        <v>0</v>
      </c>
      <c r="M313" s="243">
        <v>405</v>
      </c>
      <c r="N313" s="242">
        <v>75</v>
      </c>
      <c r="O313" s="242">
        <v>0</v>
      </c>
      <c r="P313" s="243">
        <v>75</v>
      </c>
      <c r="Q313" s="242">
        <v>18</v>
      </c>
      <c r="R313" s="242">
        <v>270</v>
      </c>
      <c r="S313" s="244">
        <v>15</v>
      </c>
      <c r="T313" s="242">
        <v>6</v>
      </c>
      <c r="U313" s="242">
        <v>90</v>
      </c>
      <c r="V313" s="244">
        <v>45</v>
      </c>
      <c r="W313" s="242">
        <v>2</v>
      </c>
      <c r="X313" s="242">
        <v>30</v>
      </c>
      <c r="Y313" s="244">
        <v>15</v>
      </c>
      <c r="Z313" s="242">
        <v>9</v>
      </c>
      <c r="AA313" s="242">
        <v>135</v>
      </c>
      <c r="AB313" s="244">
        <v>0</v>
      </c>
      <c r="AC313" s="242">
        <v>9</v>
      </c>
      <c r="AD313" s="242">
        <v>135</v>
      </c>
      <c r="AE313" s="244">
        <v>0</v>
      </c>
    </row>
    <row r="314" spans="1:31" x14ac:dyDescent="0.35">
      <c r="A314">
        <v>50469</v>
      </c>
      <c r="B314" t="s">
        <v>728</v>
      </c>
      <c r="C314" s="242">
        <v>11</v>
      </c>
      <c r="D314" s="242">
        <v>19</v>
      </c>
      <c r="E314" s="242">
        <v>0</v>
      </c>
      <c r="F314" s="243">
        <v>19</v>
      </c>
      <c r="G314" s="242">
        <v>0</v>
      </c>
      <c r="H314" s="242">
        <v>0</v>
      </c>
      <c r="I314" s="243">
        <v>0</v>
      </c>
      <c r="J314" s="242">
        <v>165</v>
      </c>
      <c r="K314" s="242">
        <v>285</v>
      </c>
      <c r="L314" s="242">
        <v>0</v>
      </c>
      <c r="M314" s="243">
        <v>285</v>
      </c>
      <c r="N314" s="242">
        <v>0</v>
      </c>
      <c r="O314" s="242">
        <v>0</v>
      </c>
      <c r="P314" s="243">
        <v>0</v>
      </c>
      <c r="Q314" s="242">
        <v>0</v>
      </c>
      <c r="R314" s="242">
        <v>0</v>
      </c>
      <c r="S314" s="244">
        <v>0</v>
      </c>
      <c r="T314" s="242">
        <v>4</v>
      </c>
      <c r="U314" s="242">
        <v>60</v>
      </c>
      <c r="V314" s="244">
        <v>0</v>
      </c>
      <c r="W314" s="242">
        <v>15</v>
      </c>
      <c r="X314" s="242">
        <v>225</v>
      </c>
      <c r="Y314" s="244">
        <v>0</v>
      </c>
      <c r="Z314" s="242">
        <v>1</v>
      </c>
      <c r="AA314" s="242">
        <v>15</v>
      </c>
      <c r="AB314" s="244">
        <v>0</v>
      </c>
      <c r="AC314" s="242">
        <v>0</v>
      </c>
      <c r="AD314" s="242">
        <v>0</v>
      </c>
      <c r="AE314" s="244">
        <v>0</v>
      </c>
    </row>
    <row r="315" spans="1:31" x14ac:dyDescent="0.35">
      <c r="A315">
        <v>50471</v>
      </c>
      <c r="B315" t="s">
        <v>729</v>
      </c>
      <c r="C315" s="242">
        <v>1</v>
      </c>
      <c r="D315" s="242">
        <v>0</v>
      </c>
      <c r="E315" s="242">
        <v>0</v>
      </c>
      <c r="F315" s="243">
        <v>0</v>
      </c>
      <c r="G315" s="242">
        <v>0</v>
      </c>
      <c r="H315" s="242">
        <v>0</v>
      </c>
      <c r="I315" s="243">
        <v>0</v>
      </c>
      <c r="J315" s="242">
        <v>15</v>
      </c>
      <c r="K315" s="242">
        <v>0</v>
      </c>
      <c r="L315" s="242">
        <v>0</v>
      </c>
      <c r="M315" s="243">
        <v>0</v>
      </c>
      <c r="N315" s="242">
        <v>0</v>
      </c>
      <c r="O315" s="242">
        <v>0</v>
      </c>
      <c r="P315" s="243">
        <v>0</v>
      </c>
      <c r="Q315" s="242">
        <v>0</v>
      </c>
      <c r="R315" s="242">
        <v>0</v>
      </c>
      <c r="S315" s="244">
        <v>0</v>
      </c>
      <c r="T315" s="242">
        <v>0</v>
      </c>
      <c r="U315" s="242">
        <v>0</v>
      </c>
      <c r="V315" s="244">
        <v>0</v>
      </c>
      <c r="W315" s="242">
        <v>0</v>
      </c>
      <c r="X315" s="242">
        <v>0</v>
      </c>
      <c r="Y315" s="244">
        <v>0</v>
      </c>
      <c r="Z315" s="242">
        <v>0</v>
      </c>
      <c r="AA315" s="242">
        <v>0</v>
      </c>
      <c r="AB315" s="244">
        <v>0</v>
      </c>
      <c r="AC315" s="242">
        <v>0</v>
      </c>
      <c r="AD315" s="242">
        <v>0</v>
      </c>
      <c r="AE315" s="244">
        <v>0</v>
      </c>
    </row>
    <row r="316" spans="1:31" x14ac:dyDescent="0.35">
      <c r="A316">
        <v>50472</v>
      </c>
      <c r="B316" t="s">
        <v>730</v>
      </c>
      <c r="C316" s="242">
        <v>3</v>
      </c>
      <c r="D316" s="242">
        <v>5</v>
      </c>
      <c r="E316" s="242">
        <v>0</v>
      </c>
      <c r="F316" s="243">
        <v>5</v>
      </c>
      <c r="G316" s="242">
        <v>0</v>
      </c>
      <c r="H316" s="242">
        <v>0</v>
      </c>
      <c r="I316" s="243">
        <v>0</v>
      </c>
      <c r="J316" s="242">
        <v>45</v>
      </c>
      <c r="K316" s="242">
        <v>75</v>
      </c>
      <c r="L316" s="242">
        <v>0</v>
      </c>
      <c r="M316" s="243">
        <v>75</v>
      </c>
      <c r="N316" s="242">
        <v>0</v>
      </c>
      <c r="O316" s="242">
        <v>0</v>
      </c>
      <c r="P316" s="243">
        <v>0</v>
      </c>
      <c r="Q316" s="242">
        <v>0</v>
      </c>
      <c r="R316" s="242">
        <v>0</v>
      </c>
      <c r="S316" s="244">
        <v>0</v>
      </c>
      <c r="T316" s="242">
        <v>0</v>
      </c>
      <c r="U316" s="242">
        <v>0</v>
      </c>
      <c r="V316" s="244">
        <v>0</v>
      </c>
      <c r="W316" s="242">
        <v>3</v>
      </c>
      <c r="X316" s="242">
        <v>45</v>
      </c>
      <c r="Y316" s="244">
        <v>0</v>
      </c>
      <c r="Z316" s="242">
        <v>1</v>
      </c>
      <c r="AA316" s="242">
        <v>15</v>
      </c>
      <c r="AB316" s="244">
        <v>0</v>
      </c>
      <c r="AC316" s="242">
        <v>0</v>
      </c>
      <c r="AD316" s="242">
        <v>0</v>
      </c>
      <c r="AE316" s="244">
        <v>0</v>
      </c>
    </row>
    <row r="317" spans="1:31" x14ac:dyDescent="0.35">
      <c r="A317">
        <v>50480</v>
      </c>
      <c r="B317" t="s">
        <v>731</v>
      </c>
      <c r="C317" s="242">
        <v>5</v>
      </c>
      <c r="D317" s="242">
        <v>8</v>
      </c>
      <c r="E317" s="242">
        <v>1</v>
      </c>
      <c r="F317" s="243">
        <v>9</v>
      </c>
      <c r="G317" s="242">
        <v>0</v>
      </c>
      <c r="H317" s="242">
        <v>0</v>
      </c>
      <c r="I317" s="243">
        <v>0</v>
      </c>
      <c r="J317" s="242">
        <v>75</v>
      </c>
      <c r="K317" s="242">
        <v>120</v>
      </c>
      <c r="L317" s="242">
        <v>15</v>
      </c>
      <c r="M317" s="243">
        <v>135</v>
      </c>
      <c r="N317" s="242">
        <v>0</v>
      </c>
      <c r="O317" s="242">
        <v>0</v>
      </c>
      <c r="P317" s="243">
        <v>0</v>
      </c>
      <c r="Q317" s="242">
        <v>0</v>
      </c>
      <c r="R317" s="242">
        <v>0</v>
      </c>
      <c r="S317" s="244">
        <v>0</v>
      </c>
      <c r="T317" s="242">
        <v>4</v>
      </c>
      <c r="U317" s="242">
        <v>60</v>
      </c>
      <c r="V317" s="244">
        <v>0</v>
      </c>
      <c r="W317" s="242">
        <v>0</v>
      </c>
      <c r="X317" s="242">
        <v>0</v>
      </c>
      <c r="Y317" s="244">
        <v>0</v>
      </c>
      <c r="Z317" s="242">
        <v>3</v>
      </c>
      <c r="AA317" s="242">
        <v>45</v>
      </c>
      <c r="AB317" s="244">
        <v>0</v>
      </c>
      <c r="AC317" s="242">
        <v>3</v>
      </c>
      <c r="AD317" s="242">
        <v>45</v>
      </c>
      <c r="AE317" s="244">
        <v>0</v>
      </c>
    </row>
    <row r="318" spans="1:31" x14ac:dyDescent="0.35">
      <c r="A318">
        <v>50481</v>
      </c>
      <c r="B318" t="s">
        <v>732</v>
      </c>
      <c r="C318" s="242">
        <v>11</v>
      </c>
      <c r="D318" s="242">
        <v>37</v>
      </c>
      <c r="E318" s="242">
        <v>0</v>
      </c>
      <c r="F318" s="243">
        <v>37</v>
      </c>
      <c r="G318" s="242">
        <v>25</v>
      </c>
      <c r="H318" s="242">
        <v>0</v>
      </c>
      <c r="I318" s="243">
        <v>25</v>
      </c>
      <c r="J318" s="242">
        <v>165</v>
      </c>
      <c r="K318" s="242">
        <v>555</v>
      </c>
      <c r="L318" s="242">
        <v>0</v>
      </c>
      <c r="M318" s="243">
        <v>555</v>
      </c>
      <c r="N318" s="242">
        <v>375</v>
      </c>
      <c r="O318" s="242">
        <v>0</v>
      </c>
      <c r="P318" s="243">
        <v>375</v>
      </c>
      <c r="Q318" s="242">
        <v>2</v>
      </c>
      <c r="R318" s="242">
        <v>30</v>
      </c>
      <c r="S318" s="244">
        <v>15</v>
      </c>
      <c r="T318" s="242">
        <v>0</v>
      </c>
      <c r="U318" s="242">
        <v>0</v>
      </c>
      <c r="V318" s="244">
        <v>0</v>
      </c>
      <c r="W318" s="242">
        <v>2</v>
      </c>
      <c r="X318" s="242">
        <v>30</v>
      </c>
      <c r="Y318" s="244">
        <v>0</v>
      </c>
      <c r="Z318" s="242">
        <v>2</v>
      </c>
      <c r="AA318" s="242">
        <v>30</v>
      </c>
      <c r="AB318" s="244">
        <v>0</v>
      </c>
      <c r="AC318" s="242">
        <v>0</v>
      </c>
      <c r="AD318" s="242">
        <v>0</v>
      </c>
      <c r="AE318" s="244">
        <v>0</v>
      </c>
    </row>
    <row r="319" spans="1:31" x14ac:dyDescent="0.35">
      <c r="A319">
        <v>50495</v>
      </c>
      <c r="B319" t="s">
        <v>733</v>
      </c>
      <c r="C319" s="242">
        <v>2</v>
      </c>
      <c r="D319" s="242">
        <v>23</v>
      </c>
      <c r="E319" s="242">
        <v>0</v>
      </c>
      <c r="F319" s="243">
        <v>23</v>
      </c>
      <c r="G319" s="242">
        <v>16</v>
      </c>
      <c r="H319" s="242">
        <v>0</v>
      </c>
      <c r="I319" s="243">
        <v>16</v>
      </c>
      <c r="J319" s="242">
        <v>30</v>
      </c>
      <c r="K319" s="242">
        <v>345</v>
      </c>
      <c r="L319" s="242">
        <v>0</v>
      </c>
      <c r="M319" s="243">
        <v>345</v>
      </c>
      <c r="N319" s="242">
        <v>240</v>
      </c>
      <c r="O319" s="242">
        <v>0</v>
      </c>
      <c r="P319" s="243">
        <v>240</v>
      </c>
      <c r="Q319" s="242">
        <v>0</v>
      </c>
      <c r="R319" s="242">
        <v>0</v>
      </c>
      <c r="S319" s="244">
        <v>0</v>
      </c>
      <c r="T319" s="242">
        <v>0</v>
      </c>
      <c r="U319" s="242">
        <v>0</v>
      </c>
      <c r="V319" s="244">
        <v>0</v>
      </c>
      <c r="W319" s="242">
        <v>0</v>
      </c>
      <c r="X319" s="242">
        <v>0</v>
      </c>
      <c r="Y319" s="244">
        <v>0</v>
      </c>
      <c r="Z319" s="242">
        <v>0</v>
      </c>
      <c r="AA319" s="242">
        <v>0</v>
      </c>
      <c r="AB319" s="244">
        <v>0</v>
      </c>
      <c r="AC319" s="242">
        <v>0</v>
      </c>
      <c r="AD319" s="242">
        <v>0</v>
      </c>
      <c r="AE319" s="244">
        <v>0</v>
      </c>
    </row>
    <row r="320" spans="1:31" x14ac:dyDescent="0.35">
      <c r="A320">
        <v>50512</v>
      </c>
      <c r="B320" t="s">
        <v>735</v>
      </c>
      <c r="C320" s="242">
        <v>31</v>
      </c>
      <c r="D320" s="242">
        <v>38</v>
      </c>
      <c r="E320" s="242">
        <v>0</v>
      </c>
      <c r="F320" s="243">
        <v>38</v>
      </c>
      <c r="G320" s="242">
        <v>20</v>
      </c>
      <c r="H320" s="242">
        <v>0</v>
      </c>
      <c r="I320" s="243">
        <v>20</v>
      </c>
      <c r="J320" s="242">
        <v>465</v>
      </c>
      <c r="K320" s="242">
        <v>555</v>
      </c>
      <c r="L320" s="242">
        <v>0</v>
      </c>
      <c r="M320" s="243">
        <v>555</v>
      </c>
      <c r="N320" s="242">
        <v>300</v>
      </c>
      <c r="O320" s="242">
        <v>0</v>
      </c>
      <c r="P320" s="243">
        <v>300</v>
      </c>
      <c r="Q320" s="242">
        <v>0</v>
      </c>
      <c r="R320" s="242">
        <v>0</v>
      </c>
      <c r="S320" s="244">
        <v>0</v>
      </c>
      <c r="T320" s="242">
        <v>0</v>
      </c>
      <c r="U320" s="242">
        <v>0</v>
      </c>
      <c r="V320" s="244">
        <v>0</v>
      </c>
      <c r="W320" s="242">
        <v>1</v>
      </c>
      <c r="X320" s="242">
        <v>15</v>
      </c>
      <c r="Y320" s="244">
        <v>15</v>
      </c>
      <c r="Z320" s="242">
        <v>1</v>
      </c>
      <c r="AA320" s="242">
        <v>15</v>
      </c>
      <c r="AB320" s="244">
        <v>0</v>
      </c>
      <c r="AC320" s="242">
        <v>0</v>
      </c>
      <c r="AD320" s="242">
        <v>0</v>
      </c>
      <c r="AE320" s="244">
        <v>0</v>
      </c>
    </row>
    <row r="321" spans="1:31" x14ac:dyDescent="0.35">
      <c r="A321">
        <v>50524</v>
      </c>
      <c r="B321" t="s">
        <v>736</v>
      </c>
      <c r="C321" s="242">
        <v>2</v>
      </c>
      <c r="D321" s="242">
        <v>2</v>
      </c>
      <c r="E321" s="242">
        <v>0</v>
      </c>
      <c r="F321" s="243">
        <v>2</v>
      </c>
      <c r="G321" s="242">
        <v>1</v>
      </c>
      <c r="H321" s="242">
        <v>0</v>
      </c>
      <c r="I321" s="243">
        <v>1</v>
      </c>
      <c r="J321" s="242">
        <v>30</v>
      </c>
      <c r="K321" s="242">
        <v>15</v>
      </c>
      <c r="L321" s="242">
        <v>0</v>
      </c>
      <c r="M321" s="243">
        <v>15</v>
      </c>
      <c r="N321" s="242">
        <v>15</v>
      </c>
      <c r="O321" s="242">
        <v>0</v>
      </c>
      <c r="P321" s="243">
        <v>15</v>
      </c>
      <c r="Q321" s="242">
        <v>0</v>
      </c>
      <c r="R321" s="242">
        <v>0</v>
      </c>
      <c r="S321" s="244">
        <v>0</v>
      </c>
      <c r="T321" s="242">
        <v>0</v>
      </c>
      <c r="U321" s="242">
        <v>0</v>
      </c>
      <c r="V321" s="244">
        <v>0</v>
      </c>
      <c r="W321" s="242">
        <v>1</v>
      </c>
      <c r="X321" s="242">
        <v>0</v>
      </c>
      <c r="Y321" s="244">
        <v>15</v>
      </c>
      <c r="Z321" s="242">
        <v>0</v>
      </c>
      <c r="AA321" s="242">
        <v>0</v>
      </c>
      <c r="AB321" s="244">
        <v>0</v>
      </c>
      <c r="AC321" s="242">
        <v>0</v>
      </c>
      <c r="AD321" s="242">
        <v>0</v>
      </c>
      <c r="AE321" s="244">
        <v>0</v>
      </c>
    </row>
    <row r="322" spans="1:31" x14ac:dyDescent="0.35">
      <c r="A322">
        <v>50528</v>
      </c>
      <c r="B322" t="s">
        <v>737</v>
      </c>
      <c r="C322" s="242">
        <v>4</v>
      </c>
      <c r="D322" s="242">
        <v>12</v>
      </c>
      <c r="E322" s="242">
        <v>0</v>
      </c>
      <c r="F322" s="243">
        <v>12</v>
      </c>
      <c r="G322" s="242">
        <v>11</v>
      </c>
      <c r="H322" s="242">
        <v>0</v>
      </c>
      <c r="I322" s="243">
        <v>11</v>
      </c>
      <c r="J322" s="242">
        <v>60</v>
      </c>
      <c r="K322" s="242">
        <v>180</v>
      </c>
      <c r="L322" s="242">
        <v>0</v>
      </c>
      <c r="M322" s="243">
        <v>180</v>
      </c>
      <c r="N322" s="242">
        <v>165</v>
      </c>
      <c r="O322" s="242">
        <v>0</v>
      </c>
      <c r="P322" s="243">
        <v>165</v>
      </c>
      <c r="Q322" s="242">
        <v>0</v>
      </c>
      <c r="R322" s="242">
        <v>0</v>
      </c>
      <c r="S322" s="244">
        <v>0</v>
      </c>
      <c r="T322" s="242">
        <v>0</v>
      </c>
      <c r="U322" s="242">
        <v>0</v>
      </c>
      <c r="V322" s="244">
        <v>0</v>
      </c>
      <c r="W322" s="242">
        <v>0</v>
      </c>
      <c r="X322" s="242">
        <v>0</v>
      </c>
      <c r="Y322" s="244">
        <v>0</v>
      </c>
      <c r="Z322" s="242">
        <v>0</v>
      </c>
      <c r="AA322" s="242">
        <v>0</v>
      </c>
      <c r="AB322" s="244">
        <v>0</v>
      </c>
      <c r="AC322" s="242">
        <v>0</v>
      </c>
      <c r="AD322" s="242">
        <v>0</v>
      </c>
      <c r="AE322" s="244">
        <v>0</v>
      </c>
    </row>
    <row r="323" spans="1:31" x14ac:dyDescent="0.35">
      <c r="A323">
        <v>50532</v>
      </c>
      <c r="B323" t="s">
        <v>738</v>
      </c>
      <c r="C323" s="242">
        <v>1</v>
      </c>
      <c r="D323" s="242">
        <v>1</v>
      </c>
      <c r="E323" s="242">
        <v>0</v>
      </c>
      <c r="F323" s="243">
        <v>1</v>
      </c>
      <c r="G323" s="242">
        <v>1</v>
      </c>
      <c r="H323" s="242">
        <v>0</v>
      </c>
      <c r="I323" s="243">
        <v>1</v>
      </c>
      <c r="J323" s="242">
        <v>15</v>
      </c>
      <c r="K323" s="242">
        <v>15</v>
      </c>
      <c r="L323" s="242">
        <v>0</v>
      </c>
      <c r="M323" s="243">
        <v>15</v>
      </c>
      <c r="N323" s="242">
        <v>15</v>
      </c>
      <c r="O323" s="242">
        <v>0</v>
      </c>
      <c r="P323" s="243">
        <v>15</v>
      </c>
      <c r="Q323" s="242">
        <v>0</v>
      </c>
      <c r="R323" s="242">
        <v>0</v>
      </c>
      <c r="S323" s="244">
        <v>0</v>
      </c>
      <c r="T323" s="242">
        <v>0</v>
      </c>
      <c r="U323" s="242">
        <v>0</v>
      </c>
      <c r="V323" s="244">
        <v>0</v>
      </c>
      <c r="W323" s="242">
        <v>1</v>
      </c>
      <c r="X323" s="242">
        <v>15</v>
      </c>
      <c r="Y323" s="244">
        <v>15</v>
      </c>
      <c r="Z323" s="242">
        <v>0</v>
      </c>
      <c r="AA323" s="242">
        <v>0</v>
      </c>
      <c r="AB323" s="244">
        <v>0</v>
      </c>
      <c r="AC323" s="242">
        <v>0</v>
      </c>
      <c r="AD323" s="242">
        <v>0</v>
      </c>
      <c r="AE323" s="244">
        <v>0</v>
      </c>
    </row>
    <row r="324" spans="1:31" x14ac:dyDescent="0.35">
      <c r="A324">
        <v>50546</v>
      </c>
      <c r="B324" t="s">
        <v>739</v>
      </c>
      <c r="C324" s="242">
        <v>14</v>
      </c>
      <c r="D324" s="242">
        <v>12</v>
      </c>
      <c r="E324" s="242">
        <v>0</v>
      </c>
      <c r="F324" s="243">
        <v>12</v>
      </c>
      <c r="G324" s="242">
        <v>5</v>
      </c>
      <c r="H324" s="242">
        <v>0</v>
      </c>
      <c r="I324" s="243">
        <v>5</v>
      </c>
      <c r="J324" s="242">
        <v>210</v>
      </c>
      <c r="K324" s="242">
        <v>180</v>
      </c>
      <c r="L324" s="242">
        <v>0</v>
      </c>
      <c r="M324" s="243">
        <v>180</v>
      </c>
      <c r="N324" s="242">
        <v>65</v>
      </c>
      <c r="O324" s="242">
        <v>0</v>
      </c>
      <c r="P324" s="243">
        <v>65</v>
      </c>
      <c r="Q324" s="242">
        <v>0</v>
      </c>
      <c r="R324" s="242">
        <v>0</v>
      </c>
      <c r="S324" s="244">
        <v>0</v>
      </c>
      <c r="T324" s="242">
        <v>5</v>
      </c>
      <c r="U324" s="242">
        <v>75</v>
      </c>
      <c r="V324" s="244">
        <v>0</v>
      </c>
      <c r="W324" s="242">
        <v>0</v>
      </c>
      <c r="X324" s="242">
        <v>0</v>
      </c>
      <c r="Y324" s="244">
        <v>0</v>
      </c>
      <c r="Z324" s="242">
        <v>0</v>
      </c>
      <c r="AA324" s="242">
        <v>0</v>
      </c>
      <c r="AB324" s="244">
        <v>0</v>
      </c>
      <c r="AC324" s="242">
        <v>0</v>
      </c>
      <c r="AD324" s="242">
        <v>0</v>
      </c>
      <c r="AE324" s="244">
        <v>0</v>
      </c>
    </row>
    <row r="325" spans="1:31" x14ac:dyDescent="0.35">
      <c r="A325">
        <v>50572</v>
      </c>
      <c r="B325" t="s">
        <v>722</v>
      </c>
      <c r="C325" s="242">
        <v>21</v>
      </c>
      <c r="D325" s="242">
        <v>13</v>
      </c>
      <c r="E325" s="242">
        <v>1</v>
      </c>
      <c r="F325" s="243">
        <v>14</v>
      </c>
      <c r="G325" s="242">
        <v>0</v>
      </c>
      <c r="H325" s="242">
        <v>0</v>
      </c>
      <c r="I325" s="243">
        <v>0</v>
      </c>
      <c r="J325" s="242">
        <v>315</v>
      </c>
      <c r="K325" s="242">
        <v>195</v>
      </c>
      <c r="L325" s="242">
        <v>15</v>
      </c>
      <c r="M325" s="243">
        <v>210</v>
      </c>
      <c r="N325" s="242">
        <v>0</v>
      </c>
      <c r="O325" s="242">
        <v>0</v>
      </c>
      <c r="P325" s="243">
        <v>0</v>
      </c>
      <c r="Q325" s="242">
        <v>0</v>
      </c>
      <c r="R325" s="242">
        <v>0</v>
      </c>
      <c r="S325" s="244">
        <v>0</v>
      </c>
      <c r="T325" s="242">
        <v>3</v>
      </c>
      <c r="U325" s="242">
        <v>45</v>
      </c>
      <c r="V325" s="244">
        <v>0</v>
      </c>
      <c r="W325" s="242">
        <v>11</v>
      </c>
      <c r="X325" s="242">
        <v>165</v>
      </c>
      <c r="Y325" s="244">
        <v>0</v>
      </c>
      <c r="Z325" s="242">
        <v>6</v>
      </c>
      <c r="AA325" s="242">
        <v>90</v>
      </c>
      <c r="AB325" s="244">
        <v>0</v>
      </c>
      <c r="AC325" s="242">
        <v>0</v>
      </c>
      <c r="AD325" s="242">
        <v>0</v>
      </c>
      <c r="AE325" s="244">
        <v>0</v>
      </c>
    </row>
    <row r="326" spans="1:31" x14ac:dyDescent="0.35">
      <c r="A326">
        <v>50593</v>
      </c>
      <c r="B326" t="s">
        <v>920</v>
      </c>
      <c r="C326" s="242">
        <v>1</v>
      </c>
      <c r="D326" s="242">
        <v>1</v>
      </c>
      <c r="E326" s="242">
        <v>0</v>
      </c>
      <c r="F326" s="243">
        <v>1</v>
      </c>
      <c r="G326" s="242">
        <v>1</v>
      </c>
      <c r="H326" s="242">
        <v>0</v>
      </c>
      <c r="I326" s="243">
        <v>1</v>
      </c>
      <c r="J326" s="242">
        <v>15</v>
      </c>
      <c r="K326" s="242">
        <v>15</v>
      </c>
      <c r="L326" s="242">
        <v>0</v>
      </c>
      <c r="M326" s="243">
        <v>15</v>
      </c>
      <c r="N326" s="242">
        <v>15</v>
      </c>
      <c r="O326" s="242">
        <v>0</v>
      </c>
      <c r="P326" s="243">
        <v>15</v>
      </c>
      <c r="Q326" s="242">
        <v>0</v>
      </c>
      <c r="R326" s="242">
        <v>0</v>
      </c>
      <c r="S326" s="244">
        <v>0</v>
      </c>
      <c r="T326" s="242">
        <v>0</v>
      </c>
      <c r="U326" s="242">
        <v>0</v>
      </c>
      <c r="V326" s="244">
        <v>0</v>
      </c>
      <c r="W326" s="242">
        <v>0</v>
      </c>
      <c r="X326" s="242">
        <v>0</v>
      </c>
      <c r="Y326" s="244">
        <v>0</v>
      </c>
      <c r="Z326" s="242">
        <v>0</v>
      </c>
      <c r="AA326" s="242">
        <v>0</v>
      </c>
      <c r="AB326" s="244">
        <v>0</v>
      </c>
      <c r="AC326" s="242">
        <v>0</v>
      </c>
      <c r="AD326" s="242">
        <v>0</v>
      </c>
      <c r="AE326" s="244">
        <v>0</v>
      </c>
    </row>
    <row r="327" spans="1:31" x14ac:dyDescent="0.35">
      <c r="A327">
        <v>51135</v>
      </c>
      <c r="B327" t="s">
        <v>740</v>
      </c>
      <c r="C327" s="242">
        <v>25</v>
      </c>
      <c r="D327" s="242">
        <v>33</v>
      </c>
      <c r="E327" s="242">
        <v>0</v>
      </c>
      <c r="F327" s="243">
        <v>33</v>
      </c>
      <c r="G327" s="242">
        <v>16</v>
      </c>
      <c r="H327" s="242">
        <v>0</v>
      </c>
      <c r="I327" s="243">
        <v>16</v>
      </c>
      <c r="J327" s="242">
        <v>373.5</v>
      </c>
      <c r="K327" s="242">
        <v>491</v>
      </c>
      <c r="L327" s="242">
        <v>0</v>
      </c>
      <c r="M327" s="243">
        <v>491</v>
      </c>
      <c r="N327" s="242">
        <v>224</v>
      </c>
      <c r="O327" s="242">
        <v>0</v>
      </c>
      <c r="P327" s="243">
        <v>224</v>
      </c>
      <c r="Q327" s="242">
        <v>8</v>
      </c>
      <c r="R327" s="242">
        <v>116</v>
      </c>
      <c r="S327" s="244">
        <v>45</v>
      </c>
      <c r="T327" s="242">
        <v>0</v>
      </c>
      <c r="U327" s="242">
        <v>0</v>
      </c>
      <c r="V327" s="244">
        <v>0</v>
      </c>
      <c r="W327" s="242">
        <v>4</v>
      </c>
      <c r="X327" s="242">
        <v>60</v>
      </c>
      <c r="Y327" s="244">
        <v>15</v>
      </c>
      <c r="Z327" s="242">
        <v>0</v>
      </c>
      <c r="AA327" s="242">
        <v>0</v>
      </c>
      <c r="AB327" s="244">
        <v>0</v>
      </c>
      <c r="AC327" s="242">
        <v>0</v>
      </c>
      <c r="AD327" s="242">
        <v>0</v>
      </c>
      <c r="AE327" s="244">
        <v>0</v>
      </c>
    </row>
    <row r="328" spans="1:31" x14ac:dyDescent="0.35">
      <c r="A328">
        <v>51136</v>
      </c>
      <c r="B328" t="s">
        <v>741</v>
      </c>
      <c r="C328" s="242">
        <v>21</v>
      </c>
      <c r="D328" s="242">
        <v>21</v>
      </c>
      <c r="E328" s="242">
        <v>0</v>
      </c>
      <c r="F328" s="243">
        <v>21</v>
      </c>
      <c r="G328" s="242">
        <v>6</v>
      </c>
      <c r="H328" s="242">
        <v>0</v>
      </c>
      <c r="I328" s="243">
        <v>6</v>
      </c>
      <c r="J328" s="242">
        <v>312</v>
      </c>
      <c r="K328" s="242">
        <v>313.5</v>
      </c>
      <c r="L328" s="242">
        <v>0</v>
      </c>
      <c r="M328" s="243">
        <v>313.5</v>
      </c>
      <c r="N328" s="242">
        <v>90</v>
      </c>
      <c r="O328" s="242">
        <v>0</v>
      </c>
      <c r="P328" s="243">
        <v>90</v>
      </c>
      <c r="Q328" s="242">
        <v>3</v>
      </c>
      <c r="R328" s="242">
        <v>45</v>
      </c>
      <c r="S328" s="244">
        <v>0</v>
      </c>
      <c r="T328" s="242">
        <v>8</v>
      </c>
      <c r="U328" s="242">
        <v>118.5</v>
      </c>
      <c r="V328" s="244">
        <v>30</v>
      </c>
      <c r="W328" s="242">
        <v>1</v>
      </c>
      <c r="X328" s="242">
        <v>15</v>
      </c>
      <c r="Y328" s="244">
        <v>0</v>
      </c>
      <c r="Z328" s="242">
        <v>0</v>
      </c>
      <c r="AA328" s="242">
        <v>0</v>
      </c>
      <c r="AB328" s="244">
        <v>0</v>
      </c>
      <c r="AC328" s="242">
        <v>0</v>
      </c>
      <c r="AD328" s="242">
        <v>0</v>
      </c>
      <c r="AE328" s="244">
        <v>0</v>
      </c>
    </row>
    <row r="329" spans="1:31" x14ac:dyDescent="0.35">
      <c r="A329">
        <v>51137</v>
      </c>
      <c r="B329" t="s">
        <v>742</v>
      </c>
      <c r="C329" s="242">
        <v>13</v>
      </c>
      <c r="D329" s="242">
        <v>52</v>
      </c>
      <c r="E329" s="242">
        <v>1</v>
      </c>
      <c r="F329" s="243">
        <v>53</v>
      </c>
      <c r="G329" s="242">
        <v>41</v>
      </c>
      <c r="H329" s="242">
        <v>0</v>
      </c>
      <c r="I329" s="243">
        <v>41</v>
      </c>
      <c r="J329" s="242">
        <v>195</v>
      </c>
      <c r="K329" s="242">
        <v>774</v>
      </c>
      <c r="L329" s="242">
        <v>15</v>
      </c>
      <c r="M329" s="243">
        <v>789</v>
      </c>
      <c r="N329" s="242">
        <v>555</v>
      </c>
      <c r="O329" s="242">
        <v>0</v>
      </c>
      <c r="P329" s="243">
        <v>555</v>
      </c>
      <c r="Q329" s="242">
        <v>2</v>
      </c>
      <c r="R329" s="242">
        <v>30</v>
      </c>
      <c r="S329" s="244">
        <v>0</v>
      </c>
      <c r="T329" s="242">
        <v>0</v>
      </c>
      <c r="U329" s="242">
        <v>0</v>
      </c>
      <c r="V329" s="244">
        <v>0</v>
      </c>
      <c r="W329" s="242">
        <v>2</v>
      </c>
      <c r="X329" s="242">
        <v>30</v>
      </c>
      <c r="Y329" s="244">
        <v>30</v>
      </c>
      <c r="Z329" s="242">
        <v>0</v>
      </c>
      <c r="AA329" s="242">
        <v>0</v>
      </c>
      <c r="AB329" s="244">
        <v>0</v>
      </c>
      <c r="AC329" s="242">
        <v>0</v>
      </c>
      <c r="AD329" s="242">
        <v>0</v>
      </c>
      <c r="AE329" s="244">
        <v>0</v>
      </c>
    </row>
    <row r="330" spans="1:31" x14ac:dyDescent="0.35">
      <c r="A330">
        <v>51139</v>
      </c>
      <c r="B330" t="s">
        <v>743</v>
      </c>
      <c r="C330" s="242">
        <v>13</v>
      </c>
      <c r="D330" s="242">
        <v>35</v>
      </c>
      <c r="E330" s="242">
        <v>1</v>
      </c>
      <c r="F330" s="243">
        <v>36</v>
      </c>
      <c r="G330" s="242">
        <v>9</v>
      </c>
      <c r="H330" s="242">
        <v>0</v>
      </c>
      <c r="I330" s="243">
        <v>9</v>
      </c>
      <c r="J330" s="242">
        <v>195</v>
      </c>
      <c r="K330" s="242">
        <v>525</v>
      </c>
      <c r="L330" s="242">
        <v>15</v>
      </c>
      <c r="M330" s="243">
        <v>540</v>
      </c>
      <c r="N330" s="242">
        <v>135</v>
      </c>
      <c r="O330" s="242">
        <v>0</v>
      </c>
      <c r="P330" s="243">
        <v>135</v>
      </c>
      <c r="Q330" s="242">
        <v>5</v>
      </c>
      <c r="R330" s="242">
        <v>75</v>
      </c>
      <c r="S330" s="244">
        <v>15</v>
      </c>
      <c r="T330" s="242">
        <v>10</v>
      </c>
      <c r="U330" s="242">
        <v>150</v>
      </c>
      <c r="V330" s="244">
        <v>15</v>
      </c>
      <c r="W330" s="242">
        <v>7</v>
      </c>
      <c r="X330" s="242">
        <v>105</v>
      </c>
      <c r="Y330" s="244">
        <v>30</v>
      </c>
      <c r="Z330" s="242">
        <v>11</v>
      </c>
      <c r="AA330" s="242">
        <v>165</v>
      </c>
      <c r="AB330" s="244">
        <v>15</v>
      </c>
      <c r="AC330" s="242">
        <v>1</v>
      </c>
      <c r="AD330" s="242">
        <v>15</v>
      </c>
      <c r="AE330" s="244">
        <v>15</v>
      </c>
    </row>
    <row r="331" spans="1:31" x14ac:dyDescent="0.35">
      <c r="A331">
        <v>51144</v>
      </c>
      <c r="B331" t="s">
        <v>744</v>
      </c>
      <c r="C331" s="242">
        <v>9</v>
      </c>
      <c r="D331" s="242">
        <v>7</v>
      </c>
      <c r="E331" s="242">
        <v>0</v>
      </c>
      <c r="F331" s="243">
        <v>7</v>
      </c>
      <c r="G331" s="242">
        <v>2</v>
      </c>
      <c r="H331" s="242">
        <v>0</v>
      </c>
      <c r="I331" s="243">
        <v>2</v>
      </c>
      <c r="J331" s="242">
        <v>135</v>
      </c>
      <c r="K331" s="242">
        <v>105</v>
      </c>
      <c r="L331" s="242">
        <v>0</v>
      </c>
      <c r="M331" s="243">
        <v>105</v>
      </c>
      <c r="N331" s="242">
        <v>30</v>
      </c>
      <c r="O331" s="242">
        <v>0</v>
      </c>
      <c r="P331" s="243">
        <v>30</v>
      </c>
      <c r="Q331" s="242">
        <v>0</v>
      </c>
      <c r="R331" s="242">
        <v>0</v>
      </c>
      <c r="S331" s="244">
        <v>0</v>
      </c>
      <c r="T331" s="242">
        <v>1</v>
      </c>
      <c r="U331" s="242">
        <v>15</v>
      </c>
      <c r="V331" s="244">
        <v>0</v>
      </c>
      <c r="W331" s="242">
        <v>0</v>
      </c>
      <c r="X331" s="242">
        <v>0</v>
      </c>
      <c r="Y331" s="244">
        <v>0</v>
      </c>
      <c r="Z331" s="242">
        <v>0</v>
      </c>
      <c r="AA331" s="242">
        <v>0</v>
      </c>
      <c r="AB331" s="244">
        <v>0</v>
      </c>
      <c r="AC331" s="242">
        <v>0</v>
      </c>
      <c r="AD331" s="242">
        <v>0</v>
      </c>
      <c r="AE331" s="244">
        <v>0</v>
      </c>
    </row>
    <row r="332" spans="1:31" x14ac:dyDescent="0.35">
      <c r="A332">
        <v>51175</v>
      </c>
      <c r="B332" t="s">
        <v>745</v>
      </c>
      <c r="C332" s="242">
        <v>10</v>
      </c>
      <c r="D332" s="242">
        <v>9</v>
      </c>
      <c r="E332" s="242">
        <v>0</v>
      </c>
      <c r="F332" s="243">
        <v>9</v>
      </c>
      <c r="G332" s="242">
        <v>2</v>
      </c>
      <c r="H332" s="242">
        <v>0</v>
      </c>
      <c r="I332" s="243">
        <v>2</v>
      </c>
      <c r="J332" s="242">
        <v>150</v>
      </c>
      <c r="K332" s="242">
        <v>135</v>
      </c>
      <c r="L332" s="242">
        <v>0</v>
      </c>
      <c r="M332" s="243">
        <v>135</v>
      </c>
      <c r="N332" s="242">
        <v>30</v>
      </c>
      <c r="O332" s="242">
        <v>0</v>
      </c>
      <c r="P332" s="243">
        <v>30</v>
      </c>
      <c r="Q332" s="242">
        <v>1</v>
      </c>
      <c r="R332" s="242">
        <v>15</v>
      </c>
      <c r="S332" s="244">
        <v>0</v>
      </c>
      <c r="T332" s="242">
        <v>0</v>
      </c>
      <c r="U332" s="242">
        <v>0</v>
      </c>
      <c r="V332" s="244">
        <v>0</v>
      </c>
      <c r="W332" s="242">
        <v>1</v>
      </c>
      <c r="X332" s="242">
        <v>15</v>
      </c>
      <c r="Y332" s="244">
        <v>0</v>
      </c>
      <c r="Z332" s="242">
        <v>0</v>
      </c>
      <c r="AA332" s="242">
        <v>0</v>
      </c>
      <c r="AB332" s="244">
        <v>0</v>
      </c>
      <c r="AC332" s="242">
        <v>0</v>
      </c>
      <c r="AD332" s="242">
        <v>0</v>
      </c>
      <c r="AE332" s="244">
        <v>0</v>
      </c>
    </row>
    <row r="333" spans="1:31" x14ac:dyDescent="0.35">
      <c r="A333">
        <v>51188</v>
      </c>
      <c r="B333" t="s">
        <v>746</v>
      </c>
      <c r="C333" s="242">
        <v>0</v>
      </c>
      <c r="D333" s="242">
        <v>4</v>
      </c>
      <c r="E333" s="242">
        <v>0</v>
      </c>
      <c r="F333" s="243">
        <v>4</v>
      </c>
      <c r="G333" s="242">
        <v>3</v>
      </c>
      <c r="H333" s="242">
        <v>0</v>
      </c>
      <c r="I333" s="243">
        <v>3</v>
      </c>
      <c r="J333" s="242">
        <v>0</v>
      </c>
      <c r="K333" s="242">
        <v>45</v>
      </c>
      <c r="L333" s="242">
        <v>0</v>
      </c>
      <c r="M333" s="243">
        <v>45</v>
      </c>
      <c r="N333" s="242">
        <v>45</v>
      </c>
      <c r="O333" s="242">
        <v>0</v>
      </c>
      <c r="P333" s="243">
        <v>45</v>
      </c>
      <c r="Q333" s="242">
        <v>0</v>
      </c>
      <c r="R333" s="242">
        <v>0</v>
      </c>
      <c r="S333" s="244">
        <v>0</v>
      </c>
      <c r="T333" s="242">
        <v>3</v>
      </c>
      <c r="U333" s="242">
        <v>30</v>
      </c>
      <c r="V333" s="244">
        <v>45</v>
      </c>
      <c r="W333" s="242">
        <v>1</v>
      </c>
      <c r="X333" s="242">
        <v>15</v>
      </c>
      <c r="Y333" s="244">
        <v>0</v>
      </c>
      <c r="Z333" s="242">
        <v>2</v>
      </c>
      <c r="AA333" s="242">
        <v>30</v>
      </c>
      <c r="AB333" s="244">
        <v>15</v>
      </c>
      <c r="AC333" s="242">
        <v>0</v>
      </c>
      <c r="AD333" s="242">
        <v>0</v>
      </c>
      <c r="AE333" s="244">
        <v>0</v>
      </c>
    </row>
    <row r="334" spans="1:31" x14ac:dyDescent="0.35">
      <c r="A334">
        <v>51210</v>
      </c>
      <c r="B334" t="s">
        <v>747</v>
      </c>
      <c r="C334" s="242">
        <v>14</v>
      </c>
      <c r="D334" s="242">
        <v>10</v>
      </c>
      <c r="E334" s="242">
        <v>0</v>
      </c>
      <c r="F334" s="243">
        <v>10</v>
      </c>
      <c r="G334" s="242">
        <v>2</v>
      </c>
      <c r="H334" s="242">
        <v>0</v>
      </c>
      <c r="I334" s="243">
        <v>2</v>
      </c>
      <c r="J334" s="242">
        <v>210</v>
      </c>
      <c r="K334" s="242">
        <v>150</v>
      </c>
      <c r="L334" s="242">
        <v>0</v>
      </c>
      <c r="M334" s="243">
        <v>150</v>
      </c>
      <c r="N334" s="242">
        <v>30</v>
      </c>
      <c r="O334" s="242">
        <v>0</v>
      </c>
      <c r="P334" s="243">
        <v>30</v>
      </c>
      <c r="Q334" s="242">
        <v>2</v>
      </c>
      <c r="R334" s="242">
        <v>30</v>
      </c>
      <c r="S334" s="244">
        <v>0</v>
      </c>
      <c r="T334" s="242">
        <v>3</v>
      </c>
      <c r="U334" s="242">
        <v>45</v>
      </c>
      <c r="V334" s="244">
        <v>30</v>
      </c>
      <c r="W334" s="242">
        <v>3</v>
      </c>
      <c r="X334" s="242">
        <v>45</v>
      </c>
      <c r="Y334" s="244">
        <v>0</v>
      </c>
      <c r="Z334" s="242">
        <v>3</v>
      </c>
      <c r="AA334" s="242">
        <v>45</v>
      </c>
      <c r="AB334" s="244">
        <v>15</v>
      </c>
      <c r="AC334" s="242">
        <v>2</v>
      </c>
      <c r="AD334" s="242">
        <v>30</v>
      </c>
      <c r="AE334" s="244">
        <v>15</v>
      </c>
    </row>
    <row r="335" spans="1:31" x14ac:dyDescent="0.35">
      <c r="A335">
        <v>51224</v>
      </c>
      <c r="B335" t="s">
        <v>457</v>
      </c>
      <c r="C335" s="242">
        <v>1</v>
      </c>
      <c r="D335" s="242">
        <v>30</v>
      </c>
      <c r="E335" s="242">
        <v>0</v>
      </c>
      <c r="F335" s="243">
        <v>30</v>
      </c>
      <c r="G335" s="242">
        <v>24</v>
      </c>
      <c r="H335" s="242">
        <v>0</v>
      </c>
      <c r="I335" s="243">
        <v>24</v>
      </c>
      <c r="J335" s="242">
        <v>15</v>
      </c>
      <c r="K335" s="242">
        <v>450</v>
      </c>
      <c r="L335" s="242">
        <v>0</v>
      </c>
      <c r="M335" s="243">
        <v>450</v>
      </c>
      <c r="N335" s="242">
        <v>360</v>
      </c>
      <c r="O335" s="242">
        <v>0</v>
      </c>
      <c r="P335" s="243">
        <v>360</v>
      </c>
      <c r="Q335" s="242">
        <v>0</v>
      </c>
      <c r="R335" s="242">
        <v>0</v>
      </c>
      <c r="S335" s="244">
        <v>0</v>
      </c>
      <c r="T335" s="242">
        <v>1</v>
      </c>
      <c r="U335" s="242">
        <v>15</v>
      </c>
      <c r="V335" s="244">
        <v>15</v>
      </c>
      <c r="W335" s="242">
        <v>0</v>
      </c>
      <c r="X335" s="242">
        <v>0</v>
      </c>
      <c r="Y335" s="244">
        <v>0</v>
      </c>
      <c r="Z335" s="242">
        <v>0</v>
      </c>
      <c r="AA335" s="242">
        <v>0</v>
      </c>
      <c r="AB335" s="244">
        <v>0</v>
      </c>
      <c r="AC335" s="242">
        <v>0</v>
      </c>
      <c r="AD335" s="242">
        <v>0</v>
      </c>
      <c r="AE335" s="244">
        <v>0</v>
      </c>
    </row>
    <row r="336" spans="1:31" x14ac:dyDescent="0.35">
      <c r="A336">
        <v>51240</v>
      </c>
      <c r="B336" t="s">
        <v>749</v>
      </c>
      <c r="C336" s="242">
        <v>1</v>
      </c>
      <c r="D336" s="242">
        <v>0</v>
      </c>
      <c r="E336" s="242">
        <v>0</v>
      </c>
      <c r="F336" s="243">
        <v>0</v>
      </c>
      <c r="G336" s="242">
        <v>0</v>
      </c>
      <c r="H336" s="242">
        <v>0</v>
      </c>
      <c r="I336" s="243">
        <v>0</v>
      </c>
      <c r="J336" s="242">
        <v>15</v>
      </c>
      <c r="K336" s="242">
        <v>0</v>
      </c>
      <c r="L336" s="242">
        <v>0</v>
      </c>
      <c r="M336" s="243">
        <v>0</v>
      </c>
      <c r="N336" s="242">
        <v>0</v>
      </c>
      <c r="O336" s="242">
        <v>0</v>
      </c>
      <c r="P336" s="243">
        <v>0</v>
      </c>
      <c r="Q336" s="242">
        <v>0</v>
      </c>
      <c r="R336" s="242">
        <v>0</v>
      </c>
      <c r="S336" s="244">
        <v>0</v>
      </c>
      <c r="T336" s="242">
        <v>0</v>
      </c>
      <c r="U336" s="242">
        <v>0</v>
      </c>
      <c r="V336" s="244">
        <v>0</v>
      </c>
      <c r="W336" s="242">
        <v>0</v>
      </c>
      <c r="X336" s="242">
        <v>0</v>
      </c>
      <c r="Y336" s="244">
        <v>0</v>
      </c>
      <c r="Z336" s="242">
        <v>0</v>
      </c>
      <c r="AA336" s="242">
        <v>0</v>
      </c>
      <c r="AB336" s="244">
        <v>0</v>
      </c>
      <c r="AC336" s="242">
        <v>0</v>
      </c>
      <c r="AD336" s="242">
        <v>0</v>
      </c>
      <c r="AE336" s="244">
        <v>0</v>
      </c>
    </row>
    <row r="337" spans="1:31" x14ac:dyDescent="0.35">
      <c r="A337">
        <v>51261</v>
      </c>
      <c r="B337" t="s">
        <v>750</v>
      </c>
      <c r="C337" s="242">
        <v>10</v>
      </c>
      <c r="D337" s="242">
        <v>18</v>
      </c>
      <c r="E337" s="242">
        <v>0</v>
      </c>
      <c r="F337" s="243">
        <v>18</v>
      </c>
      <c r="G337" s="242">
        <v>9</v>
      </c>
      <c r="H337" s="242">
        <v>0</v>
      </c>
      <c r="I337" s="243">
        <v>9</v>
      </c>
      <c r="J337" s="242">
        <v>150</v>
      </c>
      <c r="K337" s="242">
        <v>270</v>
      </c>
      <c r="L337" s="242">
        <v>0</v>
      </c>
      <c r="M337" s="243">
        <v>270</v>
      </c>
      <c r="N337" s="242">
        <v>135</v>
      </c>
      <c r="O337" s="242">
        <v>0</v>
      </c>
      <c r="P337" s="243">
        <v>135</v>
      </c>
      <c r="Q337" s="242">
        <v>7</v>
      </c>
      <c r="R337" s="242">
        <v>105</v>
      </c>
      <c r="S337" s="244">
        <v>45</v>
      </c>
      <c r="T337" s="242">
        <v>1</v>
      </c>
      <c r="U337" s="242">
        <v>15</v>
      </c>
      <c r="V337" s="244">
        <v>15</v>
      </c>
      <c r="W337" s="242">
        <v>1</v>
      </c>
      <c r="X337" s="242">
        <v>15</v>
      </c>
      <c r="Y337" s="244">
        <v>0</v>
      </c>
      <c r="Z337" s="242">
        <v>1</v>
      </c>
      <c r="AA337" s="242">
        <v>15</v>
      </c>
      <c r="AB337" s="244">
        <v>0</v>
      </c>
      <c r="AC337" s="242">
        <v>0</v>
      </c>
      <c r="AD337" s="242">
        <v>0</v>
      </c>
      <c r="AE337" s="244">
        <v>0</v>
      </c>
    </row>
    <row r="338" spans="1:31" x14ac:dyDescent="0.35">
      <c r="A338">
        <v>51272</v>
      </c>
      <c r="B338" t="s">
        <v>751</v>
      </c>
      <c r="C338" s="242">
        <v>24</v>
      </c>
      <c r="D338" s="242">
        <v>40</v>
      </c>
      <c r="E338" s="242">
        <v>0</v>
      </c>
      <c r="F338" s="243">
        <v>40</v>
      </c>
      <c r="G338" s="242">
        <v>10</v>
      </c>
      <c r="H338" s="242">
        <v>0</v>
      </c>
      <c r="I338" s="243">
        <v>10</v>
      </c>
      <c r="J338" s="242">
        <v>360</v>
      </c>
      <c r="K338" s="242">
        <v>600</v>
      </c>
      <c r="L338" s="242">
        <v>0</v>
      </c>
      <c r="M338" s="243">
        <v>600</v>
      </c>
      <c r="N338" s="242">
        <v>135</v>
      </c>
      <c r="O338" s="242">
        <v>0</v>
      </c>
      <c r="P338" s="243">
        <v>135</v>
      </c>
      <c r="Q338" s="242">
        <v>0</v>
      </c>
      <c r="R338" s="242">
        <v>0</v>
      </c>
      <c r="S338" s="244">
        <v>0</v>
      </c>
      <c r="T338" s="242">
        <v>13</v>
      </c>
      <c r="U338" s="242">
        <v>195</v>
      </c>
      <c r="V338" s="244">
        <v>30</v>
      </c>
      <c r="W338" s="242">
        <v>8</v>
      </c>
      <c r="X338" s="242">
        <v>120</v>
      </c>
      <c r="Y338" s="244">
        <v>45</v>
      </c>
      <c r="Z338" s="242">
        <v>16</v>
      </c>
      <c r="AA338" s="242">
        <v>240</v>
      </c>
      <c r="AB338" s="244">
        <v>15</v>
      </c>
      <c r="AC338" s="242">
        <v>11</v>
      </c>
      <c r="AD338" s="242">
        <v>165</v>
      </c>
      <c r="AE338" s="244">
        <v>30</v>
      </c>
    </row>
    <row r="339" spans="1:31" x14ac:dyDescent="0.35">
      <c r="A339">
        <v>51309</v>
      </c>
      <c r="B339" t="s">
        <v>752</v>
      </c>
      <c r="C339" s="242">
        <v>7</v>
      </c>
      <c r="D339" s="242">
        <v>6</v>
      </c>
      <c r="E339" s="242">
        <v>0</v>
      </c>
      <c r="F339" s="243">
        <v>6</v>
      </c>
      <c r="G339" s="242">
        <v>2</v>
      </c>
      <c r="H339" s="242">
        <v>0</v>
      </c>
      <c r="I339" s="243">
        <v>2</v>
      </c>
      <c r="J339" s="242">
        <v>105</v>
      </c>
      <c r="K339" s="242">
        <v>75</v>
      </c>
      <c r="L339" s="242">
        <v>0</v>
      </c>
      <c r="M339" s="243">
        <v>75</v>
      </c>
      <c r="N339" s="242">
        <v>30</v>
      </c>
      <c r="O339" s="242">
        <v>0</v>
      </c>
      <c r="P339" s="243">
        <v>30</v>
      </c>
      <c r="Q339" s="242">
        <v>4</v>
      </c>
      <c r="R339" s="242">
        <v>45</v>
      </c>
      <c r="S339" s="244">
        <v>30</v>
      </c>
      <c r="T339" s="242">
        <v>2</v>
      </c>
      <c r="U339" s="242">
        <v>30</v>
      </c>
      <c r="V339" s="244">
        <v>0</v>
      </c>
      <c r="W339" s="242">
        <v>0</v>
      </c>
      <c r="X339" s="242">
        <v>0</v>
      </c>
      <c r="Y339" s="244">
        <v>0</v>
      </c>
      <c r="Z339" s="242">
        <v>4</v>
      </c>
      <c r="AA339" s="242">
        <v>60</v>
      </c>
      <c r="AB339" s="244">
        <v>15</v>
      </c>
      <c r="AC339" s="242">
        <v>0</v>
      </c>
      <c r="AD339" s="242">
        <v>0</v>
      </c>
      <c r="AE339" s="244">
        <v>0</v>
      </c>
    </row>
    <row r="340" spans="1:31" x14ac:dyDescent="0.35">
      <c r="A340">
        <v>51330</v>
      </c>
      <c r="B340" t="s">
        <v>754</v>
      </c>
      <c r="C340" s="242">
        <v>1</v>
      </c>
      <c r="D340" s="242">
        <v>3</v>
      </c>
      <c r="E340" s="242">
        <v>0</v>
      </c>
      <c r="F340" s="243">
        <v>3</v>
      </c>
      <c r="G340" s="242">
        <v>3</v>
      </c>
      <c r="H340" s="242">
        <v>0</v>
      </c>
      <c r="I340" s="243">
        <v>3</v>
      </c>
      <c r="J340" s="242">
        <v>15</v>
      </c>
      <c r="K340" s="242">
        <v>15</v>
      </c>
      <c r="L340" s="242">
        <v>0</v>
      </c>
      <c r="M340" s="243">
        <v>15</v>
      </c>
      <c r="N340" s="242">
        <v>45</v>
      </c>
      <c r="O340" s="242">
        <v>0</v>
      </c>
      <c r="P340" s="243">
        <v>45</v>
      </c>
      <c r="Q340" s="242">
        <v>0</v>
      </c>
      <c r="R340" s="242">
        <v>0</v>
      </c>
      <c r="S340" s="244">
        <v>0</v>
      </c>
      <c r="T340" s="242">
        <v>0</v>
      </c>
      <c r="U340" s="242">
        <v>0</v>
      </c>
      <c r="V340" s="244">
        <v>0</v>
      </c>
      <c r="W340" s="242">
        <v>0</v>
      </c>
      <c r="X340" s="242">
        <v>0</v>
      </c>
      <c r="Y340" s="244">
        <v>0</v>
      </c>
      <c r="Z340" s="242">
        <v>0</v>
      </c>
      <c r="AA340" s="242">
        <v>0</v>
      </c>
      <c r="AB340" s="244">
        <v>0</v>
      </c>
      <c r="AC340" s="242">
        <v>0</v>
      </c>
      <c r="AD340" s="242">
        <v>0</v>
      </c>
      <c r="AE340" s="244">
        <v>0</v>
      </c>
    </row>
    <row r="341" spans="1:31" x14ac:dyDescent="0.35">
      <c r="A341">
        <v>51340</v>
      </c>
      <c r="B341" t="s">
        <v>756</v>
      </c>
      <c r="C341" s="242">
        <v>6</v>
      </c>
      <c r="D341" s="242">
        <v>14</v>
      </c>
      <c r="E341" s="242">
        <v>0</v>
      </c>
      <c r="F341" s="243">
        <v>14</v>
      </c>
      <c r="G341" s="242">
        <v>4</v>
      </c>
      <c r="H341" s="242">
        <v>0</v>
      </c>
      <c r="I341" s="243">
        <v>4</v>
      </c>
      <c r="J341" s="242">
        <v>90</v>
      </c>
      <c r="K341" s="242">
        <v>210</v>
      </c>
      <c r="L341" s="242">
        <v>0</v>
      </c>
      <c r="M341" s="243">
        <v>210</v>
      </c>
      <c r="N341" s="242">
        <v>60</v>
      </c>
      <c r="O341" s="242">
        <v>0</v>
      </c>
      <c r="P341" s="243">
        <v>60</v>
      </c>
      <c r="Q341" s="242">
        <v>0</v>
      </c>
      <c r="R341" s="242">
        <v>0</v>
      </c>
      <c r="S341" s="244">
        <v>0</v>
      </c>
      <c r="T341" s="242">
        <v>0</v>
      </c>
      <c r="U341" s="242">
        <v>0</v>
      </c>
      <c r="V341" s="244">
        <v>0</v>
      </c>
      <c r="W341" s="242">
        <v>11</v>
      </c>
      <c r="X341" s="242">
        <v>165</v>
      </c>
      <c r="Y341" s="244">
        <v>30</v>
      </c>
      <c r="Z341" s="242">
        <v>0</v>
      </c>
      <c r="AA341" s="242">
        <v>0</v>
      </c>
      <c r="AB341" s="244">
        <v>0</v>
      </c>
      <c r="AC341" s="242">
        <v>0</v>
      </c>
      <c r="AD341" s="242">
        <v>0</v>
      </c>
      <c r="AE341" s="244">
        <v>0</v>
      </c>
    </row>
    <row r="342" spans="1:31" x14ac:dyDescent="0.35">
      <c r="A342">
        <v>51346</v>
      </c>
      <c r="B342" t="s">
        <v>757</v>
      </c>
      <c r="C342" s="242">
        <v>18</v>
      </c>
      <c r="D342" s="242">
        <v>31</v>
      </c>
      <c r="E342" s="242">
        <v>2</v>
      </c>
      <c r="F342" s="243">
        <v>33</v>
      </c>
      <c r="G342" s="242">
        <v>13</v>
      </c>
      <c r="H342" s="242">
        <v>1</v>
      </c>
      <c r="I342" s="243">
        <v>14</v>
      </c>
      <c r="J342" s="242">
        <v>270</v>
      </c>
      <c r="K342" s="242">
        <v>462</v>
      </c>
      <c r="L342" s="242">
        <v>30</v>
      </c>
      <c r="M342" s="243">
        <v>492</v>
      </c>
      <c r="N342" s="242">
        <v>195</v>
      </c>
      <c r="O342" s="242">
        <v>15</v>
      </c>
      <c r="P342" s="243">
        <v>210</v>
      </c>
      <c r="Q342" s="242">
        <v>10</v>
      </c>
      <c r="R342" s="242">
        <v>150</v>
      </c>
      <c r="S342" s="244">
        <v>45</v>
      </c>
      <c r="T342" s="242">
        <v>9</v>
      </c>
      <c r="U342" s="242">
        <v>135</v>
      </c>
      <c r="V342" s="244">
        <v>60</v>
      </c>
      <c r="W342" s="242">
        <v>8</v>
      </c>
      <c r="X342" s="242">
        <v>117</v>
      </c>
      <c r="Y342" s="244">
        <v>45</v>
      </c>
      <c r="Z342" s="242">
        <v>10</v>
      </c>
      <c r="AA342" s="242">
        <v>150</v>
      </c>
      <c r="AB342" s="244">
        <v>0</v>
      </c>
      <c r="AC342" s="242">
        <v>9</v>
      </c>
      <c r="AD342" s="242">
        <v>135</v>
      </c>
      <c r="AE342" s="244">
        <v>0</v>
      </c>
    </row>
    <row r="343" spans="1:31" x14ac:dyDescent="0.35">
      <c r="A343">
        <v>51347</v>
      </c>
      <c r="B343" t="s">
        <v>758</v>
      </c>
      <c r="C343" s="242">
        <v>0</v>
      </c>
      <c r="D343" s="242">
        <v>2</v>
      </c>
      <c r="E343" s="242">
        <v>0</v>
      </c>
      <c r="F343" s="243">
        <v>2</v>
      </c>
      <c r="G343" s="242">
        <v>2</v>
      </c>
      <c r="H343" s="242">
        <v>0</v>
      </c>
      <c r="I343" s="243">
        <v>2</v>
      </c>
      <c r="J343" s="242">
        <v>0</v>
      </c>
      <c r="K343" s="242">
        <v>30</v>
      </c>
      <c r="L343" s="242">
        <v>0</v>
      </c>
      <c r="M343" s="243">
        <v>30</v>
      </c>
      <c r="N343" s="242">
        <v>30</v>
      </c>
      <c r="O343" s="242">
        <v>0</v>
      </c>
      <c r="P343" s="243">
        <v>30</v>
      </c>
      <c r="Q343" s="242">
        <v>1</v>
      </c>
      <c r="R343" s="242">
        <v>15</v>
      </c>
      <c r="S343" s="244">
        <v>15</v>
      </c>
      <c r="T343" s="242">
        <v>0</v>
      </c>
      <c r="U343" s="242">
        <v>0</v>
      </c>
      <c r="V343" s="244">
        <v>0</v>
      </c>
      <c r="W343" s="242">
        <v>1</v>
      </c>
      <c r="X343" s="242">
        <v>15</v>
      </c>
      <c r="Y343" s="244">
        <v>15</v>
      </c>
      <c r="Z343" s="242">
        <v>0</v>
      </c>
      <c r="AA343" s="242">
        <v>0</v>
      </c>
      <c r="AB343" s="244">
        <v>0</v>
      </c>
      <c r="AC343" s="242">
        <v>0</v>
      </c>
      <c r="AD343" s="242">
        <v>0</v>
      </c>
      <c r="AE343" s="244">
        <v>0</v>
      </c>
    </row>
    <row r="344" spans="1:31" x14ac:dyDescent="0.35">
      <c r="A344">
        <v>51357</v>
      </c>
      <c r="B344" t="s">
        <v>760</v>
      </c>
      <c r="C344" s="242">
        <v>8</v>
      </c>
      <c r="D344" s="242">
        <v>22</v>
      </c>
      <c r="E344" s="242">
        <v>0</v>
      </c>
      <c r="F344" s="243">
        <v>22</v>
      </c>
      <c r="G344" s="242">
        <v>7</v>
      </c>
      <c r="H344" s="242">
        <v>0</v>
      </c>
      <c r="I344" s="243">
        <v>7</v>
      </c>
      <c r="J344" s="242">
        <v>120</v>
      </c>
      <c r="K344" s="242">
        <v>330</v>
      </c>
      <c r="L344" s="242">
        <v>0</v>
      </c>
      <c r="M344" s="243">
        <v>330</v>
      </c>
      <c r="N344" s="242">
        <v>105</v>
      </c>
      <c r="O344" s="242">
        <v>0</v>
      </c>
      <c r="P344" s="243">
        <v>105</v>
      </c>
      <c r="Q344" s="242">
        <v>8</v>
      </c>
      <c r="R344" s="242">
        <v>120</v>
      </c>
      <c r="S344" s="244">
        <v>45</v>
      </c>
      <c r="T344" s="242">
        <v>8</v>
      </c>
      <c r="U344" s="242">
        <v>120</v>
      </c>
      <c r="V344" s="244">
        <v>15</v>
      </c>
      <c r="W344" s="242">
        <v>3</v>
      </c>
      <c r="X344" s="242">
        <v>45</v>
      </c>
      <c r="Y344" s="244">
        <v>0</v>
      </c>
      <c r="Z344" s="242">
        <v>0</v>
      </c>
      <c r="AA344" s="242">
        <v>0</v>
      </c>
      <c r="AB344" s="244">
        <v>0</v>
      </c>
      <c r="AC344" s="242">
        <v>0</v>
      </c>
      <c r="AD344" s="242">
        <v>0</v>
      </c>
      <c r="AE344" s="244">
        <v>0</v>
      </c>
    </row>
    <row r="345" spans="1:31" x14ac:dyDescent="0.35">
      <c r="A345">
        <v>51363</v>
      </c>
      <c r="B345" t="s">
        <v>761</v>
      </c>
      <c r="C345" s="242">
        <v>3</v>
      </c>
      <c r="D345" s="242">
        <v>1</v>
      </c>
      <c r="E345" s="242">
        <v>0</v>
      </c>
      <c r="F345" s="243">
        <v>1</v>
      </c>
      <c r="G345" s="242">
        <v>1</v>
      </c>
      <c r="H345" s="242">
        <v>0</v>
      </c>
      <c r="I345" s="243">
        <v>1</v>
      </c>
      <c r="J345" s="242">
        <v>45</v>
      </c>
      <c r="K345" s="242">
        <v>15</v>
      </c>
      <c r="L345" s="242">
        <v>0</v>
      </c>
      <c r="M345" s="243">
        <v>15</v>
      </c>
      <c r="N345" s="242">
        <v>15</v>
      </c>
      <c r="O345" s="242">
        <v>0</v>
      </c>
      <c r="P345" s="243">
        <v>15</v>
      </c>
      <c r="Q345" s="242">
        <v>1</v>
      </c>
      <c r="R345" s="242">
        <v>15</v>
      </c>
      <c r="S345" s="244">
        <v>15</v>
      </c>
      <c r="T345" s="242">
        <v>0</v>
      </c>
      <c r="U345" s="242">
        <v>0</v>
      </c>
      <c r="V345" s="244">
        <v>0</v>
      </c>
      <c r="W345" s="242">
        <v>0</v>
      </c>
      <c r="X345" s="242">
        <v>0</v>
      </c>
      <c r="Y345" s="244">
        <v>0</v>
      </c>
      <c r="Z345" s="242">
        <v>1</v>
      </c>
      <c r="AA345" s="242">
        <v>15</v>
      </c>
      <c r="AB345" s="244">
        <v>15</v>
      </c>
      <c r="AC345" s="242">
        <v>0</v>
      </c>
      <c r="AD345" s="242">
        <v>0</v>
      </c>
      <c r="AE345" s="244">
        <v>0</v>
      </c>
    </row>
    <row r="346" spans="1:31" x14ac:dyDescent="0.35">
      <c r="A346">
        <v>51383</v>
      </c>
      <c r="B346" t="s">
        <v>762</v>
      </c>
      <c r="C346" s="242">
        <v>1</v>
      </c>
      <c r="D346" s="242">
        <v>6</v>
      </c>
      <c r="E346" s="242">
        <v>0</v>
      </c>
      <c r="F346" s="243">
        <v>6</v>
      </c>
      <c r="G346" s="242">
        <v>5</v>
      </c>
      <c r="H346" s="242">
        <v>0</v>
      </c>
      <c r="I346" s="243">
        <v>5</v>
      </c>
      <c r="J346" s="242">
        <v>15</v>
      </c>
      <c r="K346" s="242">
        <v>90</v>
      </c>
      <c r="L346" s="242">
        <v>0</v>
      </c>
      <c r="M346" s="243">
        <v>90</v>
      </c>
      <c r="N346" s="242">
        <v>73.740000000000009</v>
      </c>
      <c r="O346" s="242">
        <v>0</v>
      </c>
      <c r="P346" s="243">
        <v>73.740000000000009</v>
      </c>
      <c r="Q346" s="242">
        <v>0</v>
      </c>
      <c r="R346" s="242">
        <v>0</v>
      </c>
      <c r="S346" s="244">
        <v>0</v>
      </c>
      <c r="T346" s="242">
        <v>0</v>
      </c>
      <c r="U346" s="242">
        <v>0</v>
      </c>
      <c r="V346" s="244">
        <v>0</v>
      </c>
      <c r="W346" s="242">
        <v>0</v>
      </c>
      <c r="X346" s="242">
        <v>0</v>
      </c>
      <c r="Y346" s="244">
        <v>0</v>
      </c>
      <c r="Z346" s="242">
        <v>0</v>
      </c>
      <c r="AA346" s="242">
        <v>0</v>
      </c>
      <c r="AB346" s="244">
        <v>0</v>
      </c>
      <c r="AC346" s="242">
        <v>0</v>
      </c>
      <c r="AD346" s="242">
        <v>0</v>
      </c>
      <c r="AE346" s="244">
        <v>0</v>
      </c>
    </row>
    <row r="347" spans="1:31" x14ac:dyDescent="0.35">
      <c r="A347">
        <v>51418</v>
      </c>
      <c r="B347" t="s">
        <v>764</v>
      </c>
      <c r="C347" s="242">
        <v>5</v>
      </c>
      <c r="D347" s="242">
        <v>12</v>
      </c>
      <c r="E347" s="242">
        <v>0</v>
      </c>
      <c r="F347" s="243">
        <v>12</v>
      </c>
      <c r="G347" s="242">
        <v>1</v>
      </c>
      <c r="H347" s="242">
        <v>0</v>
      </c>
      <c r="I347" s="243">
        <v>1</v>
      </c>
      <c r="J347" s="242">
        <v>75</v>
      </c>
      <c r="K347" s="242">
        <v>180</v>
      </c>
      <c r="L347" s="242">
        <v>0</v>
      </c>
      <c r="M347" s="243">
        <v>180</v>
      </c>
      <c r="N347" s="242">
        <v>15</v>
      </c>
      <c r="O347" s="242">
        <v>0</v>
      </c>
      <c r="P347" s="243">
        <v>15</v>
      </c>
      <c r="Q347" s="242">
        <v>1</v>
      </c>
      <c r="R347" s="242">
        <v>15</v>
      </c>
      <c r="S347" s="244">
        <v>15</v>
      </c>
      <c r="T347" s="242">
        <v>1</v>
      </c>
      <c r="U347" s="242">
        <v>15</v>
      </c>
      <c r="V347" s="244">
        <v>0</v>
      </c>
      <c r="W347" s="242">
        <v>4</v>
      </c>
      <c r="X347" s="242">
        <v>60</v>
      </c>
      <c r="Y347" s="244">
        <v>0</v>
      </c>
      <c r="Z347" s="242">
        <v>0</v>
      </c>
      <c r="AA347" s="242">
        <v>0</v>
      </c>
      <c r="AB347" s="244">
        <v>0</v>
      </c>
      <c r="AC347" s="242">
        <v>0</v>
      </c>
      <c r="AD347" s="242">
        <v>0</v>
      </c>
      <c r="AE347" s="244">
        <v>0</v>
      </c>
    </row>
    <row r="348" spans="1:31" x14ac:dyDescent="0.35">
      <c r="A348">
        <v>51426</v>
      </c>
      <c r="B348" t="s">
        <v>765</v>
      </c>
      <c r="C348" s="242">
        <v>8</v>
      </c>
      <c r="D348" s="242">
        <v>13</v>
      </c>
      <c r="E348" s="242">
        <v>0</v>
      </c>
      <c r="F348" s="243">
        <v>13</v>
      </c>
      <c r="G348" s="242">
        <v>6</v>
      </c>
      <c r="H348" s="242">
        <v>0</v>
      </c>
      <c r="I348" s="243">
        <v>6</v>
      </c>
      <c r="J348" s="242">
        <v>120</v>
      </c>
      <c r="K348" s="242">
        <v>195</v>
      </c>
      <c r="L348" s="242">
        <v>0</v>
      </c>
      <c r="M348" s="243">
        <v>195</v>
      </c>
      <c r="N348" s="242">
        <v>90</v>
      </c>
      <c r="O348" s="242">
        <v>0</v>
      </c>
      <c r="P348" s="243">
        <v>90</v>
      </c>
      <c r="Q348" s="242">
        <v>3</v>
      </c>
      <c r="R348" s="242">
        <v>45</v>
      </c>
      <c r="S348" s="244">
        <v>0</v>
      </c>
      <c r="T348" s="242">
        <v>3</v>
      </c>
      <c r="U348" s="242">
        <v>45</v>
      </c>
      <c r="V348" s="244">
        <v>45</v>
      </c>
      <c r="W348" s="242">
        <v>3</v>
      </c>
      <c r="X348" s="242">
        <v>45</v>
      </c>
      <c r="Y348" s="244">
        <v>15</v>
      </c>
      <c r="Z348" s="242">
        <v>2</v>
      </c>
      <c r="AA348" s="242">
        <v>30</v>
      </c>
      <c r="AB348" s="244">
        <v>0</v>
      </c>
      <c r="AC348" s="242">
        <v>0</v>
      </c>
      <c r="AD348" s="242">
        <v>0</v>
      </c>
      <c r="AE348" s="244">
        <v>0</v>
      </c>
    </row>
    <row r="349" spans="1:31" x14ac:dyDescent="0.35">
      <c r="A349">
        <v>51434</v>
      </c>
      <c r="B349" t="s">
        <v>767</v>
      </c>
      <c r="C349" s="242">
        <v>22</v>
      </c>
      <c r="D349" s="242">
        <v>30</v>
      </c>
      <c r="E349" s="242">
        <v>0</v>
      </c>
      <c r="F349" s="243">
        <v>30</v>
      </c>
      <c r="G349" s="242">
        <v>10</v>
      </c>
      <c r="H349" s="242">
        <v>0</v>
      </c>
      <c r="I349" s="243">
        <v>10</v>
      </c>
      <c r="J349" s="242">
        <v>330</v>
      </c>
      <c r="K349" s="242">
        <v>450</v>
      </c>
      <c r="L349" s="242">
        <v>0</v>
      </c>
      <c r="M349" s="243">
        <v>450</v>
      </c>
      <c r="N349" s="242">
        <v>150</v>
      </c>
      <c r="O349" s="242">
        <v>0</v>
      </c>
      <c r="P349" s="243">
        <v>150</v>
      </c>
      <c r="Q349" s="242">
        <v>11</v>
      </c>
      <c r="R349" s="242">
        <v>165</v>
      </c>
      <c r="S349" s="244">
        <v>30</v>
      </c>
      <c r="T349" s="242">
        <v>10</v>
      </c>
      <c r="U349" s="242">
        <v>150</v>
      </c>
      <c r="V349" s="244">
        <v>30</v>
      </c>
      <c r="W349" s="242">
        <v>5</v>
      </c>
      <c r="X349" s="242">
        <v>75</v>
      </c>
      <c r="Y349" s="244">
        <v>60</v>
      </c>
      <c r="Z349" s="242">
        <v>7</v>
      </c>
      <c r="AA349" s="242">
        <v>105</v>
      </c>
      <c r="AB349" s="244">
        <v>0</v>
      </c>
      <c r="AC349" s="242">
        <v>0</v>
      </c>
      <c r="AD349" s="242">
        <v>0</v>
      </c>
      <c r="AE349" s="244">
        <v>0</v>
      </c>
    </row>
    <row r="350" spans="1:31" x14ac:dyDescent="0.35">
      <c r="A350">
        <v>51444</v>
      </c>
      <c r="B350" t="s">
        <v>769</v>
      </c>
      <c r="C350" s="242">
        <v>20</v>
      </c>
      <c r="D350" s="242">
        <v>11</v>
      </c>
      <c r="E350" s="242">
        <v>0</v>
      </c>
      <c r="F350" s="243">
        <v>11</v>
      </c>
      <c r="G350" s="242">
        <v>0</v>
      </c>
      <c r="H350" s="242">
        <v>0</v>
      </c>
      <c r="I350" s="243">
        <v>0</v>
      </c>
      <c r="J350" s="242">
        <v>300</v>
      </c>
      <c r="K350" s="242">
        <v>165</v>
      </c>
      <c r="L350" s="242">
        <v>0</v>
      </c>
      <c r="M350" s="243">
        <v>165</v>
      </c>
      <c r="N350" s="242">
        <v>0</v>
      </c>
      <c r="O350" s="242">
        <v>0</v>
      </c>
      <c r="P350" s="243">
        <v>0</v>
      </c>
      <c r="Q350" s="242">
        <v>3</v>
      </c>
      <c r="R350" s="242">
        <v>45</v>
      </c>
      <c r="S350" s="244">
        <v>0</v>
      </c>
      <c r="T350" s="242">
        <v>2</v>
      </c>
      <c r="U350" s="242">
        <v>30</v>
      </c>
      <c r="V350" s="244">
        <v>0</v>
      </c>
      <c r="W350" s="242">
        <v>6</v>
      </c>
      <c r="X350" s="242">
        <v>90</v>
      </c>
      <c r="Y350" s="244">
        <v>0</v>
      </c>
      <c r="Z350" s="242">
        <v>1</v>
      </c>
      <c r="AA350" s="242">
        <v>15</v>
      </c>
      <c r="AB350" s="244">
        <v>0</v>
      </c>
      <c r="AC350" s="242">
        <v>1</v>
      </c>
      <c r="AD350" s="242">
        <v>15</v>
      </c>
      <c r="AE350" s="244">
        <v>0</v>
      </c>
    </row>
    <row r="351" spans="1:31" x14ac:dyDescent="0.35">
      <c r="A351">
        <v>51451</v>
      </c>
      <c r="B351" t="s">
        <v>771</v>
      </c>
      <c r="C351" s="242">
        <v>25</v>
      </c>
      <c r="D351" s="242">
        <v>56</v>
      </c>
      <c r="E351" s="242">
        <v>1</v>
      </c>
      <c r="F351" s="243">
        <v>57</v>
      </c>
      <c r="G351" s="242">
        <v>18</v>
      </c>
      <c r="H351" s="242">
        <v>0</v>
      </c>
      <c r="I351" s="243">
        <v>18</v>
      </c>
      <c r="J351" s="242">
        <v>375</v>
      </c>
      <c r="K351" s="242">
        <v>840</v>
      </c>
      <c r="L351" s="242">
        <v>15</v>
      </c>
      <c r="M351" s="243">
        <v>855</v>
      </c>
      <c r="N351" s="242">
        <v>270</v>
      </c>
      <c r="O351" s="242">
        <v>0</v>
      </c>
      <c r="P351" s="243">
        <v>270</v>
      </c>
      <c r="Q351" s="242">
        <v>1</v>
      </c>
      <c r="R351" s="242">
        <v>15</v>
      </c>
      <c r="S351" s="244">
        <v>0</v>
      </c>
      <c r="T351" s="242">
        <v>19</v>
      </c>
      <c r="U351" s="242">
        <v>285</v>
      </c>
      <c r="V351" s="244">
        <v>75</v>
      </c>
      <c r="W351" s="242">
        <v>25</v>
      </c>
      <c r="X351" s="242">
        <v>375</v>
      </c>
      <c r="Y351" s="244">
        <v>90</v>
      </c>
      <c r="Z351" s="242">
        <v>15</v>
      </c>
      <c r="AA351" s="242">
        <v>225</v>
      </c>
      <c r="AB351" s="244">
        <v>30</v>
      </c>
      <c r="AC351" s="242">
        <v>4</v>
      </c>
      <c r="AD351" s="242">
        <v>60</v>
      </c>
      <c r="AE351" s="244">
        <v>30</v>
      </c>
    </row>
    <row r="352" spans="1:31" x14ac:dyDescent="0.35">
      <c r="A352">
        <v>51467</v>
      </c>
      <c r="B352" t="s">
        <v>457</v>
      </c>
      <c r="C352" s="242">
        <v>17</v>
      </c>
      <c r="D352" s="242">
        <v>39</v>
      </c>
      <c r="E352" s="242">
        <v>2</v>
      </c>
      <c r="F352" s="243">
        <v>41</v>
      </c>
      <c r="G352" s="242">
        <v>17</v>
      </c>
      <c r="H352" s="242">
        <v>2</v>
      </c>
      <c r="I352" s="243">
        <v>19</v>
      </c>
      <c r="J352" s="242">
        <v>255</v>
      </c>
      <c r="K352" s="242">
        <v>570</v>
      </c>
      <c r="L352" s="242">
        <v>30</v>
      </c>
      <c r="M352" s="243">
        <v>600</v>
      </c>
      <c r="N352" s="242">
        <v>255</v>
      </c>
      <c r="O352" s="242">
        <v>30</v>
      </c>
      <c r="P352" s="243">
        <v>285</v>
      </c>
      <c r="Q352" s="242">
        <v>5</v>
      </c>
      <c r="R352" s="242">
        <v>75</v>
      </c>
      <c r="S352" s="244">
        <v>30</v>
      </c>
      <c r="T352" s="242">
        <v>6</v>
      </c>
      <c r="U352" s="242">
        <v>90</v>
      </c>
      <c r="V352" s="244">
        <v>30</v>
      </c>
      <c r="W352" s="242">
        <v>4</v>
      </c>
      <c r="X352" s="242">
        <v>60</v>
      </c>
      <c r="Y352" s="244">
        <v>0</v>
      </c>
      <c r="Z352" s="242">
        <v>5</v>
      </c>
      <c r="AA352" s="242">
        <v>75</v>
      </c>
      <c r="AB352" s="244">
        <v>0</v>
      </c>
      <c r="AC352" s="242">
        <v>0</v>
      </c>
      <c r="AD352" s="242">
        <v>0</v>
      </c>
      <c r="AE352" s="244">
        <v>0</v>
      </c>
    </row>
    <row r="353" spans="1:31" x14ac:dyDescent="0.35">
      <c r="A353">
        <v>51468</v>
      </c>
      <c r="B353" t="s">
        <v>773</v>
      </c>
      <c r="C353" s="242">
        <v>13</v>
      </c>
      <c r="D353" s="242">
        <v>18</v>
      </c>
      <c r="E353" s="242">
        <v>1</v>
      </c>
      <c r="F353" s="243">
        <v>19</v>
      </c>
      <c r="G353" s="242">
        <v>4</v>
      </c>
      <c r="H353" s="242">
        <v>0</v>
      </c>
      <c r="I353" s="243">
        <v>4</v>
      </c>
      <c r="J353" s="242">
        <v>195</v>
      </c>
      <c r="K353" s="242">
        <v>270</v>
      </c>
      <c r="L353" s="242">
        <v>15</v>
      </c>
      <c r="M353" s="243">
        <v>285</v>
      </c>
      <c r="N353" s="242">
        <v>60</v>
      </c>
      <c r="O353" s="242">
        <v>0</v>
      </c>
      <c r="P353" s="243">
        <v>60</v>
      </c>
      <c r="Q353" s="242">
        <v>4</v>
      </c>
      <c r="R353" s="242">
        <v>60</v>
      </c>
      <c r="S353" s="244">
        <v>15</v>
      </c>
      <c r="T353" s="242">
        <v>5</v>
      </c>
      <c r="U353" s="242">
        <v>75</v>
      </c>
      <c r="V353" s="244">
        <v>30</v>
      </c>
      <c r="W353" s="242">
        <v>7</v>
      </c>
      <c r="X353" s="242">
        <v>105</v>
      </c>
      <c r="Y353" s="244">
        <v>15</v>
      </c>
      <c r="Z353" s="242">
        <v>10</v>
      </c>
      <c r="AA353" s="242">
        <v>150</v>
      </c>
      <c r="AB353" s="244">
        <v>15</v>
      </c>
      <c r="AC353" s="242">
        <v>0</v>
      </c>
      <c r="AD353" s="242">
        <v>0</v>
      </c>
      <c r="AE353" s="244">
        <v>0</v>
      </c>
    </row>
    <row r="354" spans="1:31" x14ac:dyDescent="0.35">
      <c r="A354">
        <v>51471</v>
      </c>
      <c r="B354" t="s">
        <v>774</v>
      </c>
      <c r="C354" s="242">
        <v>6</v>
      </c>
      <c r="D354" s="242">
        <v>14</v>
      </c>
      <c r="E354" s="242">
        <v>0</v>
      </c>
      <c r="F354" s="243">
        <v>14</v>
      </c>
      <c r="G354" s="242">
        <v>7</v>
      </c>
      <c r="H354" s="242">
        <v>0</v>
      </c>
      <c r="I354" s="243">
        <v>7</v>
      </c>
      <c r="J354" s="242">
        <v>90</v>
      </c>
      <c r="K354" s="242">
        <v>210</v>
      </c>
      <c r="L354" s="242">
        <v>0</v>
      </c>
      <c r="M354" s="243">
        <v>210</v>
      </c>
      <c r="N354" s="242">
        <v>93</v>
      </c>
      <c r="O354" s="242">
        <v>0</v>
      </c>
      <c r="P354" s="243">
        <v>93</v>
      </c>
      <c r="Q354" s="242">
        <v>8</v>
      </c>
      <c r="R354" s="242">
        <v>120</v>
      </c>
      <c r="S354" s="244">
        <v>45</v>
      </c>
      <c r="T354" s="242">
        <v>1</v>
      </c>
      <c r="U354" s="242">
        <v>15</v>
      </c>
      <c r="V354" s="244">
        <v>15</v>
      </c>
      <c r="W354" s="242">
        <v>0</v>
      </c>
      <c r="X354" s="242">
        <v>0</v>
      </c>
      <c r="Y354" s="244">
        <v>0</v>
      </c>
      <c r="Z354" s="242">
        <v>6</v>
      </c>
      <c r="AA354" s="242">
        <v>90</v>
      </c>
      <c r="AB354" s="244">
        <v>0</v>
      </c>
      <c r="AC354" s="242">
        <v>6</v>
      </c>
      <c r="AD354" s="242">
        <v>90</v>
      </c>
      <c r="AE354" s="244">
        <v>0</v>
      </c>
    </row>
    <row r="355" spans="1:31" x14ac:dyDescent="0.35">
      <c r="A355">
        <v>51485</v>
      </c>
      <c r="B355" t="s">
        <v>775</v>
      </c>
      <c r="C355" s="242">
        <v>5</v>
      </c>
      <c r="D355" s="242">
        <v>2</v>
      </c>
      <c r="E355" s="242">
        <v>1</v>
      </c>
      <c r="F355" s="243">
        <v>3</v>
      </c>
      <c r="G355" s="242">
        <v>0</v>
      </c>
      <c r="H355" s="242">
        <v>0</v>
      </c>
      <c r="I355" s="243">
        <v>0</v>
      </c>
      <c r="J355" s="242">
        <v>75</v>
      </c>
      <c r="K355" s="242">
        <v>30</v>
      </c>
      <c r="L355" s="242">
        <v>15</v>
      </c>
      <c r="M355" s="243">
        <v>45</v>
      </c>
      <c r="N355" s="242">
        <v>0</v>
      </c>
      <c r="O355" s="242">
        <v>0</v>
      </c>
      <c r="P355" s="243">
        <v>0</v>
      </c>
      <c r="Q355" s="242">
        <v>0</v>
      </c>
      <c r="R355" s="242">
        <v>0</v>
      </c>
      <c r="S355" s="244">
        <v>0</v>
      </c>
      <c r="T355" s="242">
        <v>2</v>
      </c>
      <c r="U355" s="242">
        <v>30</v>
      </c>
      <c r="V355" s="244">
        <v>0</v>
      </c>
      <c r="W355" s="242">
        <v>1</v>
      </c>
      <c r="X355" s="242">
        <v>15</v>
      </c>
      <c r="Y355" s="244">
        <v>0</v>
      </c>
      <c r="Z355" s="242">
        <v>0</v>
      </c>
      <c r="AA355" s="242">
        <v>0</v>
      </c>
      <c r="AB355" s="244">
        <v>0</v>
      </c>
      <c r="AC355" s="242">
        <v>0</v>
      </c>
      <c r="AD355" s="242">
        <v>0</v>
      </c>
      <c r="AE355" s="244">
        <v>0</v>
      </c>
    </row>
    <row r="356" spans="1:31" x14ac:dyDescent="0.35">
      <c r="A356">
        <v>51494</v>
      </c>
      <c r="B356" t="s">
        <v>776</v>
      </c>
      <c r="C356" s="242">
        <v>0</v>
      </c>
      <c r="D356" s="242">
        <v>2</v>
      </c>
      <c r="E356" s="242">
        <v>0</v>
      </c>
      <c r="F356" s="243">
        <v>2</v>
      </c>
      <c r="G356" s="242">
        <v>2</v>
      </c>
      <c r="H356" s="242">
        <v>0</v>
      </c>
      <c r="I356" s="243">
        <v>2</v>
      </c>
      <c r="J356" s="242">
        <v>0</v>
      </c>
      <c r="K356" s="242">
        <v>30</v>
      </c>
      <c r="L356" s="242">
        <v>0</v>
      </c>
      <c r="M356" s="243">
        <v>30</v>
      </c>
      <c r="N356" s="242">
        <v>30</v>
      </c>
      <c r="O356" s="242">
        <v>0</v>
      </c>
      <c r="P356" s="243">
        <v>30</v>
      </c>
      <c r="Q356" s="242">
        <v>1</v>
      </c>
      <c r="R356" s="242">
        <v>15</v>
      </c>
      <c r="S356" s="244">
        <v>15</v>
      </c>
      <c r="T356" s="242">
        <v>0</v>
      </c>
      <c r="U356" s="242">
        <v>0</v>
      </c>
      <c r="V356" s="244">
        <v>0</v>
      </c>
      <c r="W356" s="242">
        <v>0</v>
      </c>
      <c r="X356" s="242">
        <v>0</v>
      </c>
      <c r="Y356" s="244">
        <v>0</v>
      </c>
      <c r="Z356" s="242">
        <v>0</v>
      </c>
      <c r="AA356" s="242">
        <v>0</v>
      </c>
      <c r="AB356" s="244">
        <v>0</v>
      </c>
      <c r="AC356" s="242">
        <v>0</v>
      </c>
      <c r="AD356" s="242">
        <v>0</v>
      </c>
      <c r="AE356" s="244">
        <v>0</v>
      </c>
    </row>
    <row r="357" spans="1:31" x14ac:dyDescent="0.35">
      <c r="A357">
        <v>51524</v>
      </c>
      <c r="B357" t="s">
        <v>778</v>
      </c>
      <c r="C357" s="242">
        <v>1</v>
      </c>
      <c r="D357" s="242">
        <v>13</v>
      </c>
      <c r="E357" s="242">
        <v>1</v>
      </c>
      <c r="F357" s="243">
        <v>14</v>
      </c>
      <c r="G357" s="242">
        <v>10</v>
      </c>
      <c r="H357" s="242">
        <v>1</v>
      </c>
      <c r="I357" s="243">
        <v>11</v>
      </c>
      <c r="J357" s="242">
        <v>15</v>
      </c>
      <c r="K357" s="242">
        <v>195</v>
      </c>
      <c r="L357" s="242">
        <v>15</v>
      </c>
      <c r="M357" s="243">
        <v>210</v>
      </c>
      <c r="N357" s="242">
        <v>150</v>
      </c>
      <c r="O357" s="242">
        <v>15</v>
      </c>
      <c r="P357" s="243">
        <v>165</v>
      </c>
      <c r="Q357" s="242">
        <v>0</v>
      </c>
      <c r="R357" s="242">
        <v>0</v>
      </c>
      <c r="S357" s="244">
        <v>0</v>
      </c>
      <c r="T357" s="242">
        <v>0</v>
      </c>
      <c r="U357" s="242">
        <v>0</v>
      </c>
      <c r="V357" s="244">
        <v>0</v>
      </c>
      <c r="W357" s="242">
        <v>2</v>
      </c>
      <c r="X357" s="242">
        <v>30</v>
      </c>
      <c r="Y357" s="244">
        <v>0</v>
      </c>
      <c r="Z357" s="242">
        <v>2</v>
      </c>
      <c r="AA357" s="242">
        <v>30</v>
      </c>
      <c r="AB357" s="244">
        <v>0</v>
      </c>
      <c r="AC357" s="242">
        <v>2</v>
      </c>
      <c r="AD357" s="242">
        <v>30</v>
      </c>
      <c r="AE357" s="244">
        <v>0</v>
      </c>
    </row>
    <row r="358" spans="1:31" x14ac:dyDescent="0.35">
      <c r="A358">
        <v>51550</v>
      </c>
      <c r="B358" t="s">
        <v>780</v>
      </c>
      <c r="C358" s="242">
        <v>0</v>
      </c>
      <c r="D358" s="242">
        <v>1</v>
      </c>
      <c r="E358" s="242">
        <v>0</v>
      </c>
      <c r="F358" s="243">
        <v>1</v>
      </c>
      <c r="G358" s="242">
        <v>1</v>
      </c>
      <c r="H358" s="242">
        <v>0</v>
      </c>
      <c r="I358" s="243">
        <v>1</v>
      </c>
      <c r="J358" s="242">
        <v>0</v>
      </c>
      <c r="K358" s="242">
        <v>0</v>
      </c>
      <c r="L358" s="242">
        <v>0</v>
      </c>
      <c r="M358" s="243">
        <v>0</v>
      </c>
      <c r="N358" s="242">
        <v>15</v>
      </c>
      <c r="O358" s="242">
        <v>0</v>
      </c>
      <c r="P358" s="243">
        <v>15</v>
      </c>
      <c r="Q358" s="242">
        <v>0</v>
      </c>
      <c r="R358" s="242">
        <v>0</v>
      </c>
      <c r="S358" s="244">
        <v>0</v>
      </c>
      <c r="T358" s="242">
        <v>0</v>
      </c>
      <c r="U358" s="242">
        <v>0</v>
      </c>
      <c r="V358" s="244">
        <v>0</v>
      </c>
      <c r="W358" s="242">
        <v>0</v>
      </c>
      <c r="X358" s="242">
        <v>0</v>
      </c>
      <c r="Y358" s="244">
        <v>0</v>
      </c>
      <c r="Z358" s="242">
        <v>0</v>
      </c>
      <c r="AA358" s="242">
        <v>0</v>
      </c>
      <c r="AB358" s="244">
        <v>0</v>
      </c>
      <c r="AC358" s="242">
        <v>0</v>
      </c>
      <c r="AD358" s="242">
        <v>0</v>
      </c>
      <c r="AE358" s="244">
        <v>0</v>
      </c>
    </row>
    <row r="359" spans="1:31" x14ac:dyDescent="0.35">
      <c r="A359">
        <v>51554</v>
      </c>
      <c r="B359" t="s">
        <v>781</v>
      </c>
      <c r="C359" s="242">
        <v>19</v>
      </c>
      <c r="D359" s="242">
        <v>11</v>
      </c>
      <c r="E359" s="242">
        <v>0</v>
      </c>
      <c r="F359" s="243">
        <v>11</v>
      </c>
      <c r="G359" s="242">
        <v>0</v>
      </c>
      <c r="H359" s="242">
        <v>0</v>
      </c>
      <c r="I359" s="243">
        <v>0</v>
      </c>
      <c r="J359" s="242">
        <v>285</v>
      </c>
      <c r="K359" s="242">
        <v>165</v>
      </c>
      <c r="L359" s="242">
        <v>0</v>
      </c>
      <c r="M359" s="243">
        <v>165</v>
      </c>
      <c r="N359" s="242">
        <v>0</v>
      </c>
      <c r="O359" s="242">
        <v>0</v>
      </c>
      <c r="P359" s="243">
        <v>0</v>
      </c>
      <c r="Q359" s="242">
        <v>5</v>
      </c>
      <c r="R359" s="242">
        <v>75</v>
      </c>
      <c r="S359" s="244">
        <v>0</v>
      </c>
      <c r="T359" s="242">
        <v>5</v>
      </c>
      <c r="U359" s="242">
        <v>75</v>
      </c>
      <c r="V359" s="244">
        <v>0</v>
      </c>
      <c r="W359" s="242">
        <v>1</v>
      </c>
      <c r="X359" s="242">
        <v>15</v>
      </c>
      <c r="Y359" s="244">
        <v>0</v>
      </c>
      <c r="Z359" s="242">
        <v>0</v>
      </c>
      <c r="AA359" s="242">
        <v>0</v>
      </c>
      <c r="AB359" s="244">
        <v>0</v>
      </c>
      <c r="AC359" s="242">
        <v>0</v>
      </c>
      <c r="AD359" s="242">
        <v>0</v>
      </c>
      <c r="AE359" s="244">
        <v>0</v>
      </c>
    </row>
    <row r="360" spans="1:31" x14ac:dyDescent="0.35">
      <c r="A360">
        <v>51565</v>
      </c>
      <c r="B360" t="s">
        <v>782</v>
      </c>
      <c r="C360" s="242">
        <v>0</v>
      </c>
      <c r="D360" s="242">
        <v>9</v>
      </c>
      <c r="E360" s="242">
        <v>0</v>
      </c>
      <c r="F360" s="243">
        <v>9</v>
      </c>
      <c r="G360" s="242">
        <v>1</v>
      </c>
      <c r="H360" s="242">
        <v>0</v>
      </c>
      <c r="I360" s="243">
        <v>1</v>
      </c>
      <c r="J360" s="242">
        <v>0</v>
      </c>
      <c r="K360" s="242">
        <v>95</v>
      </c>
      <c r="L360" s="242">
        <v>0</v>
      </c>
      <c r="M360" s="243">
        <v>95</v>
      </c>
      <c r="N360" s="242">
        <v>10</v>
      </c>
      <c r="O360" s="242">
        <v>0</v>
      </c>
      <c r="P360" s="243">
        <v>10</v>
      </c>
      <c r="Q360" s="242">
        <v>0</v>
      </c>
      <c r="R360" s="242">
        <v>0</v>
      </c>
      <c r="S360" s="244">
        <v>0</v>
      </c>
      <c r="T360" s="242">
        <v>0</v>
      </c>
      <c r="U360" s="242">
        <v>0</v>
      </c>
      <c r="V360" s="244">
        <v>0</v>
      </c>
      <c r="W360" s="242">
        <v>2</v>
      </c>
      <c r="X360" s="242">
        <v>20</v>
      </c>
      <c r="Y360" s="244">
        <v>0</v>
      </c>
      <c r="Z360" s="242">
        <v>0</v>
      </c>
      <c r="AA360" s="242">
        <v>0</v>
      </c>
      <c r="AB360" s="244">
        <v>0</v>
      </c>
      <c r="AC360" s="242">
        <v>0</v>
      </c>
      <c r="AD360" s="242">
        <v>0</v>
      </c>
      <c r="AE360" s="244">
        <v>0</v>
      </c>
    </row>
    <row r="361" spans="1:31" x14ac:dyDescent="0.35">
      <c r="A361">
        <v>51573</v>
      </c>
      <c r="B361" t="s">
        <v>783</v>
      </c>
      <c r="C361" s="242">
        <v>11</v>
      </c>
      <c r="D361" s="242">
        <v>15</v>
      </c>
      <c r="E361" s="242">
        <v>0</v>
      </c>
      <c r="F361" s="243">
        <v>15</v>
      </c>
      <c r="G361" s="242">
        <v>8</v>
      </c>
      <c r="H361" s="242">
        <v>0</v>
      </c>
      <c r="I361" s="243">
        <v>8</v>
      </c>
      <c r="J361" s="242">
        <v>165</v>
      </c>
      <c r="K361" s="242">
        <v>225</v>
      </c>
      <c r="L361" s="242">
        <v>0</v>
      </c>
      <c r="M361" s="243">
        <v>225</v>
      </c>
      <c r="N361" s="242">
        <v>120</v>
      </c>
      <c r="O361" s="242">
        <v>0</v>
      </c>
      <c r="P361" s="243">
        <v>120</v>
      </c>
      <c r="Q361" s="242">
        <v>2</v>
      </c>
      <c r="R361" s="242">
        <v>30</v>
      </c>
      <c r="S361" s="244">
        <v>30</v>
      </c>
      <c r="T361" s="242">
        <v>4</v>
      </c>
      <c r="U361" s="242">
        <v>60</v>
      </c>
      <c r="V361" s="244">
        <v>15</v>
      </c>
      <c r="W361" s="242">
        <v>5</v>
      </c>
      <c r="X361" s="242">
        <v>75</v>
      </c>
      <c r="Y361" s="244">
        <v>45</v>
      </c>
      <c r="Z361" s="242">
        <v>2</v>
      </c>
      <c r="AA361" s="242">
        <v>30</v>
      </c>
      <c r="AB361" s="244">
        <v>0</v>
      </c>
      <c r="AC361" s="242">
        <v>2</v>
      </c>
      <c r="AD361" s="242">
        <v>30</v>
      </c>
      <c r="AE361" s="244">
        <v>0</v>
      </c>
    </row>
    <row r="362" spans="1:31" x14ac:dyDescent="0.35">
      <c r="A362">
        <v>51595</v>
      </c>
      <c r="B362" t="s">
        <v>784</v>
      </c>
      <c r="C362" s="242">
        <v>20</v>
      </c>
      <c r="D362" s="242">
        <v>19</v>
      </c>
      <c r="E362" s="242">
        <v>1</v>
      </c>
      <c r="F362" s="243">
        <v>20</v>
      </c>
      <c r="G362" s="242">
        <v>2</v>
      </c>
      <c r="H362" s="242">
        <v>0</v>
      </c>
      <c r="I362" s="243">
        <v>2</v>
      </c>
      <c r="J362" s="242">
        <v>300</v>
      </c>
      <c r="K362" s="242">
        <v>279</v>
      </c>
      <c r="L362" s="242">
        <v>15</v>
      </c>
      <c r="M362" s="243">
        <v>294</v>
      </c>
      <c r="N362" s="242">
        <v>30</v>
      </c>
      <c r="O362" s="242">
        <v>0</v>
      </c>
      <c r="P362" s="243">
        <v>30</v>
      </c>
      <c r="Q362" s="242">
        <v>0</v>
      </c>
      <c r="R362" s="242">
        <v>0</v>
      </c>
      <c r="S362" s="244">
        <v>0</v>
      </c>
      <c r="T362" s="242">
        <v>5</v>
      </c>
      <c r="U362" s="242">
        <v>75</v>
      </c>
      <c r="V362" s="244">
        <v>0</v>
      </c>
      <c r="W362" s="242">
        <v>14</v>
      </c>
      <c r="X362" s="242">
        <v>204</v>
      </c>
      <c r="Y362" s="244">
        <v>15</v>
      </c>
      <c r="Z362" s="242">
        <v>6</v>
      </c>
      <c r="AA362" s="242">
        <v>90</v>
      </c>
      <c r="AB362" s="244">
        <v>0</v>
      </c>
      <c r="AC362" s="242">
        <v>0</v>
      </c>
      <c r="AD362" s="242">
        <v>0</v>
      </c>
      <c r="AE362" s="244">
        <v>0</v>
      </c>
    </row>
    <row r="363" spans="1:31" x14ac:dyDescent="0.35">
      <c r="A363">
        <v>51614</v>
      </c>
      <c r="B363" t="s">
        <v>785</v>
      </c>
      <c r="C363" s="242">
        <v>30</v>
      </c>
      <c r="D363" s="242">
        <v>36</v>
      </c>
      <c r="E363" s="242">
        <v>0</v>
      </c>
      <c r="F363" s="243">
        <v>36</v>
      </c>
      <c r="G363" s="242">
        <v>7</v>
      </c>
      <c r="H363" s="242">
        <v>0</v>
      </c>
      <c r="I363" s="243">
        <v>7</v>
      </c>
      <c r="J363" s="242">
        <v>450</v>
      </c>
      <c r="K363" s="242">
        <v>537</v>
      </c>
      <c r="L363" s="242">
        <v>0</v>
      </c>
      <c r="M363" s="243">
        <v>537</v>
      </c>
      <c r="N363" s="242">
        <v>94.5</v>
      </c>
      <c r="O363" s="242">
        <v>0</v>
      </c>
      <c r="P363" s="243">
        <v>94.5</v>
      </c>
      <c r="Q363" s="242">
        <v>14</v>
      </c>
      <c r="R363" s="242">
        <v>210</v>
      </c>
      <c r="S363" s="244">
        <v>15</v>
      </c>
      <c r="T363" s="242">
        <v>2</v>
      </c>
      <c r="U363" s="242">
        <v>30</v>
      </c>
      <c r="V363" s="244">
        <v>0</v>
      </c>
      <c r="W363" s="242">
        <v>8</v>
      </c>
      <c r="X363" s="242">
        <v>120</v>
      </c>
      <c r="Y363" s="244">
        <v>34.5</v>
      </c>
      <c r="Z363" s="242">
        <v>20</v>
      </c>
      <c r="AA363" s="242">
        <v>300</v>
      </c>
      <c r="AB363" s="244">
        <v>15</v>
      </c>
      <c r="AC363" s="242">
        <v>20</v>
      </c>
      <c r="AD363" s="242">
        <v>300</v>
      </c>
      <c r="AE363" s="244">
        <v>15</v>
      </c>
    </row>
    <row r="364" spans="1:31" x14ac:dyDescent="0.35">
      <c r="A364">
        <v>51616</v>
      </c>
      <c r="B364" t="s">
        <v>786</v>
      </c>
      <c r="C364" s="242">
        <v>19</v>
      </c>
      <c r="D364" s="242">
        <v>19</v>
      </c>
      <c r="E364" s="242">
        <v>0</v>
      </c>
      <c r="F364" s="243">
        <v>19</v>
      </c>
      <c r="G364" s="242">
        <v>2</v>
      </c>
      <c r="H364" s="242">
        <v>0</v>
      </c>
      <c r="I364" s="243">
        <v>2</v>
      </c>
      <c r="J364" s="242">
        <v>285</v>
      </c>
      <c r="K364" s="242">
        <v>285</v>
      </c>
      <c r="L364" s="242">
        <v>0</v>
      </c>
      <c r="M364" s="243">
        <v>285</v>
      </c>
      <c r="N364" s="242">
        <v>30</v>
      </c>
      <c r="O364" s="242">
        <v>0</v>
      </c>
      <c r="P364" s="243">
        <v>30</v>
      </c>
      <c r="Q364" s="242">
        <v>7</v>
      </c>
      <c r="R364" s="242">
        <v>105</v>
      </c>
      <c r="S364" s="244">
        <v>0</v>
      </c>
      <c r="T364" s="242">
        <v>8</v>
      </c>
      <c r="U364" s="242">
        <v>120</v>
      </c>
      <c r="V364" s="244">
        <v>0</v>
      </c>
      <c r="W364" s="242">
        <v>3</v>
      </c>
      <c r="X364" s="242">
        <v>45</v>
      </c>
      <c r="Y364" s="244">
        <v>15</v>
      </c>
      <c r="Z364" s="242">
        <v>6</v>
      </c>
      <c r="AA364" s="242">
        <v>90</v>
      </c>
      <c r="AB364" s="244">
        <v>15</v>
      </c>
      <c r="AC364" s="242">
        <v>0</v>
      </c>
      <c r="AD364" s="242">
        <v>0</v>
      </c>
      <c r="AE364" s="244">
        <v>0</v>
      </c>
    </row>
    <row r="365" spans="1:31" x14ac:dyDescent="0.35">
      <c r="A365">
        <v>51629</v>
      </c>
      <c r="B365" t="s">
        <v>787</v>
      </c>
      <c r="C365" s="242">
        <v>3</v>
      </c>
      <c r="D365" s="242">
        <v>21</v>
      </c>
      <c r="E365" s="242">
        <v>11</v>
      </c>
      <c r="F365" s="243">
        <v>32</v>
      </c>
      <c r="G365" s="242">
        <v>1</v>
      </c>
      <c r="H365" s="242">
        <v>1</v>
      </c>
      <c r="I365" s="243">
        <v>2</v>
      </c>
      <c r="J365" s="242">
        <v>45</v>
      </c>
      <c r="K365" s="242">
        <v>315</v>
      </c>
      <c r="L365" s="242">
        <v>165</v>
      </c>
      <c r="M365" s="243">
        <v>480</v>
      </c>
      <c r="N365" s="242">
        <v>15</v>
      </c>
      <c r="O365" s="242">
        <v>15</v>
      </c>
      <c r="P365" s="243">
        <v>30</v>
      </c>
      <c r="Q365" s="242">
        <v>4</v>
      </c>
      <c r="R365" s="242">
        <v>60</v>
      </c>
      <c r="S365" s="244">
        <v>0</v>
      </c>
      <c r="T365" s="242">
        <v>3</v>
      </c>
      <c r="U365" s="242">
        <v>45</v>
      </c>
      <c r="V365" s="244">
        <v>15</v>
      </c>
      <c r="W365" s="242">
        <v>9</v>
      </c>
      <c r="X365" s="242">
        <v>135</v>
      </c>
      <c r="Y365" s="244">
        <v>15</v>
      </c>
      <c r="Z365" s="242">
        <v>4</v>
      </c>
      <c r="AA365" s="242">
        <v>60</v>
      </c>
      <c r="AB365" s="244">
        <v>0</v>
      </c>
      <c r="AC365" s="242">
        <v>5</v>
      </c>
      <c r="AD365" s="242">
        <v>75</v>
      </c>
      <c r="AE365" s="244">
        <v>0</v>
      </c>
    </row>
    <row r="366" spans="1:31" x14ac:dyDescent="0.35">
      <c r="A366">
        <v>51635</v>
      </c>
      <c r="B366" t="s">
        <v>788</v>
      </c>
      <c r="C366" s="242">
        <v>6</v>
      </c>
      <c r="D366" s="242">
        <v>19</v>
      </c>
      <c r="E366" s="242">
        <v>0</v>
      </c>
      <c r="F366" s="243">
        <v>19</v>
      </c>
      <c r="G366" s="242">
        <v>10</v>
      </c>
      <c r="H366" s="242">
        <v>0</v>
      </c>
      <c r="I366" s="243">
        <v>10</v>
      </c>
      <c r="J366" s="242">
        <v>90</v>
      </c>
      <c r="K366" s="242">
        <v>255</v>
      </c>
      <c r="L366" s="242">
        <v>0</v>
      </c>
      <c r="M366" s="243">
        <v>255</v>
      </c>
      <c r="N366" s="242">
        <v>150</v>
      </c>
      <c r="O366" s="242">
        <v>0</v>
      </c>
      <c r="P366" s="243">
        <v>150</v>
      </c>
      <c r="Q366" s="242">
        <v>0</v>
      </c>
      <c r="R366" s="242">
        <v>0</v>
      </c>
      <c r="S366" s="244">
        <v>0</v>
      </c>
      <c r="T366" s="242">
        <v>0</v>
      </c>
      <c r="U366" s="242">
        <v>0</v>
      </c>
      <c r="V366" s="244">
        <v>0</v>
      </c>
      <c r="W366" s="242">
        <v>3</v>
      </c>
      <c r="X366" s="242">
        <v>45</v>
      </c>
      <c r="Y366" s="244">
        <v>15</v>
      </c>
      <c r="Z366" s="242">
        <v>0</v>
      </c>
      <c r="AA366" s="242">
        <v>0</v>
      </c>
      <c r="AB366" s="244">
        <v>0</v>
      </c>
      <c r="AC366" s="242">
        <v>0</v>
      </c>
      <c r="AD366" s="242">
        <v>0</v>
      </c>
      <c r="AE366" s="244">
        <v>0</v>
      </c>
    </row>
    <row r="367" spans="1:31" x14ac:dyDescent="0.35">
      <c r="A367">
        <v>51636</v>
      </c>
      <c r="B367" t="s">
        <v>789</v>
      </c>
      <c r="C367" s="242">
        <v>3</v>
      </c>
      <c r="D367" s="242">
        <v>13</v>
      </c>
      <c r="E367" s="242">
        <v>0</v>
      </c>
      <c r="F367" s="243">
        <v>13</v>
      </c>
      <c r="G367" s="242">
        <v>11</v>
      </c>
      <c r="H367" s="242">
        <v>0</v>
      </c>
      <c r="I367" s="243">
        <v>11</v>
      </c>
      <c r="J367" s="242">
        <v>44.84</v>
      </c>
      <c r="K367" s="242">
        <v>195</v>
      </c>
      <c r="L367" s="242">
        <v>0</v>
      </c>
      <c r="M367" s="243">
        <v>195</v>
      </c>
      <c r="N367" s="242">
        <v>165</v>
      </c>
      <c r="O367" s="242">
        <v>0</v>
      </c>
      <c r="P367" s="243">
        <v>165</v>
      </c>
      <c r="Q367" s="242">
        <v>0</v>
      </c>
      <c r="R367" s="242">
        <v>0</v>
      </c>
      <c r="S367" s="244">
        <v>0</v>
      </c>
      <c r="T367" s="242">
        <v>0</v>
      </c>
      <c r="U367" s="242">
        <v>0</v>
      </c>
      <c r="V367" s="244">
        <v>0</v>
      </c>
      <c r="W367" s="242">
        <v>1</v>
      </c>
      <c r="X367" s="242">
        <v>15</v>
      </c>
      <c r="Y367" s="244">
        <v>15</v>
      </c>
      <c r="Z367" s="242">
        <v>0</v>
      </c>
      <c r="AA367" s="242">
        <v>0</v>
      </c>
      <c r="AB367" s="244">
        <v>0</v>
      </c>
      <c r="AC367" s="242">
        <v>0</v>
      </c>
      <c r="AD367" s="242">
        <v>0</v>
      </c>
      <c r="AE367" s="244">
        <v>0</v>
      </c>
    </row>
    <row r="368" spans="1:31" x14ac:dyDescent="0.35">
      <c r="A368">
        <v>51650</v>
      </c>
      <c r="B368" t="s">
        <v>791</v>
      </c>
      <c r="C368" s="242">
        <v>6</v>
      </c>
      <c r="D368" s="242">
        <v>12</v>
      </c>
      <c r="E368" s="242">
        <v>0</v>
      </c>
      <c r="F368" s="243">
        <v>12</v>
      </c>
      <c r="G368" s="242">
        <v>4</v>
      </c>
      <c r="H368" s="242">
        <v>0</v>
      </c>
      <c r="I368" s="243">
        <v>4</v>
      </c>
      <c r="J368" s="242">
        <v>90</v>
      </c>
      <c r="K368" s="242">
        <v>180</v>
      </c>
      <c r="L368" s="242">
        <v>0</v>
      </c>
      <c r="M368" s="243">
        <v>180</v>
      </c>
      <c r="N368" s="242">
        <v>60</v>
      </c>
      <c r="O368" s="242">
        <v>0</v>
      </c>
      <c r="P368" s="243">
        <v>60</v>
      </c>
      <c r="Q368" s="242">
        <v>0</v>
      </c>
      <c r="R368" s="242">
        <v>0</v>
      </c>
      <c r="S368" s="244">
        <v>0</v>
      </c>
      <c r="T368" s="242">
        <v>4</v>
      </c>
      <c r="U368" s="242">
        <v>60</v>
      </c>
      <c r="V368" s="244">
        <v>15</v>
      </c>
      <c r="W368" s="242">
        <v>4</v>
      </c>
      <c r="X368" s="242">
        <v>60</v>
      </c>
      <c r="Y368" s="244">
        <v>30</v>
      </c>
      <c r="Z368" s="242">
        <v>5</v>
      </c>
      <c r="AA368" s="242">
        <v>75</v>
      </c>
      <c r="AB368" s="244">
        <v>15</v>
      </c>
      <c r="AC368" s="242">
        <v>0</v>
      </c>
      <c r="AD368" s="242">
        <v>0</v>
      </c>
      <c r="AE368" s="244">
        <v>0</v>
      </c>
    </row>
    <row r="369" spans="1:31" x14ac:dyDescent="0.35">
      <c r="A369">
        <v>51659</v>
      </c>
      <c r="B369" t="s">
        <v>764</v>
      </c>
      <c r="C369" s="242">
        <v>13</v>
      </c>
      <c r="D369" s="242">
        <v>15</v>
      </c>
      <c r="E369" s="242">
        <v>8</v>
      </c>
      <c r="F369" s="243">
        <v>23</v>
      </c>
      <c r="G369" s="242">
        <v>1</v>
      </c>
      <c r="H369" s="242">
        <v>1</v>
      </c>
      <c r="I369" s="243">
        <v>2</v>
      </c>
      <c r="J369" s="242">
        <v>195</v>
      </c>
      <c r="K369" s="242">
        <v>225</v>
      </c>
      <c r="L369" s="242">
        <v>120</v>
      </c>
      <c r="M369" s="243">
        <v>345</v>
      </c>
      <c r="N369" s="242">
        <v>15</v>
      </c>
      <c r="O369" s="242">
        <v>15</v>
      </c>
      <c r="P369" s="243">
        <v>30</v>
      </c>
      <c r="Q369" s="242">
        <v>1</v>
      </c>
      <c r="R369" s="242">
        <v>15</v>
      </c>
      <c r="S369" s="244">
        <v>0</v>
      </c>
      <c r="T369" s="242">
        <v>1</v>
      </c>
      <c r="U369" s="242">
        <v>15</v>
      </c>
      <c r="V369" s="244">
        <v>0</v>
      </c>
      <c r="W369" s="242">
        <v>13</v>
      </c>
      <c r="X369" s="242">
        <v>195</v>
      </c>
      <c r="Y369" s="244">
        <v>0</v>
      </c>
      <c r="Z369" s="242">
        <v>0</v>
      </c>
      <c r="AA369" s="242">
        <v>0</v>
      </c>
      <c r="AB369" s="244">
        <v>0</v>
      </c>
      <c r="AC369" s="242">
        <v>0</v>
      </c>
      <c r="AD369" s="242">
        <v>0</v>
      </c>
      <c r="AE369" s="244">
        <v>0</v>
      </c>
    </row>
    <row r="370" spans="1:31" x14ac:dyDescent="0.35">
      <c r="A370">
        <v>51691</v>
      </c>
      <c r="B370" t="s">
        <v>792</v>
      </c>
      <c r="C370" s="242">
        <v>1</v>
      </c>
      <c r="D370" s="242">
        <v>1</v>
      </c>
      <c r="E370" s="242">
        <v>0</v>
      </c>
      <c r="F370" s="243">
        <v>1</v>
      </c>
      <c r="G370" s="242">
        <v>1</v>
      </c>
      <c r="H370" s="242">
        <v>0</v>
      </c>
      <c r="I370" s="243">
        <v>1</v>
      </c>
      <c r="J370" s="242">
        <v>15</v>
      </c>
      <c r="K370" s="242">
        <v>0</v>
      </c>
      <c r="L370" s="242">
        <v>0</v>
      </c>
      <c r="M370" s="243">
        <v>0</v>
      </c>
      <c r="N370" s="242">
        <v>15</v>
      </c>
      <c r="O370" s="242">
        <v>0</v>
      </c>
      <c r="P370" s="243">
        <v>15</v>
      </c>
      <c r="Q370" s="242">
        <v>1</v>
      </c>
      <c r="R370" s="242">
        <v>0</v>
      </c>
      <c r="S370" s="244">
        <v>15</v>
      </c>
      <c r="T370" s="242">
        <v>0</v>
      </c>
      <c r="U370" s="242">
        <v>0</v>
      </c>
      <c r="V370" s="244">
        <v>0</v>
      </c>
      <c r="W370" s="242">
        <v>0</v>
      </c>
      <c r="X370" s="242">
        <v>0</v>
      </c>
      <c r="Y370" s="244">
        <v>0</v>
      </c>
      <c r="Z370" s="242">
        <v>0</v>
      </c>
      <c r="AA370" s="242">
        <v>0</v>
      </c>
      <c r="AB370" s="244">
        <v>0</v>
      </c>
      <c r="AC370" s="242">
        <v>0</v>
      </c>
      <c r="AD370" s="242">
        <v>0</v>
      </c>
      <c r="AE370" s="244">
        <v>0</v>
      </c>
    </row>
    <row r="371" spans="1:31" x14ac:dyDescent="0.35">
      <c r="A371">
        <v>51698</v>
      </c>
      <c r="B371" t="s">
        <v>793</v>
      </c>
      <c r="C371" s="242">
        <v>11</v>
      </c>
      <c r="D371" s="242">
        <v>15</v>
      </c>
      <c r="E371" s="242">
        <v>1</v>
      </c>
      <c r="F371" s="243">
        <v>16</v>
      </c>
      <c r="G371" s="242">
        <v>5</v>
      </c>
      <c r="H371" s="242">
        <v>0</v>
      </c>
      <c r="I371" s="243">
        <v>5</v>
      </c>
      <c r="J371" s="242">
        <v>165</v>
      </c>
      <c r="K371" s="242">
        <v>225</v>
      </c>
      <c r="L371" s="242">
        <v>15</v>
      </c>
      <c r="M371" s="243">
        <v>240</v>
      </c>
      <c r="N371" s="242">
        <v>75</v>
      </c>
      <c r="O371" s="242">
        <v>0</v>
      </c>
      <c r="P371" s="243">
        <v>75</v>
      </c>
      <c r="Q371" s="242">
        <v>0</v>
      </c>
      <c r="R371" s="242">
        <v>0</v>
      </c>
      <c r="S371" s="244">
        <v>0</v>
      </c>
      <c r="T371" s="242">
        <v>0</v>
      </c>
      <c r="U371" s="242">
        <v>0</v>
      </c>
      <c r="V371" s="244">
        <v>0</v>
      </c>
      <c r="W371" s="242">
        <v>0</v>
      </c>
      <c r="X371" s="242">
        <v>0</v>
      </c>
      <c r="Y371" s="244">
        <v>0</v>
      </c>
      <c r="Z371" s="242">
        <v>0</v>
      </c>
      <c r="AA371" s="242">
        <v>0</v>
      </c>
      <c r="AB371" s="244">
        <v>0</v>
      </c>
      <c r="AC371" s="242">
        <v>0</v>
      </c>
      <c r="AD371" s="242">
        <v>0</v>
      </c>
      <c r="AE371" s="244">
        <v>0</v>
      </c>
    </row>
    <row r="372" spans="1:31" x14ac:dyDescent="0.35">
      <c r="A372">
        <v>51702</v>
      </c>
      <c r="B372" t="s">
        <v>794</v>
      </c>
      <c r="C372" s="242">
        <v>0</v>
      </c>
      <c r="D372" s="242">
        <v>1</v>
      </c>
      <c r="E372" s="242">
        <v>0</v>
      </c>
      <c r="F372" s="243">
        <v>1</v>
      </c>
      <c r="G372" s="242">
        <v>1</v>
      </c>
      <c r="H372" s="242">
        <v>0</v>
      </c>
      <c r="I372" s="243">
        <v>1</v>
      </c>
      <c r="J372" s="242">
        <v>0</v>
      </c>
      <c r="K372" s="242">
        <v>15</v>
      </c>
      <c r="L372" s="242">
        <v>0</v>
      </c>
      <c r="M372" s="243">
        <v>15</v>
      </c>
      <c r="N372" s="242">
        <v>15</v>
      </c>
      <c r="O372" s="242">
        <v>0</v>
      </c>
      <c r="P372" s="243">
        <v>15</v>
      </c>
      <c r="Q372" s="242">
        <v>0</v>
      </c>
      <c r="R372" s="242">
        <v>0</v>
      </c>
      <c r="S372" s="244">
        <v>0</v>
      </c>
      <c r="T372" s="242">
        <v>0</v>
      </c>
      <c r="U372" s="242">
        <v>0</v>
      </c>
      <c r="V372" s="244">
        <v>0</v>
      </c>
      <c r="W372" s="242">
        <v>0</v>
      </c>
      <c r="X372" s="242">
        <v>0</v>
      </c>
      <c r="Y372" s="244">
        <v>0</v>
      </c>
      <c r="Z372" s="242">
        <v>0</v>
      </c>
      <c r="AA372" s="242">
        <v>0</v>
      </c>
      <c r="AB372" s="244">
        <v>0</v>
      </c>
      <c r="AC372" s="242">
        <v>0</v>
      </c>
      <c r="AD372" s="242">
        <v>0</v>
      </c>
      <c r="AE372" s="244">
        <v>0</v>
      </c>
    </row>
    <row r="373" spans="1:31" x14ac:dyDescent="0.35">
      <c r="A373">
        <v>51750</v>
      </c>
      <c r="B373" t="s">
        <v>796</v>
      </c>
      <c r="C373" s="242">
        <v>37</v>
      </c>
      <c r="D373" s="242">
        <v>39</v>
      </c>
      <c r="E373" s="242">
        <v>0</v>
      </c>
      <c r="F373" s="243">
        <v>39</v>
      </c>
      <c r="G373" s="242">
        <v>23</v>
      </c>
      <c r="H373" s="242">
        <v>0</v>
      </c>
      <c r="I373" s="243">
        <v>23</v>
      </c>
      <c r="J373" s="242">
        <v>555</v>
      </c>
      <c r="K373" s="242">
        <v>585</v>
      </c>
      <c r="L373" s="242">
        <v>0</v>
      </c>
      <c r="M373" s="243">
        <v>585</v>
      </c>
      <c r="N373" s="242">
        <v>345</v>
      </c>
      <c r="O373" s="242">
        <v>0</v>
      </c>
      <c r="P373" s="243">
        <v>345</v>
      </c>
      <c r="Q373" s="242">
        <v>15</v>
      </c>
      <c r="R373" s="242">
        <v>225</v>
      </c>
      <c r="S373" s="244">
        <v>135</v>
      </c>
      <c r="T373" s="242">
        <v>16</v>
      </c>
      <c r="U373" s="242">
        <v>240</v>
      </c>
      <c r="V373" s="244">
        <v>105</v>
      </c>
      <c r="W373" s="242">
        <v>3</v>
      </c>
      <c r="X373" s="242">
        <v>45</v>
      </c>
      <c r="Y373" s="244">
        <v>45</v>
      </c>
      <c r="Z373" s="242">
        <v>12</v>
      </c>
      <c r="AA373" s="242">
        <v>180</v>
      </c>
      <c r="AB373" s="244">
        <v>30</v>
      </c>
      <c r="AC373" s="242">
        <v>10</v>
      </c>
      <c r="AD373" s="242">
        <v>150</v>
      </c>
      <c r="AE373" s="244">
        <v>30</v>
      </c>
    </row>
    <row r="374" spans="1:31" x14ac:dyDescent="0.35">
      <c r="A374">
        <v>51756</v>
      </c>
      <c r="B374" t="s">
        <v>797</v>
      </c>
      <c r="C374" s="242">
        <v>2</v>
      </c>
      <c r="D374" s="242">
        <v>11</v>
      </c>
      <c r="E374" s="242">
        <v>1</v>
      </c>
      <c r="F374" s="243">
        <v>12</v>
      </c>
      <c r="G374" s="242">
        <v>7</v>
      </c>
      <c r="H374" s="242">
        <v>0</v>
      </c>
      <c r="I374" s="243">
        <v>7</v>
      </c>
      <c r="J374" s="242">
        <v>30</v>
      </c>
      <c r="K374" s="242">
        <v>165</v>
      </c>
      <c r="L374" s="242">
        <v>15</v>
      </c>
      <c r="M374" s="243">
        <v>180</v>
      </c>
      <c r="N374" s="242">
        <v>105</v>
      </c>
      <c r="O374" s="242">
        <v>0</v>
      </c>
      <c r="P374" s="243">
        <v>105</v>
      </c>
      <c r="Q374" s="242">
        <v>6</v>
      </c>
      <c r="R374" s="242">
        <v>90</v>
      </c>
      <c r="S374" s="244">
        <v>45</v>
      </c>
      <c r="T374" s="242">
        <v>4</v>
      </c>
      <c r="U374" s="242">
        <v>60</v>
      </c>
      <c r="V374" s="244">
        <v>30</v>
      </c>
      <c r="W374" s="242">
        <v>0</v>
      </c>
      <c r="X374" s="242">
        <v>0</v>
      </c>
      <c r="Y374" s="244">
        <v>0</v>
      </c>
      <c r="Z374" s="242">
        <v>0</v>
      </c>
      <c r="AA374" s="242">
        <v>0</v>
      </c>
      <c r="AB374" s="244">
        <v>0</v>
      </c>
      <c r="AC374" s="242">
        <v>0</v>
      </c>
      <c r="AD374" s="242">
        <v>0</v>
      </c>
      <c r="AE374" s="244">
        <v>0</v>
      </c>
    </row>
    <row r="375" spans="1:31" x14ac:dyDescent="0.35">
      <c r="A375">
        <v>51768</v>
      </c>
      <c r="B375" t="s">
        <v>798</v>
      </c>
      <c r="C375" s="242">
        <v>5</v>
      </c>
      <c r="D375" s="242">
        <v>25</v>
      </c>
      <c r="E375" s="242">
        <v>0</v>
      </c>
      <c r="F375" s="243">
        <v>25</v>
      </c>
      <c r="G375" s="242">
        <v>13</v>
      </c>
      <c r="H375" s="242">
        <v>0</v>
      </c>
      <c r="I375" s="243">
        <v>13</v>
      </c>
      <c r="J375" s="242">
        <v>71.25</v>
      </c>
      <c r="K375" s="242">
        <v>363.75</v>
      </c>
      <c r="L375" s="242">
        <v>0</v>
      </c>
      <c r="M375" s="243">
        <v>363.75</v>
      </c>
      <c r="N375" s="242">
        <v>161.25</v>
      </c>
      <c r="O375" s="242">
        <v>0</v>
      </c>
      <c r="P375" s="243">
        <v>161.25</v>
      </c>
      <c r="Q375" s="242">
        <v>1</v>
      </c>
      <c r="R375" s="242">
        <v>15</v>
      </c>
      <c r="S375" s="244">
        <v>0</v>
      </c>
      <c r="T375" s="242">
        <v>2</v>
      </c>
      <c r="U375" s="242">
        <v>26.25</v>
      </c>
      <c r="V375" s="244">
        <v>15</v>
      </c>
      <c r="W375" s="242">
        <v>3</v>
      </c>
      <c r="X375" s="242">
        <v>45</v>
      </c>
      <c r="Y375" s="244">
        <v>11.25</v>
      </c>
      <c r="Z375" s="242">
        <v>0</v>
      </c>
      <c r="AA375" s="242">
        <v>0</v>
      </c>
      <c r="AB375" s="244">
        <v>0</v>
      </c>
      <c r="AC375" s="242">
        <v>0</v>
      </c>
      <c r="AD375" s="242">
        <v>0</v>
      </c>
      <c r="AE375" s="244">
        <v>0</v>
      </c>
    </row>
    <row r="376" spans="1:31" x14ac:dyDescent="0.35">
      <c r="A376">
        <v>51769</v>
      </c>
      <c r="B376" t="s">
        <v>799</v>
      </c>
      <c r="C376" s="242">
        <v>5</v>
      </c>
      <c r="D376" s="242">
        <v>6</v>
      </c>
      <c r="E376" s="242">
        <v>1</v>
      </c>
      <c r="F376" s="243">
        <v>7</v>
      </c>
      <c r="G376" s="242">
        <v>2</v>
      </c>
      <c r="H376" s="242">
        <v>0</v>
      </c>
      <c r="I376" s="243">
        <v>2</v>
      </c>
      <c r="J376" s="242">
        <v>75</v>
      </c>
      <c r="K376" s="242">
        <v>90</v>
      </c>
      <c r="L376" s="242">
        <v>15</v>
      </c>
      <c r="M376" s="243">
        <v>105</v>
      </c>
      <c r="N376" s="242">
        <v>30</v>
      </c>
      <c r="O376" s="242">
        <v>0</v>
      </c>
      <c r="P376" s="243">
        <v>30</v>
      </c>
      <c r="Q376" s="242">
        <v>0</v>
      </c>
      <c r="R376" s="242">
        <v>0</v>
      </c>
      <c r="S376" s="244">
        <v>0</v>
      </c>
      <c r="T376" s="242">
        <v>3</v>
      </c>
      <c r="U376" s="242">
        <v>45</v>
      </c>
      <c r="V376" s="244">
        <v>15</v>
      </c>
      <c r="W376" s="242">
        <v>4</v>
      </c>
      <c r="X376" s="242">
        <v>60</v>
      </c>
      <c r="Y376" s="244">
        <v>15</v>
      </c>
      <c r="Z376" s="242">
        <v>0</v>
      </c>
      <c r="AA376" s="242">
        <v>0</v>
      </c>
      <c r="AB376" s="244">
        <v>0</v>
      </c>
      <c r="AC376" s="242">
        <v>0</v>
      </c>
      <c r="AD376" s="242">
        <v>0</v>
      </c>
      <c r="AE376" s="244">
        <v>0</v>
      </c>
    </row>
    <row r="377" spans="1:31" x14ac:dyDescent="0.35">
      <c r="A377">
        <v>51771</v>
      </c>
      <c r="B377" t="s">
        <v>800</v>
      </c>
      <c r="C377" s="242">
        <v>32</v>
      </c>
      <c r="D377" s="242">
        <v>40</v>
      </c>
      <c r="E377" s="242">
        <v>1</v>
      </c>
      <c r="F377" s="243">
        <v>41</v>
      </c>
      <c r="G377" s="242">
        <v>6</v>
      </c>
      <c r="H377" s="242">
        <v>0</v>
      </c>
      <c r="I377" s="243">
        <v>6</v>
      </c>
      <c r="J377" s="242">
        <v>480</v>
      </c>
      <c r="K377" s="242">
        <v>600</v>
      </c>
      <c r="L377" s="242">
        <v>15</v>
      </c>
      <c r="M377" s="243">
        <v>615</v>
      </c>
      <c r="N377" s="242">
        <v>90</v>
      </c>
      <c r="O377" s="242">
        <v>0</v>
      </c>
      <c r="P377" s="243">
        <v>90</v>
      </c>
      <c r="Q377" s="242">
        <v>17</v>
      </c>
      <c r="R377" s="242">
        <v>255</v>
      </c>
      <c r="S377" s="244">
        <v>30</v>
      </c>
      <c r="T377" s="242">
        <v>18</v>
      </c>
      <c r="U377" s="242">
        <v>270</v>
      </c>
      <c r="V377" s="244">
        <v>15</v>
      </c>
      <c r="W377" s="242">
        <v>3</v>
      </c>
      <c r="X377" s="242">
        <v>45</v>
      </c>
      <c r="Y377" s="244">
        <v>30</v>
      </c>
      <c r="Z377" s="242">
        <v>10</v>
      </c>
      <c r="AA377" s="242">
        <v>150</v>
      </c>
      <c r="AB377" s="244">
        <v>0</v>
      </c>
      <c r="AC377" s="242">
        <v>10</v>
      </c>
      <c r="AD377" s="242">
        <v>150</v>
      </c>
      <c r="AE377" s="244">
        <v>0</v>
      </c>
    </row>
    <row r="378" spans="1:31" x14ac:dyDescent="0.35">
      <c r="A378">
        <v>51781</v>
      </c>
      <c r="B378" t="s">
        <v>803</v>
      </c>
      <c r="C378" s="242">
        <v>9</v>
      </c>
      <c r="D378" s="242">
        <v>47</v>
      </c>
      <c r="E378" s="242">
        <v>0</v>
      </c>
      <c r="F378" s="243">
        <v>47</v>
      </c>
      <c r="G378" s="242">
        <v>33</v>
      </c>
      <c r="H378" s="242">
        <v>0</v>
      </c>
      <c r="I378" s="243">
        <v>33</v>
      </c>
      <c r="J378" s="242">
        <v>130</v>
      </c>
      <c r="K378" s="242">
        <v>690</v>
      </c>
      <c r="L378" s="242">
        <v>0</v>
      </c>
      <c r="M378" s="243">
        <v>690</v>
      </c>
      <c r="N378" s="242">
        <v>457.53999999999996</v>
      </c>
      <c r="O378" s="242">
        <v>0</v>
      </c>
      <c r="P378" s="243">
        <v>457.53999999999996</v>
      </c>
      <c r="Q378" s="242">
        <v>7</v>
      </c>
      <c r="R378" s="242">
        <v>100</v>
      </c>
      <c r="S378" s="244">
        <v>65.94</v>
      </c>
      <c r="T378" s="242">
        <v>5</v>
      </c>
      <c r="U378" s="242">
        <v>75</v>
      </c>
      <c r="V378" s="244">
        <v>15</v>
      </c>
      <c r="W378" s="242">
        <v>9</v>
      </c>
      <c r="X378" s="242">
        <v>135</v>
      </c>
      <c r="Y378" s="244">
        <v>101.32</v>
      </c>
      <c r="Z378" s="242">
        <v>4</v>
      </c>
      <c r="AA378" s="242">
        <v>55</v>
      </c>
      <c r="AB378" s="244">
        <v>0</v>
      </c>
      <c r="AC378" s="242">
        <v>0</v>
      </c>
      <c r="AD378" s="242">
        <v>0</v>
      </c>
      <c r="AE378" s="244">
        <v>0</v>
      </c>
    </row>
    <row r="379" spans="1:31" x14ac:dyDescent="0.35">
      <c r="A379">
        <v>51790</v>
      </c>
      <c r="B379" t="s">
        <v>804</v>
      </c>
      <c r="C379" s="242">
        <v>0</v>
      </c>
      <c r="D379" s="242">
        <v>2</v>
      </c>
      <c r="E379" s="242">
        <v>0</v>
      </c>
      <c r="F379" s="243">
        <v>2</v>
      </c>
      <c r="G379" s="242">
        <v>2</v>
      </c>
      <c r="H379" s="242">
        <v>0</v>
      </c>
      <c r="I379" s="243">
        <v>2</v>
      </c>
      <c r="J379" s="242">
        <v>0</v>
      </c>
      <c r="K379" s="242">
        <v>0</v>
      </c>
      <c r="L379" s="242">
        <v>0</v>
      </c>
      <c r="M379" s="243">
        <v>0</v>
      </c>
      <c r="N379" s="242">
        <v>30</v>
      </c>
      <c r="O379" s="242">
        <v>0</v>
      </c>
      <c r="P379" s="243">
        <v>30</v>
      </c>
      <c r="Q379" s="242">
        <v>0</v>
      </c>
      <c r="R379" s="242">
        <v>0</v>
      </c>
      <c r="S379" s="244">
        <v>0</v>
      </c>
      <c r="T379" s="242">
        <v>0</v>
      </c>
      <c r="U379" s="242">
        <v>0</v>
      </c>
      <c r="V379" s="244">
        <v>0</v>
      </c>
      <c r="W379" s="242">
        <v>0</v>
      </c>
      <c r="X379" s="242">
        <v>0</v>
      </c>
      <c r="Y379" s="244">
        <v>0</v>
      </c>
      <c r="Z379" s="242">
        <v>0</v>
      </c>
      <c r="AA379" s="242">
        <v>0</v>
      </c>
      <c r="AB379" s="244">
        <v>0</v>
      </c>
      <c r="AC379" s="242">
        <v>0</v>
      </c>
      <c r="AD379" s="242">
        <v>0</v>
      </c>
      <c r="AE379" s="244">
        <v>0</v>
      </c>
    </row>
    <row r="380" spans="1:31" x14ac:dyDescent="0.35">
      <c r="A380">
        <v>51791</v>
      </c>
      <c r="B380" t="s">
        <v>805</v>
      </c>
      <c r="C380" s="242">
        <v>0</v>
      </c>
      <c r="D380" s="242">
        <v>24</v>
      </c>
      <c r="E380" s="242">
        <v>1</v>
      </c>
      <c r="F380" s="243">
        <v>25</v>
      </c>
      <c r="G380" s="242">
        <v>15</v>
      </c>
      <c r="H380" s="242">
        <v>0</v>
      </c>
      <c r="I380" s="243">
        <v>15</v>
      </c>
      <c r="J380" s="242">
        <v>0</v>
      </c>
      <c r="K380" s="242">
        <v>345</v>
      </c>
      <c r="L380" s="242">
        <v>15</v>
      </c>
      <c r="M380" s="243">
        <v>360</v>
      </c>
      <c r="N380" s="242">
        <v>225</v>
      </c>
      <c r="O380" s="242">
        <v>0</v>
      </c>
      <c r="P380" s="243">
        <v>225</v>
      </c>
      <c r="Q380" s="242">
        <v>1</v>
      </c>
      <c r="R380" s="242">
        <v>0</v>
      </c>
      <c r="S380" s="244">
        <v>15</v>
      </c>
      <c r="T380" s="242">
        <v>2</v>
      </c>
      <c r="U380" s="242">
        <v>30</v>
      </c>
      <c r="V380" s="244">
        <v>30</v>
      </c>
      <c r="W380" s="242">
        <v>2</v>
      </c>
      <c r="X380" s="242">
        <v>30</v>
      </c>
      <c r="Y380" s="244">
        <v>15</v>
      </c>
      <c r="Z380" s="242">
        <v>1</v>
      </c>
      <c r="AA380" s="242">
        <v>15</v>
      </c>
      <c r="AB380" s="244">
        <v>0</v>
      </c>
      <c r="AC380" s="242">
        <v>0</v>
      </c>
      <c r="AD380" s="242">
        <v>0</v>
      </c>
      <c r="AE380" s="244">
        <v>0</v>
      </c>
    </row>
    <row r="381" spans="1:31" x14ac:dyDescent="0.35">
      <c r="A381">
        <v>51865</v>
      </c>
      <c r="B381" t="s">
        <v>807</v>
      </c>
      <c r="C381" s="242">
        <v>0</v>
      </c>
      <c r="D381" s="242">
        <v>1</v>
      </c>
      <c r="E381" s="242">
        <v>0</v>
      </c>
      <c r="F381" s="243">
        <v>1</v>
      </c>
      <c r="G381" s="242">
        <v>0</v>
      </c>
      <c r="H381" s="242">
        <v>0</v>
      </c>
      <c r="I381" s="243">
        <v>0</v>
      </c>
      <c r="J381" s="242">
        <v>0</v>
      </c>
      <c r="K381" s="242">
        <v>15</v>
      </c>
      <c r="L381" s="242">
        <v>0</v>
      </c>
      <c r="M381" s="243">
        <v>15</v>
      </c>
      <c r="N381" s="242">
        <v>0</v>
      </c>
      <c r="O381" s="242">
        <v>0</v>
      </c>
      <c r="P381" s="243">
        <v>0</v>
      </c>
      <c r="Q381" s="242">
        <v>0</v>
      </c>
      <c r="R381" s="242">
        <v>0</v>
      </c>
      <c r="S381" s="244">
        <v>0</v>
      </c>
      <c r="T381" s="242">
        <v>0</v>
      </c>
      <c r="U381" s="242">
        <v>0</v>
      </c>
      <c r="V381" s="244">
        <v>0</v>
      </c>
      <c r="W381" s="242">
        <v>0</v>
      </c>
      <c r="X381" s="242">
        <v>0</v>
      </c>
      <c r="Y381" s="244">
        <v>0</v>
      </c>
      <c r="Z381" s="242">
        <v>0</v>
      </c>
      <c r="AA381" s="242">
        <v>0</v>
      </c>
      <c r="AB381" s="244">
        <v>0</v>
      </c>
      <c r="AC381" s="242">
        <v>0</v>
      </c>
      <c r="AD381" s="242">
        <v>0</v>
      </c>
      <c r="AE381" s="244">
        <v>0</v>
      </c>
    </row>
    <row r="382" spans="1:31" x14ac:dyDescent="0.35">
      <c r="A382">
        <v>51866</v>
      </c>
      <c r="B382" t="s">
        <v>921</v>
      </c>
      <c r="C382" s="242">
        <v>0</v>
      </c>
      <c r="D382" s="242">
        <v>2</v>
      </c>
      <c r="E382" s="242">
        <v>0</v>
      </c>
      <c r="F382" s="243">
        <v>2</v>
      </c>
      <c r="G382" s="242">
        <v>1</v>
      </c>
      <c r="H382" s="242">
        <v>0</v>
      </c>
      <c r="I382" s="243">
        <v>1</v>
      </c>
      <c r="J382" s="242">
        <v>0</v>
      </c>
      <c r="K382" s="242">
        <v>30</v>
      </c>
      <c r="L382" s="242">
        <v>0</v>
      </c>
      <c r="M382" s="243">
        <v>30</v>
      </c>
      <c r="N382" s="242">
        <v>15</v>
      </c>
      <c r="O382" s="242">
        <v>0</v>
      </c>
      <c r="P382" s="243">
        <v>15</v>
      </c>
      <c r="Q382" s="242">
        <v>0</v>
      </c>
      <c r="R382" s="242">
        <v>0</v>
      </c>
      <c r="S382" s="244">
        <v>0</v>
      </c>
      <c r="T382" s="242">
        <v>0</v>
      </c>
      <c r="U382" s="242">
        <v>0</v>
      </c>
      <c r="V382" s="244">
        <v>0</v>
      </c>
      <c r="W382" s="242">
        <v>1</v>
      </c>
      <c r="X382" s="242">
        <v>15</v>
      </c>
      <c r="Y382" s="244">
        <v>0</v>
      </c>
      <c r="Z382" s="242">
        <v>0</v>
      </c>
      <c r="AA382" s="242">
        <v>0</v>
      </c>
      <c r="AB382" s="244">
        <v>0</v>
      </c>
      <c r="AC382" s="242">
        <v>0</v>
      </c>
      <c r="AD382" s="242">
        <v>0</v>
      </c>
      <c r="AE382" s="244">
        <v>0</v>
      </c>
    </row>
    <row r="383" spans="1:31" x14ac:dyDescent="0.35">
      <c r="A383">
        <v>51977</v>
      </c>
      <c r="B383" t="s">
        <v>811</v>
      </c>
      <c r="C383" s="242">
        <v>2</v>
      </c>
      <c r="D383" s="242">
        <v>0</v>
      </c>
      <c r="E383" s="242">
        <v>0</v>
      </c>
      <c r="F383" s="243">
        <v>0</v>
      </c>
      <c r="G383" s="242">
        <v>0</v>
      </c>
      <c r="H383" s="242">
        <v>0</v>
      </c>
      <c r="I383" s="243">
        <v>0</v>
      </c>
      <c r="J383" s="242">
        <v>30</v>
      </c>
      <c r="K383" s="242">
        <v>0</v>
      </c>
      <c r="L383" s="242">
        <v>0</v>
      </c>
      <c r="M383" s="243">
        <v>0</v>
      </c>
      <c r="N383" s="242">
        <v>0</v>
      </c>
      <c r="O383" s="242">
        <v>0</v>
      </c>
      <c r="P383" s="243">
        <v>0</v>
      </c>
      <c r="Q383" s="242">
        <v>0</v>
      </c>
      <c r="R383" s="242">
        <v>0</v>
      </c>
      <c r="S383" s="244">
        <v>0</v>
      </c>
      <c r="T383" s="242">
        <v>0</v>
      </c>
      <c r="U383" s="242">
        <v>0</v>
      </c>
      <c r="V383" s="244">
        <v>0</v>
      </c>
      <c r="W383" s="242">
        <v>0</v>
      </c>
      <c r="X383" s="242">
        <v>0</v>
      </c>
      <c r="Y383" s="244">
        <v>0</v>
      </c>
      <c r="Z383" s="242">
        <v>0</v>
      </c>
      <c r="AA383" s="242">
        <v>0</v>
      </c>
      <c r="AB383" s="244">
        <v>0</v>
      </c>
      <c r="AC383" s="242">
        <v>0</v>
      </c>
      <c r="AD383" s="242">
        <v>0</v>
      </c>
      <c r="AE383" s="244">
        <v>0</v>
      </c>
    </row>
    <row r="384" spans="1:31" x14ac:dyDescent="0.35">
      <c r="A384">
        <v>51981</v>
      </c>
      <c r="B384" t="s">
        <v>812</v>
      </c>
      <c r="C384" s="242">
        <v>23</v>
      </c>
      <c r="D384" s="242">
        <v>18</v>
      </c>
      <c r="E384" s="242">
        <v>1</v>
      </c>
      <c r="F384" s="243">
        <v>19</v>
      </c>
      <c r="G384" s="242">
        <v>1</v>
      </c>
      <c r="H384" s="242">
        <v>0</v>
      </c>
      <c r="I384" s="243">
        <v>1</v>
      </c>
      <c r="J384" s="242">
        <v>345</v>
      </c>
      <c r="K384" s="242">
        <v>262.5</v>
      </c>
      <c r="L384" s="242">
        <v>15</v>
      </c>
      <c r="M384" s="243">
        <v>277.5</v>
      </c>
      <c r="N384" s="242">
        <v>15</v>
      </c>
      <c r="O384" s="242">
        <v>0</v>
      </c>
      <c r="P384" s="243">
        <v>15</v>
      </c>
      <c r="Q384" s="242">
        <v>8</v>
      </c>
      <c r="R384" s="242">
        <v>120</v>
      </c>
      <c r="S384" s="244">
        <v>0</v>
      </c>
      <c r="T384" s="242">
        <v>6</v>
      </c>
      <c r="U384" s="242">
        <v>90</v>
      </c>
      <c r="V384" s="244">
        <v>0</v>
      </c>
      <c r="W384" s="242">
        <v>4</v>
      </c>
      <c r="X384" s="242">
        <v>52.5</v>
      </c>
      <c r="Y384" s="244">
        <v>15</v>
      </c>
      <c r="Z384" s="242">
        <v>8</v>
      </c>
      <c r="AA384" s="242">
        <v>120</v>
      </c>
      <c r="AB384" s="244">
        <v>0</v>
      </c>
      <c r="AC384" s="242">
        <v>0</v>
      </c>
      <c r="AD384" s="242">
        <v>0</v>
      </c>
      <c r="AE384" s="244">
        <v>0</v>
      </c>
    </row>
    <row r="385" spans="1:31" x14ac:dyDescent="0.35">
      <c r="A385">
        <v>51989</v>
      </c>
      <c r="B385" t="s">
        <v>813</v>
      </c>
      <c r="C385" s="242">
        <v>2</v>
      </c>
      <c r="D385" s="242">
        <v>5</v>
      </c>
      <c r="E385" s="242">
        <v>0</v>
      </c>
      <c r="F385" s="243">
        <v>5</v>
      </c>
      <c r="G385" s="242">
        <v>1</v>
      </c>
      <c r="H385" s="242">
        <v>0</v>
      </c>
      <c r="I385" s="243">
        <v>1</v>
      </c>
      <c r="J385" s="242">
        <v>30</v>
      </c>
      <c r="K385" s="242">
        <v>75</v>
      </c>
      <c r="L385" s="242">
        <v>0</v>
      </c>
      <c r="M385" s="243">
        <v>75</v>
      </c>
      <c r="N385" s="242">
        <v>15</v>
      </c>
      <c r="O385" s="242">
        <v>0</v>
      </c>
      <c r="P385" s="243">
        <v>15</v>
      </c>
      <c r="Q385" s="242">
        <v>0</v>
      </c>
      <c r="R385" s="242">
        <v>0</v>
      </c>
      <c r="S385" s="244">
        <v>0</v>
      </c>
      <c r="T385" s="242">
        <v>1</v>
      </c>
      <c r="U385" s="242">
        <v>15</v>
      </c>
      <c r="V385" s="244">
        <v>0</v>
      </c>
      <c r="W385" s="242">
        <v>1</v>
      </c>
      <c r="X385" s="242">
        <v>15</v>
      </c>
      <c r="Y385" s="244">
        <v>0</v>
      </c>
      <c r="Z385" s="242">
        <v>0</v>
      </c>
      <c r="AA385" s="242">
        <v>0</v>
      </c>
      <c r="AB385" s="244">
        <v>0</v>
      </c>
      <c r="AC385" s="242">
        <v>0</v>
      </c>
      <c r="AD385" s="242">
        <v>0</v>
      </c>
      <c r="AE385" s="244">
        <v>0</v>
      </c>
    </row>
    <row r="386" spans="1:31" x14ac:dyDescent="0.35">
      <c r="A386">
        <v>51994</v>
      </c>
      <c r="B386" t="s">
        <v>922</v>
      </c>
      <c r="C386" s="242">
        <v>1</v>
      </c>
      <c r="D386" s="242">
        <v>0</v>
      </c>
      <c r="E386" s="242">
        <v>0</v>
      </c>
      <c r="F386" s="243">
        <v>0</v>
      </c>
      <c r="G386" s="242">
        <v>0</v>
      </c>
      <c r="H386" s="242">
        <v>0</v>
      </c>
      <c r="I386" s="243">
        <v>0</v>
      </c>
      <c r="J386" s="242">
        <v>15</v>
      </c>
      <c r="K386" s="242">
        <v>0</v>
      </c>
      <c r="L386" s="242">
        <v>0</v>
      </c>
      <c r="M386" s="243">
        <v>0</v>
      </c>
      <c r="N386" s="242">
        <v>0</v>
      </c>
      <c r="O386" s="242">
        <v>0</v>
      </c>
      <c r="P386" s="243">
        <v>0</v>
      </c>
      <c r="Q386" s="242">
        <v>0</v>
      </c>
      <c r="R386" s="242">
        <v>0</v>
      </c>
      <c r="S386" s="244">
        <v>0</v>
      </c>
      <c r="T386" s="242">
        <v>0</v>
      </c>
      <c r="U386" s="242">
        <v>0</v>
      </c>
      <c r="V386" s="244">
        <v>0</v>
      </c>
      <c r="W386" s="242">
        <v>0</v>
      </c>
      <c r="X386" s="242">
        <v>0</v>
      </c>
      <c r="Y386" s="244">
        <v>0</v>
      </c>
      <c r="Z386" s="242">
        <v>0</v>
      </c>
      <c r="AA386" s="242">
        <v>0</v>
      </c>
      <c r="AB386" s="244">
        <v>0</v>
      </c>
      <c r="AC386" s="242">
        <v>0</v>
      </c>
      <c r="AD386" s="242">
        <v>0</v>
      </c>
      <c r="AE386" s="244">
        <v>0</v>
      </c>
    </row>
    <row r="387" spans="1:31" x14ac:dyDescent="0.35">
      <c r="A387">
        <v>51999</v>
      </c>
      <c r="B387" t="s">
        <v>814</v>
      </c>
      <c r="C387" s="242">
        <v>11</v>
      </c>
      <c r="D387" s="242">
        <v>25</v>
      </c>
      <c r="E387" s="242">
        <v>0</v>
      </c>
      <c r="F387" s="243">
        <v>25</v>
      </c>
      <c r="G387" s="242">
        <v>9</v>
      </c>
      <c r="H387" s="242">
        <v>0</v>
      </c>
      <c r="I387" s="243">
        <v>9</v>
      </c>
      <c r="J387" s="242">
        <v>157.5</v>
      </c>
      <c r="K387" s="242">
        <v>367.5</v>
      </c>
      <c r="L387" s="242">
        <v>0</v>
      </c>
      <c r="M387" s="243">
        <v>367.5</v>
      </c>
      <c r="N387" s="242">
        <v>135</v>
      </c>
      <c r="O387" s="242">
        <v>0</v>
      </c>
      <c r="P387" s="243">
        <v>135</v>
      </c>
      <c r="Q387" s="242">
        <v>4</v>
      </c>
      <c r="R387" s="242">
        <v>60</v>
      </c>
      <c r="S387" s="244">
        <v>30</v>
      </c>
      <c r="T387" s="242">
        <v>1</v>
      </c>
      <c r="U387" s="242">
        <v>15</v>
      </c>
      <c r="V387" s="244">
        <v>0</v>
      </c>
      <c r="W387" s="242">
        <v>2</v>
      </c>
      <c r="X387" s="242">
        <v>30</v>
      </c>
      <c r="Y387" s="244">
        <v>0</v>
      </c>
      <c r="Z387" s="242">
        <v>7</v>
      </c>
      <c r="AA387" s="242">
        <v>105</v>
      </c>
      <c r="AB387" s="244">
        <v>0</v>
      </c>
      <c r="AC387" s="242">
        <v>7</v>
      </c>
      <c r="AD387" s="242">
        <v>105</v>
      </c>
      <c r="AE387" s="244">
        <v>0</v>
      </c>
    </row>
    <row r="388" spans="1:31" x14ac:dyDescent="0.35">
      <c r="A388">
        <v>52016</v>
      </c>
      <c r="B388" t="s">
        <v>815</v>
      </c>
      <c r="C388" s="242">
        <v>18</v>
      </c>
      <c r="D388" s="242">
        <v>19</v>
      </c>
      <c r="E388" s="242">
        <v>1</v>
      </c>
      <c r="F388" s="243">
        <v>20</v>
      </c>
      <c r="G388" s="242">
        <v>0</v>
      </c>
      <c r="H388" s="242">
        <v>0</v>
      </c>
      <c r="I388" s="243">
        <v>0</v>
      </c>
      <c r="J388" s="242">
        <v>270</v>
      </c>
      <c r="K388" s="242">
        <v>277.5</v>
      </c>
      <c r="L388" s="242">
        <v>15</v>
      </c>
      <c r="M388" s="243">
        <v>292.5</v>
      </c>
      <c r="N388" s="242">
        <v>0</v>
      </c>
      <c r="O388" s="242">
        <v>0</v>
      </c>
      <c r="P388" s="243">
        <v>0</v>
      </c>
      <c r="Q388" s="242">
        <v>15</v>
      </c>
      <c r="R388" s="242">
        <v>217.5</v>
      </c>
      <c r="S388" s="244">
        <v>0</v>
      </c>
      <c r="T388" s="242">
        <v>1</v>
      </c>
      <c r="U388" s="242">
        <v>15</v>
      </c>
      <c r="V388" s="244">
        <v>0</v>
      </c>
      <c r="W388" s="242">
        <v>4</v>
      </c>
      <c r="X388" s="242">
        <v>60</v>
      </c>
      <c r="Y388" s="244">
        <v>0</v>
      </c>
      <c r="Z388" s="242">
        <v>6</v>
      </c>
      <c r="AA388" s="242">
        <v>90</v>
      </c>
      <c r="AB388" s="244">
        <v>0</v>
      </c>
      <c r="AC388" s="242">
        <v>6</v>
      </c>
      <c r="AD388" s="242">
        <v>90</v>
      </c>
      <c r="AE388" s="244">
        <v>0</v>
      </c>
    </row>
    <row r="389" spans="1:31" x14ac:dyDescent="0.35">
      <c r="A389">
        <v>52071</v>
      </c>
      <c r="B389" t="s">
        <v>818</v>
      </c>
      <c r="C389" s="242">
        <v>1</v>
      </c>
      <c r="D389" s="242">
        <v>28</v>
      </c>
      <c r="E389" s="242">
        <v>0</v>
      </c>
      <c r="F389" s="243">
        <v>28</v>
      </c>
      <c r="G389" s="242">
        <v>23</v>
      </c>
      <c r="H389" s="242">
        <v>0</v>
      </c>
      <c r="I389" s="243">
        <v>23</v>
      </c>
      <c r="J389" s="242">
        <v>15</v>
      </c>
      <c r="K389" s="242">
        <v>420</v>
      </c>
      <c r="L389" s="242">
        <v>0</v>
      </c>
      <c r="M389" s="243">
        <v>420</v>
      </c>
      <c r="N389" s="242">
        <v>345</v>
      </c>
      <c r="O389" s="242">
        <v>0</v>
      </c>
      <c r="P389" s="243">
        <v>345</v>
      </c>
      <c r="Q389" s="242">
        <v>3</v>
      </c>
      <c r="R389" s="242">
        <v>45</v>
      </c>
      <c r="S389" s="244">
        <v>15</v>
      </c>
      <c r="T389" s="242">
        <v>0</v>
      </c>
      <c r="U389" s="242">
        <v>0</v>
      </c>
      <c r="V389" s="244">
        <v>0</v>
      </c>
      <c r="W389" s="242">
        <v>2</v>
      </c>
      <c r="X389" s="242">
        <v>30</v>
      </c>
      <c r="Y389" s="244">
        <v>0</v>
      </c>
      <c r="Z389" s="242">
        <v>0</v>
      </c>
      <c r="AA389" s="242">
        <v>0</v>
      </c>
      <c r="AB389" s="244">
        <v>0</v>
      </c>
      <c r="AC389" s="242">
        <v>0</v>
      </c>
      <c r="AD389" s="242">
        <v>0</v>
      </c>
      <c r="AE389" s="244">
        <v>0</v>
      </c>
    </row>
    <row r="390" spans="1:31" x14ac:dyDescent="0.35">
      <c r="A390">
        <v>52080</v>
      </c>
      <c r="B390" t="s">
        <v>923</v>
      </c>
      <c r="C390" s="242">
        <v>2</v>
      </c>
      <c r="D390" s="242">
        <v>4</v>
      </c>
      <c r="E390" s="242">
        <v>1</v>
      </c>
      <c r="F390" s="243">
        <v>5</v>
      </c>
      <c r="G390" s="242">
        <v>1</v>
      </c>
      <c r="H390" s="242">
        <v>0</v>
      </c>
      <c r="I390" s="243">
        <v>1</v>
      </c>
      <c r="J390" s="242">
        <v>30</v>
      </c>
      <c r="K390" s="242">
        <v>60</v>
      </c>
      <c r="L390" s="242">
        <v>15</v>
      </c>
      <c r="M390" s="243">
        <v>75</v>
      </c>
      <c r="N390" s="242">
        <v>15</v>
      </c>
      <c r="O390" s="242">
        <v>0</v>
      </c>
      <c r="P390" s="243">
        <v>15</v>
      </c>
      <c r="Q390" s="242">
        <v>0</v>
      </c>
      <c r="R390" s="242">
        <v>0</v>
      </c>
      <c r="S390" s="244">
        <v>0</v>
      </c>
      <c r="T390" s="242">
        <v>1</v>
      </c>
      <c r="U390" s="242">
        <v>15</v>
      </c>
      <c r="V390" s="244">
        <v>0</v>
      </c>
      <c r="W390" s="242">
        <v>0</v>
      </c>
      <c r="X390" s="242">
        <v>0</v>
      </c>
      <c r="Y390" s="244">
        <v>0</v>
      </c>
      <c r="Z390" s="242">
        <v>0</v>
      </c>
      <c r="AA390" s="242">
        <v>0</v>
      </c>
      <c r="AB390" s="244">
        <v>0</v>
      </c>
      <c r="AC390" s="242">
        <v>0</v>
      </c>
      <c r="AD390" s="242">
        <v>0</v>
      </c>
      <c r="AE390" s="244">
        <v>0</v>
      </c>
    </row>
    <row r="391" spans="1:31" x14ac:dyDescent="0.35">
      <c r="A391">
        <v>52089</v>
      </c>
      <c r="B391" t="s">
        <v>821</v>
      </c>
      <c r="C391" s="242">
        <v>12</v>
      </c>
      <c r="D391" s="242">
        <v>17</v>
      </c>
      <c r="E391" s="242">
        <v>0</v>
      </c>
      <c r="F391" s="243">
        <v>17</v>
      </c>
      <c r="G391" s="242">
        <v>1</v>
      </c>
      <c r="H391" s="242">
        <v>0</v>
      </c>
      <c r="I391" s="243">
        <v>1</v>
      </c>
      <c r="J391" s="242">
        <v>180</v>
      </c>
      <c r="K391" s="242">
        <v>255</v>
      </c>
      <c r="L391" s="242">
        <v>0</v>
      </c>
      <c r="M391" s="243">
        <v>255</v>
      </c>
      <c r="N391" s="242">
        <v>15</v>
      </c>
      <c r="O391" s="242">
        <v>0</v>
      </c>
      <c r="P391" s="243">
        <v>15</v>
      </c>
      <c r="Q391" s="242">
        <v>3</v>
      </c>
      <c r="R391" s="242">
        <v>45</v>
      </c>
      <c r="S391" s="244">
        <v>15</v>
      </c>
      <c r="T391" s="242">
        <v>2</v>
      </c>
      <c r="U391" s="242">
        <v>30</v>
      </c>
      <c r="V391" s="244">
        <v>0</v>
      </c>
      <c r="W391" s="242">
        <v>12</v>
      </c>
      <c r="X391" s="242">
        <v>180</v>
      </c>
      <c r="Y391" s="244">
        <v>0</v>
      </c>
      <c r="Z391" s="242">
        <v>6</v>
      </c>
      <c r="AA391" s="242">
        <v>90</v>
      </c>
      <c r="AB391" s="244">
        <v>0</v>
      </c>
      <c r="AC391" s="242">
        <v>0</v>
      </c>
      <c r="AD391" s="242">
        <v>0</v>
      </c>
      <c r="AE391" s="244">
        <v>0</v>
      </c>
    </row>
    <row r="392" spans="1:31" x14ac:dyDescent="0.35">
      <c r="A392">
        <v>52092</v>
      </c>
      <c r="B392" t="s">
        <v>822</v>
      </c>
      <c r="C392" s="242">
        <v>17</v>
      </c>
      <c r="D392" s="242">
        <v>5</v>
      </c>
      <c r="E392" s="242">
        <v>0</v>
      </c>
      <c r="F392" s="243">
        <v>5</v>
      </c>
      <c r="G392" s="242">
        <v>1</v>
      </c>
      <c r="H392" s="242">
        <v>0</v>
      </c>
      <c r="I392" s="243">
        <v>1</v>
      </c>
      <c r="J392" s="242">
        <v>255</v>
      </c>
      <c r="K392" s="242">
        <v>75</v>
      </c>
      <c r="L392" s="242">
        <v>0</v>
      </c>
      <c r="M392" s="243">
        <v>75</v>
      </c>
      <c r="N392" s="242">
        <v>15</v>
      </c>
      <c r="O392" s="242">
        <v>0</v>
      </c>
      <c r="P392" s="243">
        <v>15</v>
      </c>
      <c r="Q392" s="242">
        <v>2</v>
      </c>
      <c r="R392" s="242">
        <v>30</v>
      </c>
      <c r="S392" s="244">
        <v>0</v>
      </c>
      <c r="T392" s="242">
        <v>3</v>
      </c>
      <c r="U392" s="242">
        <v>45</v>
      </c>
      <c r="V392" s="244">
        <v>15</v>
      </c>
      <c r="W392" s="242">
        <v>0</v>
      </c>
      <c r="X392" s="242">
        <v>0</v>
      </c>
      <c r="Y392" s="244">
        <v>0</v>
      </c>
      <c r="Z392" s="242">
        <v>1</v>
      </c>
      <c r="AA392" s="242">
        <v>15</v>
      </c>
      <c r="AB392" s="244">
        <v>0</v>
      </c>
      <c r="AC392" s="242">
        <v>1</v>
      </c>
      <c r="AD392" s="242">
        <v>15</v>
      </c>
      <c r="AE392" s="244">
        <v>0</v>
      </c>
    </row>
    <row r="393" spans="1:31" x14ac:dyDescent="0.35">
      <c r="A393">
        <v>52095</v>
      </c>
      <c r="B393" t="s">
        <v>823</v>
      </c>
      <c r="C393" s="242">
        <v>0</v>
      </c>
      <c r="D393" s="242">
        <v>9</v>
      </c>
      <c r="E393" s="242">
        <v>0</v>
      </c>
      <c r="F393" s="243">
        <v>9</v>
      </c>
      <c r="G393" s="242">
        <v>2</v>
      </c>
      <c r="H393" s="242">
        <v>0</v>
      </c>
      <c r="I393" s="243">
        <v>2</v>
      </c>
      <c r="J393" s="242">
        <v>0</v>
      </c>
      <c r="K393" s="242">
        <v>135</v>
      </c>
      <c r="L393" s="242">
        <v>0</v>
      </c>
      <c r="M393" s="243">
        <v>135</v>
      </c>
      <c r="N393" s="242">
        <v>20</v>
      </c>
      <c r="O393" s="242">
        <v>0</v>
      </c>
      <c r="P393" s="243">
        <v>20</v>
      </c>
      <c r="Q393" s="242">
        <v>1</v>
      </c>
      <c r="R393" s="242">
        <v>15</v>
      </c>
      <c r="S393" s="244">
        <v>15</v>
      </c>
      <c r="T393" s="242">
        <v>0</v>
      </c>
      <c r="U393" s="242">
        <v>0</v>
      </c>
      <c r="V393" s="244">
        <v>0</v>
      </c>
      <c r="W393" s="242">
        <v>2</v>
      </c>
      <c r="X393" s="242">
        <v>30</v>
      </c>
      <c r="Y393" s="244">
        <v>0</v>
      </c>
      <c r="Z393" s="242">
        <v>0</v>
      </c>
      <c r="AA393" s="242">
        <v>0</v>
      </c>
      <c r="AB393" s="244">
        <v>0</v>
      </c>
      <c r="AC393" s="242">
        <v>0</v>
      </c>
      <c r="AD393" s="242">
        <v>0</v>
      </c>
      <c r="AE393" s="244">
        <v>0</v>
      </c>
    </row>
    <row r="394" spans="1:31" x14ac:dyDescent="0.35">
      <c r="A394">
        <v>52096</v>
      </c>
      <c r="B394" t="s">
        <v>824</v>
      </c>
      <c r="C394" s="242">
        <v>4</v>
      </c>
      <c r="D394" s="242">
        <v>11</v>
      </c>
      <c r="E394" s="242">
        <v>1</v>
      </c>
      <c r="F394" s="243">
        <v>12</v>
      </c>
      <c r="G394" s="242">
        <v>3</v>
      </c>
      <c r="H394" s="242">
        <v>1</v>
      </c>
      <c r="I394" s="243">
        <v>4</v>
      </c>
      <c r="J394" s="242">
        <v>60</v>
      </c>
      <c r="K394" s="242">
        <v>135</v>
      </c>
      <c r="L394" s="242">
        <v>15</v>
      </c>
      <c r="M394" s="243">
        <v>150</v>
      </c>
      <c r="N394" s="242">
        <v>21</v>
      </c>
      <c r="O394" s="242">
        <v>5</v>
      </c>
      <c r="P394" s="243">
        <v>26</v>
      </c>
      <c r="Q394" s="242">
        <v>1</v>
      </c>
      <c r="R394" s="242">
        <v>15</v>
      </c>
      <c r="S394" s="244">
        <v>0</v>
      </c>
      <c r="T394" s="242">
        <v>1</v>
      </c>
      <c r="U394" s="242">
        <v>15</v>
      </c>
      <c r="V394" s="244">
        <v>0</v>
      </c>
      <c r="W394" s="242">
        <v>2</v>
      </c>
      <c r="X394" s="242">
        <v>30</v>
      </c>
      <c r="Y394" s="244">
        <v>0</v>
      </c>
      <c r="Z394" s="242">
        <v>2</v>
      </c>
      <c r="AA394" s="242">
        <v>30</v>
      </c>
      <c r="AB394" s="244">
        <v>0</v>
      </c>
      <c r="AC394" s="242">
        <v>0</v>
      </c>
      <c r="AD394" s="242">
        <v>0</v>
      </c>
      <c r="AE394" s="244">
        <v>0</v>
      </c>
    </row>
    <row r="395" spans="1:31" x14ac:dyDescent="0.35">
      <c r="A395">
        <v>52107</v>
      </c>
      <c r="B395" t="s">
        <v>825</v>
      </c>
      <c r="C395" s="242">
        <v>6</v>
      </c>
      <c r="D395" s="242">
        <v>16</v>
      </c>
      <c r="E395" s="242">
        <v>1</v>
      </c>
      <c r="F395" s="243">
        <v>17</v>
      </c>
      <c r="G395" s="242">
        <v>1</v>
      </c>
      <c r="H395" s="242">
        <v>0</v>
      </c>
      <c r="I395" s="243">
        <v>1</v>
      </c>
      <c r="J395" s="242">
        <v>90</v>
      </c>
      <c r="K395" s="242">
        <v>240</v>
      </c>
      <c r="L395" s="242">
        <v>15</v>
      </c>
      <c r="M395" s="243">
        <v>255</v>
      </c>
      <c r="N395" s="242">
        <v>15</v>
      </c>
      <c r="O395" s="242">
        <v>0</v>
      </c>
      <c r="P395" s="243">
        <v>15</v>
      </c>
      <c r="Q395" s="242">
        <v>0</v>
      </c>
      <c r="R395" s="242">
        <v>0</v>
      </c>
      <c r="S395" s="244">
        <v>0</v>
      </c>
      <c r="T395" s="242">
        <v>6</v>
      </c>
      <c r="U395" s="242">
        <v>90</v>
      </c>
      <c r="V395" s="244">
        <v>0</v>
      </c>
      <c r="W395" s="242">
        <v>11</v>
      </c>
      <c r="X395" s="242">
        <v>165</v>
      </c>
      <c r="Y395" s="244">
        <v>15</v>
      </c>
      <c r="Z395" s="242">
        <v>0</v>
      </c>
      <c r="AA395" s="242">
        <v>0</v>
      </c>
      <c r="AB395" s="244">
        <v>0</v>
      </c>
      <c r="AC395" s="242">
        <v>0</v>
      </c>
      <c r="AD395" s="242">
        <v>0</v>
      </c>
      <c r="AE395" s="244">
        <v>0</v>
      </c>
    </row>
    <row r="396" spans="1:31" x14ac:dyDescent="0.35">
      <c r="A396">
        <v>52108</v>
      </c>
      <c r="B396" t="s">
        <v>826</v>
      </c>
      <c r="C396" s="242">
        <v>19</v>
      </c>
      <c r="D396" s="242">
        <v>10</v>
      </c>
      <c r="E396" s="242">
        <v>0</v>
      </c>
      <c r="F396" s="243">
        <v>10</v>
      </c>
      <c r="G396" s="242">
        <v>2</v>
      </c>
      <c r="H396" s="242">
        <v>0</v>
      </c>
      <c r="I396" s="243">
        <v>2</v>
      </c>
      <c r="J396" s="242">
        <v>285</v>
      </c>
      <c r="K396" s="242">
        <v>150</v>
      </c>
      <c r="L396" s="242">
        <v>0</v>
      </c>
      <c r="M396" s="243">
        <v>150</v>
      </c>
      <c r="N396" s="242">
        <v>30</v>
      </c>
      <c r="O396" s="242">
        <v>0</v>
      </c>
      <c r="P396" s="243">
        <v>30</v>
      </c>
      <c r="Q396" s="242">
        <v>1</v>
      </c>
      <c r="R396" s="242">
        <v>15</v>
      </c>
      <c r="S396" s="244">
        <v>0</v>
      </c>
      <c r="T396" s="242">
        <v>1</v>
      </c>
      <c r="U396" s="242">
        <v>15</v>
      </c>
      <c r="V396" s="244">
        <v>0</v>
      </c>
      <c r="W396" s="242">
        <v>0</v>
      </c>
      <c r="X396" s="242">
        <v>0</v>
      </c>
      <c r="Y396" s="244">
        <v>0</v>
      </c>
      <c r="Z396" s="242">
        <v>2</v>
      </c>
      <c r="AA396" s="242">
        <v>30</v>
      </c>
      <c r="AB396" s="244">
        <v>0</v>
      </c>
      <c r="AC396" s="242">
        <v>2</v>
      </c>
      <c r="AD396" s="242">
        <v>30</v>
      </c>
      <c r="AE396" s="244">
        <v>0</v>
      </c>
    </row>
    <row r="397" spans="1:31" x14ac:dyDescent="0.35">
      <c r="A397">
        <v>52109</v>
      </c>
      <c r="B397" t="s">
        <v>826</v>
      </c>
      <c r="C397" s="242">
        <v>22</v>
      </c>
      <c r="D397" s="242">
        <v>14</v>
      </c>
      <c r="E397" s="242">
        <v>0</v>
      </c>
      <c r="F397" s="243">
        <v>14</v>
      </c>
      <c r="G397" s="242">
        <v>2</v>
      </c>
      <c r="H397" s="242">
        <v>0</v>
      </c>
      <c r="I397" s="243">
        <v>2</v>
      </c>
      <c r="J397" s="242">
        <v>330</v>
      </c>
      <c r="K397" s="242">
        <v>210</v>
      </c>
      <c r="L397" s="242">
        <v>0</v>
      </c>
      <c r="M397" s="243">
        <v>210</v>
      </c>
      <c r="N397" s="242">
        <v>30</v>
      </c>
      <c r="O397" s="242">
        <v>0</v>
      </c>
      <c r="P397" s="243">
        <v>30</v>
      </c>
      <c r="Q397" s="242">
        <v>0</v>
      </c>
      <c r="R397" s="242">
        <v>0</v>
      </c>
      <c r="S397" s="244">
        <v>0</v>
      </c>
      <c r="T397" s="242">
        <v>1</v>
      </c>
      <c r="U397" s="242">
        <v>15</v>
      </c>
      <c r="V397" s="244">
        <v>0</v>
      </c>
      <c r="W397" s="242">
        <v>11</v>
      </c>
      <c r="X397" s="242">
        <v>165</v>
      </c>
      <c r="Y397" s="244">
        <v>30</v>
      </c>
      <c r="Z397" s="242">
        <v>5</v>
      </c>
      <c r="AA397" s="242">
        <v>75</v>
      </c>
      <c r="AB397" s="244">
        <v>0</v>
      </c>
      <c r="AC397" s="242">
        <v>3</v>
      </c>
      <c r="AD397" s="242">
        <v>45</v>
      </c>
      <c r="AE397" s="244">
        <v>0</v>
      </c>
    </row>
    <row r="398" spans="1:31" x14ac:dyDescent="0.35">
      <c r="A398">
        <v>52110</v>
      </c>
      <c r="B398" t="s">
        <v>826</v>
      </c>
      <c r="C398" s="242">
        <v>5</v>
      </c>
      <c r="D398" s="242">
        <v>13</v>
      </c>
      <c r="E398" s="242">
        <v>0</v>
      </c>
      <c r="F398" s="243">
        <v>13</v>
      </c>
      <c r="G398" s="242">
        <v>4</v>
      </c>
      <c r="H398" s="242">
        <v>0</v>
      </c>
      <c r="I398" s="243">
        <v>4</v>
      </c>
      <c r="J398" s="242">
        <v>75</v>
      </c>
      <c r="K398" s="242">
        <v>195</v>
      </c>
      <c r="L398" s="242">
        <v>0</v>
      </c>
      <c r="M398" s="243">
        <v>195</v>
      </c>
      <c r="N398" s="242">
        <v>60</v>
      </c>
      <c r="O398" s="242">
        <v>0</v>
      </c>
      <c r="P398" s="243">
        <v>60</v>
      </c>
      <c r="Q398" s="242">
        <v>1</v>
      </c>
      <c r="R398" s="242">
        <v>15</v>
      </c>
      <c r="S398" s="244">
        <v>0</v>
      </c>
      <c r="T398" s="242">
        <v>1</v>
      </c>
      <c r="U398" s="242">
        <v>15</v>
      </c>
      <c r="V398" s="244">
        <v>0</v>
      </c>
      <c r="W398" s="242">
        <v>6</v>
      </c>
      <c r="X398" s="242">
        <v>90</v>
      </c>
      <c r="Y398" s="244">
        <v>45</v>
      </c>
      <c r="Z398" s="242">
        <v>1</v>
      </c>
      <c r="AA398" s="242">
        <v>15</v>
      </c>
      <c r="AB398" s="244">
        <v>0</v>
      </c>
      <c r="AC398" s="242">
        <v>1</v>
      </c>
      <c r="AD398" s="242">
        <v>15</v>
      </c>
      <c r="AE398" s="244">
        <v>0</v>
      </c>
    </row>
    <row r="399" spans="1:31" x14ac:dyDescent="0.35">
      <c r="A399">
        <v>52124</v>
      </c>
      <c r="B399" t="s">
        <v>827</v>
      </c>
      <c r="C399" s="242">
        <v>17</v>
      </c>
      <c r="D399" s="242">
        <v>38</v>
      </c>
      <c r="E399" s="242">
        <v>0</v>
      </c>
      <c r="F399" s="243">
        <v>38</v>
      </c>
      <c r="G399" s="242">
        <v>0</v>
      </c>
      <c r="H399" s="242">
        <v>0</v>
      </c>
      <c r="I399" s="243">
        <v>0</v>
      </c>
      <c r="J399" s="242">
        <v>255</v>
      </c>
      <c r="K399" s="242">
        <v>570</v>
      </c>
      <c r="L399" s="242">
        <v>0</v>
      </c>
      <c r="M399" s="243">
        <v>570</v>
      </c>
      <c r="N399" s="242">
        <v>0</v>
      </c>
      <c r="O399" s="242">
        <v>0</v>
      </c>
      <c r="P399" s="243">
        <v>0</v>
      </c>
      <c r="Q399" s="242">
        <v>0</v>
      </c>
      <c r="R399" s="242">
        <v>0</v>
      </c>
      <c r="S399" s="244">
        <v>0</v>
      </c>
      <c r="T399" s="242">
        <v>1</v>
      </c>
      <c r="U399" s="242">
        <v>15</v>
      </c>
      <c r="V399" s="244">
        <v>0</v>
      </c>
      <c r="W399" s="242">
        <v>29</v>
      </c>
      <c r="X399" s="242">
        <v>435</v>
      </c>
      <c r="Y399" s="244">
        <v>0</v>
      </c>
      <c r="Z399" s="242">
        <v>13</v>
      </c>
      <c r="AA399" s="242">
        <v>195</v>
      </c>
      <c r="AB399" s="244">
        <v>0</v>
      </c>
      <c r="AC399" s="242">
        <v>0</v>
      </c>
      <c r="AD399" s="242">
        <v>0</v>
      </c>
      <c r="AE399" s="244">
        <v>0</v>
      </c>
    </row>
    <row r="400" spans="1:31" x14ac:dyDescent="0.35">
      <c r="A400">
        <v>52127</v>
      </c>
      <c r="B400" t="s">
        <v>828</v>
      </c>
      <c r="C400" s="242">
        <v>14</v>
      </c>
      <c r="D400" s="242">
        <v>22</v>
      </c>
      <c r="E400" s="242">
        <v>1</v>
      </c>
      <c r="F400" s="243">
        <v>23</v>
      </c>
      <c r="G400" s="242">
        <v>0</v>
      </c>
      <c r="H400" s="242">
        <v>0</v>
      </c>
      <c r="I400" s="243">
        <v>0</v>
      </c>
      <c r="J400" s="242">
        <v>210</v>
      </c>
      <c r="K400" s="242">
        <v>330</v>
      </c>
      <c r="L400" s="242">
        <v>15</v>
      </c>
      <c r="M400" s="243">
        <v>345</v>
      </c>
      <c r="N400" s="242">
        <v>0</v>
      </c>
      <c r="O400" s="242">
        <v>0</v>
      </c>
      <c r="P400" s="243">
        <v>0</v>
      </c>
      <c r="Q400" s="242">
        <v>19</v>
      </c>
      <c r="R400" s="242">
        <v>285</v>
      </c>
      <c r="S400" s="244">
        <v>0</v>
      </c>
      <c r="T400" s="242">
        <v>2</v>
      </c>
      <c r="U400" s="242">
        <v>30</v>
      </c>
      <c r="V400" s="244">
        <v>0</v>
      </c>
      <c r="W400" s="242">
        <v>2</v>
      </c>
      <c r="X400" s="242">
        <v>30</v>
      </c>
      <c r="Y400" s="244">
        <v>0</v>
      </c>
      <c r="Z400" s="242">
        <v>0</v>
      </c>
      <c r="AA400" s="242">
        <v>0</v>
      </c>
      <c r="AB400" s="244">
        <v>0</v>
      </c>
      <c r="AC400" s="242">
        <v>0</v>
      </c>
      <c r="AD400" s="242">
        <v>0</v>
      </c>
      <c r="AE400" s="244">
        <v>0</v>
      </c>
    </row>
    <row r="401" spans="1:31" x14ac:dyDescent="0.35">
      <c r="A401">
        <v>52128</v>
      </c>
      <c r="B401" t="s">
        <v>829</v>
      </c>
      <c r="C401" s="242">
        <v>8</v>
      </c>
      <c r="D401" s="242">
        <v>4</v>
      </c>
      <c r="E401" s="242">
        <v>0</v>
      </c>
      <c r="F401" s="243">
        <v>4</v>
      </c>
      <c r="G401" s="242">
        <v>0</v>
      </c>
      <c r="H401" s="242">
        <v>0</v>
      </c>
      <c r="I401" s="243">
        <v>0</v>
      </c>
      <c r="J401" s="242">
        <v>120</v>
      </c>
      <c r="K401" s="242">
        <v>60</v>
      </c>
      <c r="L401" s="242">
        <v>0</v>
      </c>
      <c r="M401" s="243">
        <v>60</v>
      </c>
      <c r="N401" s="242">
        <v>0</v>
      </c>
      <c r="O401" s="242">
        <v>0</v>
      </c>
      <c r="P401" s="243">
        <v>0</v>
      </c>
      <c r="Q401" s="242">
        <v>0</v>
      </c>
      <c r="R401" s="242">
        <v>0</v>
      </c>
      <c r="S401" s="244">
        <v>0</v>
      </c>
      <c r="T401" s="242">
        <v>0</v>
      </c>
      <c r="U401" s="242">
        <v>0</v>
      </c>
      <c r="V401" s="244">
        <v>0</v>
      </c>
      <c r="W401" s="242">
        <v>3</v>
      </c>
      <c r="X401" s="242">
        <v>45</v>
      </c>
      <c r="Y401" s="244">
        <v>0</v>
      </c>
      <c r="Z401" s="242">
        <v>1</v>
      </c>
      <c r="AA401" s="242">
        <v>15</v>
      </c>
      <c r="AB401" s="244">
        <v>0</v>
      </c>
      <c r="AC401" s="242">
        <v>1</v>
      </c>
      <c r="AD401" s="242">
        <v>15</v>
      </c>
      <c r="AE401" s="244">
        <v>0</v>
      </c>
    </row>
    <row r="402" spans="1:31" x14ac:dyDescent="0.35">
      <c r="A402">
        <v>52133</v>
      </c>
      <c r="B402" t="s">
        <v>831</v>
      </c>
      <c r="C402" s="242">
        <v>1</v>
      </c>
      <c r="D402" s="242">
        <v>0</v>
      </c>
      <c r="E402" s="242">
        <v>0</v>
      </c>
      <c r="F402" s="243">
        <v>0</v>
      </c>
      <c r="G402" s="242">
        <v>0</v>
      </c>
      <c r="H402" s="242">
        <v>0</v>
      </c>
      <c r="I402" s="243">
        <v>0</v>
      </c>
      <c r="J402" s="242">
        <v>15</v>
      </c>
      <c r="K402" s="242">
        <v>0</v>
      </c>
      <c r="L402" s="242">
        <v>0</v>
      </c>
      <c r="M402" s="243">
        <v>0</v>
      </c>
      <c r="N402" s="242">
        <v>0</v>
      </c>
      <c r="O402" s="242">
        <v>0</v>
      </c>
      <c r="P402" s="243">
        <v>0</v>
      </c>
      <c r="Q402" s="242">
        <v>0</v>
      </c>
      <c r="R402" s="242">
        <v>0</v>
      </c>
      <c r="S402" s="244">
        <v>0</v>
      </c>
      <c r="T402" s="242">
        <v>0</v>
      </c>
      <c r="U402" s="242">
        <v>0</v>
      </c>
      <c r="V402" s="244">
        <v>0</v>
      </c>
      <c r="W402" s="242">
        <v>0</v>
      </c>
      <c r="X402" s="242">
        <v>0</v>
      </c>
      <c r="Y402" s="244">
        <v>0</v>
      </c>
      <c r="Z402" s="242">
        <v>0</v>
      </c>
      <c r="AA402" s="242">
        <v>0</v>
      </c>
      <c r="AB402" s="244">
        <v>0</v>
      </c>
      <c r="AC402" s="242">
        <v>0</v>
      </c>
      <c r="AD402" s="242">
        <v>0</v>
      </c>
      <c r="AE402" s="244">
        <v>0</v>
      </c>
    </row>
    <row r="403" spans="1:31" x14ac:dyDescent="0.35">
      <c r="A403">
        <v>52137</v>
      </c>
      <c r="B403" t="s">
        <v>832</v>
      </c>
      <c r="C403" s="242">
        <v>5</v>
      </c>
      <c r="D403" s="242">
        <v>26</v>
      </c>
      <c r="E403" s="242">
        <v>0</v>
      </c>
      <c r="F403" s="243">
        <v>26</v>
      </c>
      <c r="G403" s="242">
        <v>22</v>
      </c>
      <c r="H403" s="242">
        <v>0</v>
      </c>
      <c r="I403" s="243">
        <v>22</v>
      </c>
      <c r="J403" s="242">
        <v>75</v>
      </c>
      <c r="K403" s="242">
        <v>390</v>
      </c>
      <c r="L403" s="242">
        <v>0</v>
      </c>
      <c r="M403" s="243">
        <v>390</v>
      </c>
      <c r="N403" s="242">
        <v>320.7</v>
      </c>
      <c r="O403" s="242">
        <v>0</v>
      </c>
      <c r="P403" s="243">
        <v>320.7</v>
      </c>
      <c r="Q403" s="242">
        <v>0</v>
      </c>
      <c r="R403" s="242">
        <v>0</v>
      </c>
      <c r="S403" s="244">
        <v>0</v>
      </c>
      <c r="T403" s="242">
        <v>1</v>
      </c>
      <c r="U403" s="242">
        <v>15</v>
      </c>
      <c r="V403" s="244">
        <v>15</v>
      </c>
      <c r="W403" s="242">
        <v>1</v>
      </c>
      <c r="X403" s="242">
        <v>15</v>
      </c>
      <c r="Y403" s="244">
        <v>0</v>
      </c>
      <c r="Z403" s="242">
        <v>0</v>
      </c>
      <c r="AA403" s="242">
        <v>0</v>
      </c>
      <c r="AB403" s="244">
        <v>0</v>
      </c>
      <c r="AC403" s="242">
        <v>0</v>
      </c>
      <c r="AD403" s="242">
        <v>0</v>
      </c>
      <c r="AE403" s="244">
        <v>0</v>
      </c>
    </row>
    <row r="404" spans="1:31" x14ac:dyDescent="0.35">
      <c r="A404">
        <v>52139</v>
      </c>
      <c r="B404" t="s">
        <v>833</v>
      </c>
      <c r="C404" s="242">
        <v>0</v>
      </c>
      <c r="D404" s="242">
        <v>1</v>
      </c>
      <c r="E404" s="242">
        <v>0</v>
      </c>
      <c r="F404" s="243">
        <v>1</v>
      </c>
      <c r="G404" s="242">
        <v>0</v>
      </c>
      <c r="H404" s="242">
        <v>0</v>
      </c>
      <c r="I404" s="243">
        <v>0</v>
      </c>
      <c r="J404" s="242">
        <v>0</v>
      </c>
      <c r="K404" s="242">
        <v>15</v>
      </c>
      <c r="L404" s="242">
        <v>0</v>
      </c>
      <c r="M404" s="243">
        <v>15</v>
      </c>
      <c r="N404" s="242">
        <v>0</v>
      </c>
      <c r="O404" s="242">
        <v>0</v>
      </c>
      <c r="P404" s="243">
        <v>0</v>
      </c>
      <c r="Q404" s="242">
        <v>0</v>
      </c>
      <c r="R404" s="242">
        <v>0</v>
      </c>
      <c r="S404" s="244">
        <v>0</v>
      </c>
      <c r="T404" s="242">
        <v>0</v>
      </c>
      <c r="U404" s="242">
        <v>0</v>
      </c>
      <c r="V404" s="244">
        <v>0</v>
      </c>
      <c r="W404" s="242">
        <v>1</v>
      </c>
      <c r="X404" s="242">
        <v>15</v>
      </c>
      <c r="Y404" s="244">
        <v>0</v>
      </c>
      <c r="Z404" s="242">
        <v>0</v>
      </c>
      <c r="AA404" s="242">
        <v>0</v>
      </c>
      <c r="AB404" s="244">
        <v>0</v>
      </c>
      <c r="AC404" s="242">
        <v>0</v>
      </c>
      <c r="AD404" s="242">
        <v>0</v>
      </c>
      <c r="AE404" s="244">
        <v>0</v>
      </c>
    </row>
    <row r="405" spans="1:31" x14ac:dyDescent="0.35">
      <c r="A405">
        <v>52149</v>
      </c>
      <c r="B405" t="s">
        <v>457</v>
      </c>
      <c r="C405" s="242">
        <v>2</v>
      </c>
      <c r="D405" s="242">
        <v>53</v>
      </c>
      <c r="E405" s="242">
        <v>0</v>
      </c>
      <c r="F405" s="243">
        <v>53</v>
      </c>
      <c r="G405" s="242">
        <v>48</v>
      </c>
      <c r="H405" s="242">
        <v>0</v>
      </c>
      <c r="I405" s="243">
        <v>48</v>
      </c>
      <c r="J405" s="242">
        <v>30</v>
      </c>
      <c r="K405" s="242">
        <v>780</v>
      </c>
      <c r="L405" s="242">
        <v>0</v>
      </c>
      <c r="M405" s="243">
        <v>780</v>
      </c>
      <c r="N405" s="242">
        <v>720</v>
      </c>
      <c r="O405" s="242">
        <v>0</v>
      </c>
      <c r="P405" s="243">
        <v>720</v>
      </c>
      <c r="Q405" s="242">
        <v>4</v>
      </c>
      <c r="R405" s="242">
        <v>45</v>
      </c>
      <c r="S405" s="244">
        <v>45</v>
      </c>
      <c r="T405" s="242">
        <v>0</v>
      </c>
      <c r="U405" s="242">
        <v>0</v>
      </c>
      <c r="V405" s="244">
        <v>0</v>
      </c>
      <c r="W405" s="242">
        <v>0</v>
      </c>
      <c r="X405" s="242">
        <v>0</v>
      </c>
      <c r="Y405" s="244">
        <v>0</v>
      </c>
      <c r="Z405" s="242">
        <v>0</v>
      </c>
      <c r="AA405" s="242">
        <v>0</v>
      </c>
      <c r="AB405" s="244">
        <v>0</v>
      </c>
      <c r="AC405" s="242">
        <v>0</v>
      </c>
      <c r="AD405" s="242">
        <v>0</v>
      </c>
      <c r="AE405" s="244">
        <v>0</v>
      </c>
    </row>
    <row r="406" spans="1:31" x14ac:dyDescent="0.35">
      <c r="A406">
        <v>52151</v>
      </c>
      <c r="B406" t="s">
        <v>834</v>
      </c>
      <c r="C406" s="242">
        <v>19</v>
      </c>
      <c r="D406" s="242">
        <v>21</v>
      </c>
      <c r="E406" s="242">
        <v>0</v>
      </c>
      <c r="F406" s="243">
        <v>21</v>
      </c>
      <c r="G406" s="242">
        <v>6</v>
      </c>
      <c r="H406" s="242">
        <v>0</v>
      </c>
      <c r="I406" s="243">
        <v>6</v>
      </c>
      <c r="J406" s="242">
        <v>285</v>
      </c>
      <c r="K406" s="242">
        <v>315</v>
      </c>
      <c r="L406" s="242">
        <v>0</v>
      </c>
      <c r="M406" s="243">
        <v>315</v>
      </c>
      <c r="N406" s="242">
        <v>90</v>
      </c>
      <c r="O406" s="242">
        <v>0</v>
      </c>
      <c r="P406" s="243">
        <v>90</v>
      </c>
      <c r="Q406" s="242">
        <v>0</v>
      </c>
      <c r="R406" s="242">
        <v>0</v>
      </c>
      <c r="S406" s="244">
        <v>0</v>
      </c>
      <c r="T406" s="242">
        <v>2</v>
      </c>
      <c r="U406" s="242">
        <v>30</v>
      </c>
      <c r="V406" s="244">
        <v>0</v>
      </c>
      <c r="W406" s="242">
        <v>17</v>
      </c>
      <c r="X406" s="242">
        <v>255</v>
      </c>
      <c r="Y406" s="244">
        <v>75</v>
      </c>
      <c r="Z406" s="242">
        <v>6</v>
      </c>
      <c r="AA406" s="242">
        <v>90</v>
      </c>
      <c r="AB406" s="244">
        <v>0</v>
      </c>
      <c r="AC406" s="242">
        <v>0</v>
      </c>
      <c r="AD406" s="242">
        <v>0</v>
      </c>
      <c r="AE406" s="244">
        <v>0</v>
      </c>
    </row>
    <row r="407" spans="1:31" x14ac:dyDescent="0.35">
      <c r="A407">
        <v>52164</v>
      </c>
      <c r="B407" t="s">
        <v>835</v>
      </c>
      <c r="C407" s="242">
        <v>0</v>
      </c>
      <c r="D407" s="242">
        <v>1</v>
      </c>
      <c r="E407" s="242">
        <v>0</v>
      </c>
      <c r="F407" s="243">
        <v>1</v>
      </c>
      <c r="G407" s="242">
        <v>1</v>
      </c>
      <c r="H407" s="242">
        <v>0</v>
      </c>
      <c r="I407" s="243">
        <v>1</v>
      </c>
      <c r="J407" s="242">
        <v>0</v>
      </c>
      <c r="K407" s="242">
        <v>0</v>
      </c>
      <c r="L407" s="242">
        <v>0</v>
      </c>
      <c r="M407" s="243">
        <v>0</v>
      </c>
      <c r="N407" s="242">
        <v>15</v>
      </c>
      <c r="O407" s="242">
        <v>0</v>
      </c>
      <c r="P407" s="243">
        <v>15</v>
      </c>
      <c r="Q407" s="242">
        <v>0</v>
      </c>
      <c r="R407" s="242">
        <v>0</v>
      </c>
      <c r="S407" s="244">
        <v>0</v>
      </c>
      <c r="T407" s="242">
        <v>0</v>
      </c>
      <c r="U407" s="242">
        <v>0</v>
      </c>
      <c r="V407" s="244">
        <v>0</v>
      </c>
      <c r="W407" s="242">
        <v>0</v>
      </c>
      <c r="X407" s="242">
        <v>0</v>
      </c>
      <c r="Y407" s="244">
        <v>0</v>
      </c>
      <c r="Z407" s="242">
        <v>0</v>
      </c>
      <c r="AA407" s="242">
        <v>0</v>
      </c>
      <c r="AB407" s="244">
        <v>0</v>
      </c>
      <c r="AC407" s="242">
        <v>0</v>
      </c>
      <c r="AD407" s="242">
        <v>0</v>
      </c>
      <c r="AE407" s="244">
        <v>0</v>
      </c>
    </row>
    <row r="408" spans="1:31" x14ac:dyDescent="0.35">
      <c r="A408">
        <v>52227</v>
      </c>
      <c r="B408" t="s">
        <v>747</v>
      </c>
      <c r="C408" s="242">
        <v>15</v>
      </c>
      <c r="D408" s="242">
        <v>24</v>
      </c>
      <c r="E408" s="242">
        <v>0</v>
      </c>
      <c r="F408" s="243">
        <v>24</v>
      </c>
      <c r="G408" s="242">
        <v>13</v>
      </c>
      <c r="H408" s="242">
        <v>0</v>
      </c>
      <c r="I408" s="243">
        <v>13</v>
      </c>
      <c r="J408" s="242">
        <v>225</v>
      </c>
      <c r="K408" s="242">
        <v>360</v>
      </c>
      <c r="L408" s="242">
        <v>0</v>
      </c>
      <c r="M408" s="243">
        <v>360</v>
      </c>
      <c r="N408" s="242">
        <v>195</v>
      </c>
      <c r="O408" s="242">
        <v>0</v>
      </c>
      <c r="P408" s="243">
        <v>195</v>
      </c>
      <c r="Q408" s="242">
        <v>2</v>
      </c>
      <c r="R408" s="242">
        <v>30</v>
      </c>
      <c r="S408" s="244">
        <v>30</v>
      </c>
      <c r="T408" s="242">
        <v>1</v>
      </c>
      <c r="U408" s="242">
        <v>15</v>
      </c>
      <c r="V408" s="244">
        <v>15</v>
      </c>
      <c r="W408" s="242">
        <v>4</v>
      </c>
      <c r="X408" s="242">
        <v>60</v>
      </c>
      <c r="Y408" s="244">
        <v>30</v>
      </c>
      <c r="Z408" s="242">
        <v>4</v>
      </c>
      <c r="AA408" s="242">
        <v>60</v>
      </c>
      <c r="AB408" s="244">
        <v>0</v>
      </c>
      <c r="AC408" s="242">
        <v>4</v>
      </c>
      <c r="AD408" s="242">
        <v>60</v>
      </c>
      <c r="AE408" s="244">
        <v>0</v>
      </c>
    </row>
    <row r="409" spans="1:31" x14ac:dyDescent="0.35">
      <c r="A409">
        <v>52282</v>
      </c>
      <c r="B409" t="s">
        <v>837</v>
      </c>
      <c r="C409" s="242">
        <v>5</v>
      </c>
      <c r="D409" s="242">
        <v>14</v>
      </c>
      <c r="E409" s="242">
        <v>0</v>
      </c>
      <c r="F409" s="243">
        <v>14</v>
      </c>
      <c r="G409" s="242">
        <v>5</v>
      </c>
      <c r="H409" s="242">
        <v>0</v>
      </c>
      <c r="I409" s="243">
        <v>5</v>
      </c>
      <c r="J409" s="242">
        <v>75</v>
      </c>
      <c r="K409" s="242">
        <v>210</v>
      </c>
      <c r="L409" s="242">
        <v>0</v>
      </c>
      <c r="M409" s="243">
        <v>210</v>
      </c>
      <c r="N409" s="242">
        <v>75</v>
      </c>
      <c r="O409" s="242">
        <v>0</v>
      </c>
      <c r="P409" s="243">
        <v>75</v>
      </c>
      <c r="Q409" s="242">
        <v>0</v>
      </c>
      <c r="R409" s="242">
        <v>0</v>
      </c>
      <c r="S409" s="244">
        <v>0</v>
      </c>
      <c r="T409" s="242">
        <v>1</v>
      </c>
      <c r="U409" s="242">
        <v>15</v>
      </c>
      <c r="V409" s="244">
        <v>0</v>
      </c>
      <c r="W409" s="242">
        <v>0</v>
      </c>
      <c r="X409" s="242">
        <v>0</v>
      </c>
      <c r="Y409" s="244">
        <v>0</v>
      </c>
      <c r="Z409" s="242">
        <v>0</v>
      </c>
      <c r="AA409" s="242">
        <v>0</v>
      </c>
      <c r="AB409" s="244">
        <v>0</v>
      </c>
      <c r="AC409" s="242">
        <v>0</v>
      </c>
      <c r="AD409" s="242">
        <v>0</v>
      </c>
      <c r="AE409" s="244">
        <v>0</v>
      </c>
    </row>
    <row r="410" spans="1:31" x14ac:dyDescent="0.35">
      <c r="A410">
        <v>52285</v>
      </c>
      <c r="B410" t="s">
        <v>838</v>
      </c>
      <c r="C410" s="242">
        <v>3</v>
      </c>
      <c r="D410" s="242">
        <v>38</v>
      </c>
      <c r="E410" s="242">
        <v>0</v>
      </c>
      <c r="F410" s="243">
        <v>38</v>
      </c>
      <c r="G410" s="242">
        <v>20</v>
      </c>
      <c r="H410" s="242">
        <v>0</v>
      </c>
      <c r="I410" s="243">
        <v>20</v>
      </c>
      <c r="J410" s="242">
        <v>45</v>
      </c>
      <c r="K410" s="242">
        <v>570</v>
      </c>
      <c r="L410" s="242">
        <v>0</v>
      </c>
      <c r="M410" s="243">
        <v>570</v>
      </c>
      <c r="N410" s="242">
        <v>280</v>
      </c>
      <c r="O410" s="242">
        <v>0</v>
      </c>
      <c r="P410" s="243">
        <v>280</v>
      </c>
      <c r="Q410" s="242">
        <v>8</v>
      </c>
      <c r="R410" s="242">
        <v>120</v>
      </c>
      <c r="S410" s="244">
        <v>45</v>
      </c>
      <c r="T410" s="242">
        <v>0</v>
      </c>
      <c r="U410" s="242">
        <v>0</v>
      </c>
      <c r="V410" s="244">
        <v>0</v>
      </c>
      <c r="W410" s="242">
        <v>4</v>
      </c>
      <c r="X410" s="242">
        <v>60</v>
      </c>
      <c r="Y410" s="244">
        <v>15</v>
      </c>
      <c r="Z410" s="242">
        <v>1</v>
      </c>
      <c r="AA410" s="242">
        <v>15</v>
      </c>
      <c r="AB410" s="244">
        <v>0</v>
      </c>
      <c r="AC410" s="242">
        <v>0</v>
      </c>
      <c r="AD410" s="242">
        <v>0</v>
      </c>
      <c r="AE410" s="244">
        <v>0</v>
      </c>
    </row>
    <row r="411" spans="1:31" x14ac:dyDescent="0.35">
      <c r="A411">
        <v>52303</v>
      </c>
      <c r="B411" t="s">
        <v>840</v>
      </c>
      <c r="C411" s="242">
        <v>12</v>
      </c>
      <c r="D411" s="242">
        <v>16</v>
      </c>
      <c r="E411" s="242">
        <v>0</v>
      </c>
      <c r="F411" s="243">
        <v>16</v>
      </c>
      <c r="G411" s="242">
        <v>10</v>
      </c>
      <c r="H411" s="242">
        <v>0</v>
      </c>
      <c r="I411" s="243">
        <v>10</v>
      </c>
      <c r="J411" s="242">
        <v>180</v>
      </c>
      <c r="K411" s="242">
        <v>240</v>
      </c>
      <c r="L411" s="242">
        <v>0</v>
      </c>
      <c r="M411" s="243">
        <v>240</v>
      </c>
      <c r="N411" s="242">
        <v>150</v>
      </c>
      <c r="O411" s="242">
        <v>0</v>
      </c>
      <c r="P411" s="243">
        <v>150</v>
      </c>
      <c r="Q411" s="242">
        <v>1</v>
      </c>
      <c r="R411" s="242">
        <v>15</v>
      </c>
      <c r="S411" s="244">
        <v>15</v>
      </c>
      <c r="T411" s="242">
        <v>4</v>
      </c>
      <c r="U411" s="242">
        <v>60</v>
      </c>
      <c r="V411" s="244">
        <v>30</v>
      </c>
      <c r="W411" s="242">
        <v>7</v>
      </c>
      <c r="X411" s="242">
        <v>105</v>
      </c>
      <c r="Y411" s="244">
        <v>60</v>
      </c>
      <c r="Z411" s="242">
        <v>1</v>
      </c>
      <c r="AA411" s="242">
        <v>15</v>
      </c>
      <c r="AB411" s="244">
        <v>0</v>
      </c>
      <c r="AC411" s="242">
        <v>1</v>
      </c>
      <c r="AD411" s="242">
        <v>15</v>
      </c>
      <c r="AE411" s="244">
        <v>0</v>
      </c>
    </row>
    <row r="412" spans="1:31" x14ac:dyDescent="0.35">
      <c r="A412">
        <v>52324</v>
      </c>
      <c r="B412" t="s">
        <v>841</v>
      </c>
      <c r="C412" s="242">
        <v>8</v>
      </c>
      <c r="D412" s="242">
        <v>29</v>
      </c>
      <c r="E412" s="242">
        <v>0</v>
      </c>
      <c r="F412" s="243">
        <v>29</v>
      </c>
      <c r="G412" s="242">
        <v>5</v>
      </c>
      <c r="H412" s="242">
        <v>0</v>
      </c>
      <c r="I412" s="243">
        <v>5</v>
      </c>
      <c r="J412" s="242">
        <v>120</v>
      </c>
      <c r="K412" s="242">
        <v>435</v>
      </c>
      <c r="L412" s="242">
        <v>0</v>
      </c>
      <c r="M412" s="243">
        <v>435</v>
      </c>
      <c r="N412" s="242">
        <v>75</v>
      </c>
      <c r="O412" s="242">
        <v>0</v>
      </c>
      <c r="P412" s="243">
        <v>75</v>
      </c>
      <c r="Q412" s="242">
        <v>1</v>
      </c>
      <c r="R412" s="242">
        <v>15</v>
      </c>
      <c r="S412" s="244">
        <v>0</v>
      </c>
      <c r="T412" s="242">
        <v>0</v>
      </c>
      <c r="U412" s="242">
        <v>0</v>
      </c>
      <c r="V412" s="244">
        <v>0</v>
      </c>
      <c r="W412" s="242">
        <v>27</v>
      </c>
      <c r="X412" s="242">
        <v>405</v>
      </c>
      <c r="Y412" s="244">
        <v>75</v>
      </c>
      <c r="Z412" s="242">
        <v>0</v>
      </c>
      <c r="AA412" s="242">
        <v>0</v>
      </c>
      <c r="AB412" s="244">
        <v>0</v>
      </c>
      <c r="AC412" s="242">
        <v>0</v>
      </c>
      <c r="AD412" s="242">
        <v>0</v>
      </c>
      <c r="AE412" s="244">
        <v>0</v>
      </c>
    </row>
    <row r="413" spans="1:31" x14ac:dyDescent="0.35">
      <c r="A413">
        <v>52329</v>
      </c>
      <c r="B413" t="s">
        <v>842</v>
      </c>
      <c r="C413" s="242">
        <v>0</v>
      </c>
      <c r="D413" s="242">
        <v>1</v>
      </c>
      <c r="E413" s="242">
        <v>0</v>
      </c>
      <c r="F413" s="243">
        <v>1</v>
      </c>
      <c r="G413" s="242">
        <v>1</v>
      </c>
      <c r="H413" s="242">
        <v>0</v>
      </c>
      <c r="I413" s="243">
        <v>1</v>
      </c>
      <c r="J413" s="242">
        <v>0</v>
      </c>
      <c r="K413" s="242">
        <v>0</v>
      </c>
      <c r="L413" s="242">
        <v>0</v>
      </c>
      <c r="M413" s="243">
        <v>0</v>
      </c>
      <c r="N413" s="242">
        <v>15</v>
      </c>
      <c r="O413" s="242">
        <v>0</v>
      </c>
      <c r="P413" s="243">
        <v>15</v>
      </c>
      <c r="Q413" s="242">
        <v>0</v>
      </c>
      <c r="R413" s="242">
        <v>0</v>
      </c>
      <c r="S413" s="244">
        <v>0</v>
      </c>
      <c r="T413" s="242">
        <v>0</v>
      </c>
      <c r="U413" s="242">
        <v>0</v>
      </c>
      <c r="V413" s="244">
        <v>0</v>
      </c>
      <c r="W413" s="242">
        <v>0</v>
      </c>
      <c r="X413" s="242">
        <v>0</v>
      </c>
      <c r="Y413" s="244">
        <v>0</v>
      </c>
      <c r="Z413" s="242">
        <v>0</v>
      </c>
      <c r="AA413" s="242">
        <v>0</v>
      </c>
      <c r="AB413" s="244">
        <v>0</v>
      </c>
      <c r="AC413" s="242">
        <v>0</v>
      </c>
      <c r="AD413" s="242">
        <v>0</v>
      </c>
      <c r="AE413" s="244">
        <v>0</v>
      </c>
    </row>
    <row r="414" spans="1:31" x14ac:dyDescent="0.35">
      <c r="A414">
        <v>52330</v>
      </c>
      <c r="B414" t="s">
        <v>843</v>
      </c>
      <c r="C414" s="242">
        <v>13</v>
      </c>
      <c r="D414" s="242">
        <v>15</v>
      </c>
      <c r="E414" s="242">
        <v>0</v>
      </c>
      <c r="F414" s="243">
        <v>15</v>
      </c>
      <c r="G414" s="242">
        <v>5</v>
      </c>
      <c r="H414" s="242">
        <v>0</v>
      </c>
      <c r="I414" s="243">
        <v>5</v>
      </c>
      <c r="J414" s="242">
        <v>195</v>
      </c>
      <c r="K414" s="242">
        <v>225</v>
      </c>
      <c r="L414" s="242">
        <v>0</v>
      </c>
      <c r="M414" s="243">
        <v>225</v>
      </c>
      <c r="N414" s="242">
        <v>75</v>
      </c>
      <c r="O414" s="242">
        <v>0</v>
      </c>
      <c r="P414" s="243">
        <v>75</v>
      </c>
      <c r="Q414" s="242">
        <v>12</v>
      </c>
      <c r="R414" s="242">
        <v>180</v>
      </c>
      <c r="S414" s="244">
        <v>60</v>
      </c>
      <c r="T414" s="242">
        <v>0</v>
      </c>
      <c r="U414" s="242">
        <v>0</v>
      </c>
      <c r="V414" s="244">
        <v>0</v>
      </c>
      <c r="W414" s="242">
        <v>3</v>
      </c>
      <c r="X414" s="242">
        <v>45</v>
      </c>
      <c r="Y414" s="244">
        <v>15</v>
      </c>
      <c r="Z414" s="242">
        <v>4</v>
      </c>
      <c r="AA414" s="242">
        <v>60</v>
      </c>
      <c r="AB414" s="244">
        <v>0</v>
      </c>
      <c r="AC414" s="242">
        <v>0</v>
      </c>
      <c r="AD414" s="242">
        <v>0</v>
      </c>
      <c r="AE414" s="244">
        <v>0</v>
      </c>
    </row>
    <row r="415" spans="1:31" x14ac:dyDescent="0.35">
      <c r="A415">
        <v>52334</v>
      </c>
      <c r="B415" t="s">
        <v>844</v>
      </c>
      <c r="C415" s="242">
        <v>16</v>
      </c>
      <c r="D415" s="242">
        <v>18</v>
      </c>
      <c r="E415" s="242">
        <v>1</v>
      </c>
      <c r="F415" s="243">
        <v>19</v>
      </c>
      <c r="G415" s="242">
        <v>3</v>
      </c>
      <c r="H415" s="242">
        <v>0</v>
      </c>
      <c r="I415" s="243">
        <v>3</v>
      </c>
      <c r="J415" s="242">
        <v>240</v>
      </c>
      <c r="K415" s="242">
        <v>270</v>
      </c>
      <c r="L415" s="242">
        <v>15</v>
      </c>
      <c r="M415" s="243">
        <v>285</v>
      </c>
      <c r="N415" s="242">
        <v>45</v>
      </c>
      <c r="O415" s="242">
        <v>0</v>
      </c>
      <c r="P415" s="243">
        <v>45</v>
      </c>
      <c r="Q415" s="242">
        <v>3</v>
      </c>
      <c r="R415" s="242">
        <v>45</v>
      </c>
      <c r="S415" s="244">
        <v>15</v>
      </c>
      <c r="T415" s="242">
        <v>9</v>
      </c>
      <c r="U415" s="242">
        <v>135</v>
      </c>
      <c r="V415" s="244">
        <v>15</v>
      </c>
      <c r="W415" s="242">
        <v>4</v>
      </c>
      <c r="X415" s="242">
        <v>60</v>
      </c>
      <c r="Y415" s="244">
        <v>0</v>
      </c>
      <c r="Z415" s="242">
        <v>6</v>
      </c>
      <c r="AA415" s="242">
        <v>90</v>
      </c>
      <c r="AB415" s="244">
        <v>0</v>
      </c>
      <c r="AC415" s="242">
        <v>6</v>
      </c>
      <c r="AD415" s="242">
        <v>90</v>
      </c>
      <c r="AE415" s="244">
        <v>0</v>
      </c>
    </row>
    <row r="416" spans="1:31" x14ac:dyDescent="0.35">
      <c r="A416">
        <v>52357</v>
      </c>
      <c r="B416" t="s">
        <v>894</v>
      </c>
      <c r="C416" s="242">
        <v>0</v>
      </c>
      <c r="D416" s="242">
        <v>1</v>
      </c>
      <c r="E416" s="242">
        <v>0</v>
      </c>
      <c r="F416" s="243">
        <v>1</v>
      </c>
      <c r="G416" s="242">
        <v>1</v>
      </c>
      <c r="H416" s="242">
        <v>0</v>
      </c>
      <c r="I416" s="243">
        <v>1</v>
      </c>
      <c r="J416" s="242">
        <v>0</v>
      </c>
      <c r="K416" s="242">
        <v>15</v>
      </c>
      <c r="L416" s="242">
        <v>0</v>
      </c>
      <c r="M416" s="243">
        <v>15</v>
      </c>
      <c r="N416" s="242">
        <v>15</v>
      </c>
      <c r="O416" s="242">
        <v>0</v>
      </c>
      <c r="P416" s="243">
        <v>15</v>
      </c>
      <c r="Q416" s="242">
        <v>0</v>
      </c>
      <c r="R416" s="242">
        <v>0</v>
      </c>
      <c r="S416" s="244">
        <v>0</v>
      </c>
      <c r="T416" s="242">
        <v>1</v>
      </c>
      <c r="U416" s="242">
        <v>15</v>
      </c>
      <c r="V416" s="244">
        <v>15</v>
      </c>
      <c r="W416" s="242">
        <v>0</v>
      </c>
      <c r="X416" s="242">
        <v>0</v>
      </c>
      <c r="Y416" s="244">
        <v>0</v>
      </c>
      <c r="Z416" s="242">
        <v>0</v>
      </c>
      <c r="AA416" s="242">
        <v>0</v>
      </c>
      <c r="AB416" s="244">
        <v>0</v>
      </c>
      <c r="AC416" s="242">
        <v>0</v>
      </c>
      <c r="AD416" s="242">
        <v>0</v>
      </c>
      <c r="AE416" s="244">
        <v>0</v>
      </c>
    </row>
    <row r="417" spans="1:31" x14ac:dyDescent="0.35">
      <c r="A417">
        <v>52365</v>
      </c>
      <c r="B417" t="s">
        <v>846</v>
      </c>
      <c r="C417" s="242">
        <v>28</v>
      </c>
      <c r="D417" s="242">
        <v>23</v>
      </c>
      <c r="E417" s="242">
        <v>4</v>
      </c>
      <c r="F417" s="243">
        <v>27</v>
      </c>
      <c r="G417" s="242">
        <v>5</v>
      </c>
      <c r="H417" s="242">
        <v>0</v>
      </c>
      <c r="I417" s="243">
        <v>5</v>
      </c>
      <c r="J417" s="242">
        <v>420</v>
      </c>
      <c r="K417" s="242">
        <v>345</v>
      </c>
      <c r="L417" s="242">
        <v>60</v>
      </c>
      <c r="M417" s="243">
        <v>405</v>
      </c>
      <c r="N417" s="242">
        <v>75</v>
      </c>
      <c r="O417" s="242">
        <v>0</v>
      </c>
      <c r="P417" s="243">
        <v>75</v>
      </c>
      <c r="Q417" s="242">
        <v>5</v>
      </c>
      <c r="R417" s="242">
        <v>75</v>
      </c>
      <c r="S417" s="244">
        <v>15</v>
      </c>
      <c r="T417" s="242">
        <v>4</v>
      </c>
      <c r="U417" s="242">
        <v>60</v>
      </c>
      <c r="V417" s="244">
        <v>15</v>
      </c>
      <c r="W417" s="242">
        <v>12</v>
      </c>
      <c r="X417" s="242">
        <v>180</v>
      </c>
      <c r="Y417" s="244">
        <v>30</v>
      </c>
      <c r="Z417" s="242">
        <v>0</v>
      </c>
      <c r="AA417" s="242">
        <v>0</v>
      </c>
      <c r="AB417" s="244">
        <v>0</v>
      </c>
      <c r="AC417" s="242">
        <v>0</v>
      </c>
      <c r="AD417" s="242">
        <v>0</v>
      </c>
      <c r="AE417" s="244">
        <v>0</v>
      </c>
    </row>
    <row r="418" spans="1:31" x14ac:dyDescent="0.35">
      <c r="A418">
        <v>52384</v>
      </c>
      <c r="B418" t="s">
        <v>675</v>
      </c>
      <c r="C418" s="242">
        <v>28</v>
      </c>
      <c r="D418" s="242">
        <v>41</v>
      </c>
      <c r="E418" s="242">
        <v>2</v>
      </c>
      <c r="F418" s="243">
        <v>43</v>
      </c>
      <c r="G418" s="242">
        <v>2</v>
      </c>
      <c r="H418" s="242">
        <v>0</v>
      </c>
      <c r="I418" s="243">
        <v>2</v>
      </c>
      <c r="J418" s="242">
        <v>412.3</v>
      </c>
      <c r="K418" s="242">
        <v>614</v>
      </c>
      <c r="L418" s="242">
        <v>30</v>
      </c>
      <c r="M418" s="243">
        <v>644</v>
      </c>
      <c r="N418" s="242">
        <v>30</v>
      </c>
      <c r="O418" s="242">
        <v>0</v>
      </c>
      <c r="P418" s="243">
        <v>30</v>
      </c>
      <c r="Q418" s="242">
        <v>15</v>
      </c>
      <c r="R418" s="242">
        <v>225</v>
      </c>
      <c r="S418" s="244">
        <v>15</v>
      </c>
      <c r="T418" s="242">
        <v>3</v>
      </c>
      <c r="U418" s="242">
        <v>45</v>
      </c>
      <c r="V418" s="244">
        <v>0</v>
      </c>
      <c r="W418" s="242">
        <v>12</v>
      </c>
      <c r="X418" s="242">
        <v>180</v>
      </c>
      <c r="Y418" s="244">
        <v>0</v>
      </c>
      <c r="Z418" s="242">
        <v>11</v>
      </c>
      <c r="AA418" s="242">
        <v>165</v>
      </c>
      <c r="AB418" s="244">
        <v>0</v>
      </c>
      <c r="AC418" s="242">
        <v>11</v>
      </c>
      <c r="AD418" s="242">
        <v>165</v>
      </c>
      <c r="AE418" s="244">
        <v>0</v>
      </c>
    </row>
    <row r="419" spans="1:31" x14ac:dyDescent="0.35">
      <c r="A419">
        <v>52393</v>
      </c>
      <c r="B419" t="s">
        <v>847</v>
      </c>
      <c r="C419" s="242">
        <v>15</v>
      </c>
      <c r="D419" s="242">
        <v>22</v>
      </c>
      <c r="E419" s="242">
        <v>2</v>
      </c>
      <c r="F419" s="243">
        <v>24</v>
      </c>
      <c r="G419" s="242">
        <v>0</v>
      </c>
      <c r="H419" s="242">
        <v>1</v>
      </c>
      <c r="I419" s="243">
        <v>1</v>
      </c>
      <c r="J419" s="242">
        <v>225</v>
      </c>
      <c r="K419" s="242">
        <v>330</v>
      </c>
      <c r="L419" s="242">
        <v>30</v>
      </c>
      <c r="M419" s="243">
        <v>360</v>
      </c>
      <c r="N419" s="242">
        <v>0</v>
      </c>
      <c r="O419" s="242">
        <v>15</v>
      </c>
      <c r="P419" s="243">
        <v>15</v>
      </c>
      <c r="Q419" s="242">
        <v>6</v>
      </c>
      <c r="R419" s="242">
        <v>90</v>
      </c>
      <c r="S419" s="244">
        <v>0</v>
      </c>
      <c r="T419" s="242">
        <v>2</v>
      </c>
      <c r="U419" s="242">
        <v>30</v>
      </c>
      <c r="V419" s="244">
        <v>0</v>
      </c>
      <c r="W419" s="242">
        <v>10</v>
      </c>
      <c r="X419" s="242">
        <v>150</v>
      </c>
      <c r="Y419" s="244">
        <v>15</v>
      </c>
      <c r="Z419" s="242">
        <v>3</v>
      </c>
      <c r="AA419" s="242">
        <v>45</v>
      </c>
      <c r="AB419" s="244">
        <v>15</v>
      </c>
      <c r="AC419" s="242">
        <v>3</v>
      </c>
      <c r="AD419" s="242">
        <v>45</v>
      </c>
      <c r="AE419" s="244">
        <v>15</v>
      </c>
    </row>
    <row r="420" spans="1:31" x14ac:dyDescent="0.35">
      <c r="A420">
        <v>52401</v>
      </c>
      <c r="B420" t="s">
        <v>848</v>
      </c>
      <c r="C420" s="242">
        <v>0</v>
      </c>
      <c r="D420" s="242">
        <v>1</v>
      </c>
      <c r="E420" s="242">
        <v>0</v>
      </c>
      <c r="F420" s="243">
        <v>1</v>
      </c>
      <c r="G420" s="242">
        <v>0</v>
      </c>
      <c r="H420" s="242">
        <v>0</v>
      </c>
      <c r="I420" s="243">
        <v>0</v>
      </c>
      <c r="J420" s="242">
        <v>0</v>
      </c>
      <c r="K420" s="242">
        <v>15</v>
      </c>
      <c r="L420" s="242">
        <v>0</v>
      </c>
      <c r="M420" s="243">
        <v>15</v>
      </c>
      <c r="N420" s="242">
        <v>0</v>
      </c>
      <c r="O420" s="242">
        <v>0</v>
      </c>
      <c r="P420" s="243">
        <v>0</v>
      </c>
      <c r="Q420" s="242">
        <v>0</v>
      </c>
      <c r="R420" s="242">
        <v>0</v>
      </c>
      <c r="S420" s="244">
        <v>0</v>
      </c>
      <c r="T420" s="242">
        <v>0</v>
      </c>
      <c r="U420" s="242">
        <v>0</v>
      </c>
      <c r="V420" s="244">
        <v>0</v>
      </c>
      <c r="W420" s="242">
        <v>1</v>
      </c>
      <c r="X420" s="242">
        <v>15</v>
      </c>
      <c r="Y420" s="244">
        <v>0</v>
      </c>
      <c r="Z420" s="242">
        <v>0</v>
      </c>
      <c r="AA420" s="242">
        <v>0</v>
      </c>
      <c r="AB420" s="244">
        <v>0</v>
      </c>
      <c r="AC420" s="242">
        <v>0</v>
      </c>
      <c r="AD420" s="242">
        <v>0</v>
      </c>
      <c r="AE420" s="244">
        <v>0</v>
      </c>
    </row>
    <row r="421" spans="1:31" x14ac:dyDescent="0.35">
      <c r="A421">
        <v>52419</v>
      </c>
      <c r="B421" t="s">
        <v>852</v>
      </c>
      <c r="C421" s="242">
        <v>15</v>
      </c>
      <c r="D421" s="242">
        <v>28</v>
      </c>
      <c r="E421" s="242">
        <v>0</v>
      </c>
      <c r="F421" s="243">
        <v>28</v>
      </c>
      <c r="G421" s="242">
        <v>9</v>
      </c>
      <c r="H421" s="242">
        <v>0</v>
      </c>
      <c r="I421" s="243">
        <v>9</v>
      </c>
      <c r="J421" s="242">
        <v>225</v>
      </c>
      <c r="K421" s="242">
        <v>420</v>
      </c>
      <c r="L421" s="242">
        <v>0</v>
      </c>
      <c r="M421" s="243">
        <v>420</v>
      </c>
      <c r="N421" s="242">
        <v>135</v>
      </c>
      <c r="O421" s="242">
        <v>0</v>
      </c>
      <c r="P421" s="243">
        <v>135</v>
      </c>
      <c r="Q421" s="242">
        <v>7</v>
      </c>
      <c r="R421" s="242">
        <v>105</v>
      </c>
      <c r="S421" s="244">
        <v>15</v>
      </c>
      <c r="T421" s="242">
        <v>4</v>
      </c>
      <c r="U421" s="242">
        <v>60</v>
      </c>
      <c r="V421" s="244">
        <v>15</v>
      </c>
      <c r="W421" s="242">
        <v>7</v>
      </c>
      <c r="X421" s="242">
        <v>105</v>
      </c>
      <c r="Y421" s="244">
        <v>30</v>
      </c>
      <c r="Z421" s="242">
        <v>4</v>
      </c>
      <c r="AA421" s="242">
        <v>60</v>
      </c>
      <c r="AB421" s="244">
        <v>15</v>
      </c>
      <c r="AC421" s="242">
        <v>4</v>
      </c>
      <c r="AD421" s="242">
        <v>60</v>
      </c>
      <c r="AE421" s="244">
        <v>15</v>
      </c>
    </row>
    <row r="422" spans="1:31" x14ac:dyDescent="0.35">
      <c r="A422">
        <v>52428</v>
      </c>
      <c r="B422" t="s">
        <v>853</v>
      </c>
      <c r="C422" s="242">
        <v>0</v>
      </c>
      <c r="D422" s="242">
        <v>1</v>
      </c>
      <c r="E422" s="242">
        <v>0</v>
      </c>
      <c r="F422" s="243">
        <v>1</v>
      </c>
      <c r="G422" s="242">
        <v>1</v>
      </c>
      <c r="H422" s="242">
        <v>0</v>
      </c>
      <c r="I422" s="243">
        <v>1</v>
      </c>
      <c r="J422" s="242">
        <v>0</v>
      </c>
      <c r="K422" s="242">
        <v>0</v>
      </c>
      <c r="L422" s="242">
        <v>0</v>
      </c>
      <c r="M422" s="243">
        <v>0</v>
      </c>
      <c r="N422" s="242">
        <v>15</v>
      </c>
      <c r="O422" s="242">
        <v>0</v>
      </c>
      <c r="P422" s="243">
        <v>15</v>
      </c>
      <c r="Q422" s="242">
        <v>0</v>
      </c>
      <c r="R422" s="242">
        <v>0</v>
      </c>
      <c r="S422" s="244">
        <v>0</v>
      </c>
      <c r="T422" s="242">
        <v>0</v>
      </c>
      <c r="U422" s="242">
        <v>0</v>
      </c>
      <c r="V422" s="244">
        <v>0</v>
      </c>
      <c r="W422" s="242">
        <v>0</v>
      </c>
      <c r="X422" s="242">
        <v>0</v>
      </c>
      <c r="Y422" s="244">
        <v>0</v>
      </c>
      <c r="Z422" s="242">
        <v>0</v>
      </c>
      <c r="AA422" s="242">
        <v>0</v>
      </c>
      <c r="AB422" s="244">
        <v>0</v>
      </c>
      <c r="AC422" s="242">
        <v>0</v>
      </c>
      <c r="AD422" s="242">
        <v>0</v>
      </c>
      <c r="AE422" s="244">
        <v>0</v>
      </c>
    </row>
    <row r="423" spans="1:31" x14ac:dyDescent="0.35">
      <c r="A423">
        <v>52429</v>
      </c>
      <c r="B423" t="s">
        <v>854</v>
      </c>
      <c r="C423" s="242">
        <v>1</v>
      </c>
      <c r="D423" s="242">
        <v>1</v>
      </c>
      <c r="E423" s="242">
        <v>0</v>
      </c>
      <c r="F423" s="243">
        <v>1</v>
      </c>
      <c r="G423" s="242">
        <v>1</v>
      </c>
      <c r="H423" s="242">
        <v>0</v>
      </c>
      <c r="I423" s="243">
        <v>1</v>
      </c>
      <c r="J423" s="242">
        <v>15</v>
      </c>
      <c r="K423" s="242">
        <v>15</v>
      </c>
      <c r="L423" s="242">
        <v>0</v>
      </c>
      <c r="M423" s="243">
        <v>15</v>
      </c>
      <c r="N423" s="242">
        <v>15</v>
      </c>
      <c r="O423" s="242">
        <v>0</v>
      </c>
      <c r="P423" s="243">
        <v>15</v>
      </c>
      <c r="Q423" s="242">
        <v>1</v>
      </c>
      <c r="R423" s="242">
        <v>15</v>
      </c>
      <c r="S423" s="244">
        <v>15</v>
      </c>
      <c r="T423" s="242">
        <v>0</v>
      </c>
      <c r="U423" s="242">
        <v>0</v>
      </c>
      <c r="V423" s="244">
        <v>0</v>
      </c>
      <c r="W423" s="242">
        <v>0</v>
      </c>
      <c r="X423" s="242">
        <v>0</v>
      </c>
      <c r="Y423" s="244">
        <v>0</v>
      </c>
      <c r="Z423" s="242">
        <v>0</v>
      </c>
      <c r="AA423" s="242">
        <v>0</v>
      </c>
      <c r="AB423" s="244">
        <v>0</v>
      </c>
      <c r="AC423" s="242">
        <v>0</v>
      </c>
      <c r="AD423" s="242">
        <v>0</v>
      </c>
      <c r="AE423" s="244">
        <v>0</v>
      </c>
    </row>
    <row r="424" spans="1:31" x14ac:dyDescent="0.35">
      <c r="A424">
        <v>52444</v>
      </c>
      <c r="B424" t="s">
        <v>855</v>
      </c>
      <c r="C424" s="242">
        <v>17</v>
      </c>
      <c r="D424" s="242">
        <v>30</v>
      </c>
      <c r="E424" s="242">
        <v>1</v>
      </c>
      <c r="F424" s="243">
        <v>31</v>
      </c>
      <c r="G424" s="242">
        <v>9</v>
      </c>
      <c r="H424" s="242">
        <v>0</v>
      </c>
      <c r="I424" s="243">
        <v>9</v>
      </c>
      <c r="J424" s="242">
        <v>255</v>
      </c>
      <c r="K424" s="242">
        <v>450</v>
      </c>
      <c r="L424" s="242">
        <v>15</v>
      </c>
      <c r="M424" s="243">
        <v>465</v>
      </c>
      <c r="N424" s="242">
        <v>135</v>
      </c>
      <c r="O424" s="242">
        <v>0</v>
      </c>
      <c r="P424" s="243">
        <v>135</v>
      </c>
      <c r="Q424" s="242">
        <v>14</v>
      </c>
      <c r="R424" s="242">
        <v>210</v>
      </c>
      <c r="S424" s="244">
        <v>15</v>
      </c>
      <c r="T424" s="242">
        <v>3</v>
      </c>
      <c r="U424" s="242">
        <v>45</v>
      </c>
      <c r="V424" s="244">
        <v>15</v>
      </c>
      <c r="W424" s="242">
        <v>3</v>
      </c>
      <c r="X424" s="242">
        <v>45</v>
      </c>
      <c r="Y424" s="244">
        <v>0</v>
      </c>
      <c r="Z424" s="242">
        <v>7</v>
      </c>
      <c r="AA424" s="242">
        <v>105</v>
      </c>
      <c r="AB424" s="244">
        <v>0</v>
      </c>
      <c r="AC424" s="242">
        <v>5</v>
      </c>
      <c r="AD424" s="242">
        <v>75</v>
      </c>
      <c r="AE424" s="244">
        <v>0</v>
      </c>
    </row>
    <row r="425" spans="1:31" x14ac:dyDescent="0.35">
      <c r="A425">
        <v>52469</v>
      </c>
      <c r="B425" t="s">
        <v>856</v>
      </c>
      <c r="C425" s="242">
        <v>14</v>
      </c>
      <c r="D425" s="242">
        <v>27</v>
      </c>
      <c r="E425" s="242">
        <v>0</v>
      </c>
      <c r="F425" s="243">
        <v>27</v>
      </c>
      <c r="G425" s="242">
        <v>15</v>
      </c>
      <c r="H425" s="242">
        <v>0</v>
      </c>
      <c r="I425" s="243">
        <v>15</v>
      </c>
      <c r="J425" s="242">
        <v>210</v>
      </c>
      <c r="K425" s="242">
        <v>405</v>
      </c>
      <c r="L425" s="242">
        <v>0</v>
      </c>
      <c r="M425" s="243">
        <v>405</v>
      </c>
      <c r="N425" s="242">
        <v>225</v>
      </c>
      <c r="O425" s="242">
        <v>0</v>
      </c>
      <c r="P425" s="243">
        <v>225</v>
      </c>
      <c r="Q425" s="242">
        <v>0</v>
      </c>
      <c r="R425" s="242">
        <v>0</v>
      </c>
      <c r="S425" s="244">
        <v>0</v>
      </c>
      <c r="T425" s="242">
        <v>3</v>
      </c>
      <c r="U425" s="242">
        <v>45</v>
      </c>
      <c r="V425" s="244">
        <v>30</v>
      </c>
      <c r="W425" s="242">
        <v>3</v>
      </c>
      <c r="X425" s="242">
        <v>45</v>
      </c>
      <c r="Y425" s="244">
        <v>45</v>
      </c>
      <c r="Z425" s="242">
        <v>6</v>
      </c>
      <c r="AA425" s="242">
        <v>90</v>
      </c>
      <c r="AB425" s="244">
        <v>45</v>
      </c>
      <c r="AC425" s="242">
        <v>6</v>
      </c>
      <c r="AD425" s="242">
        <v>90</v>
      </c>
      <c r="AE425" s="244">
        <v>45</v>
      </c>
    </row>
    <row r="426" spans="1:31" x14ac:dyDescent="0.35">
      <c r="A426">
        <v>52472</v>
      </c>
      <c r="B426" t="s">
        <v>857</v>
      </c>
      <c r="C426" s="242">
        <v>2</v>
      </c>
      <c r="D426" s="242">
        <v>1</v>
      </c>
      <c r="E426" s="242">
        <v>0</v>
      </c>
      <c r="F426" s="243">
        <v>1</v>
      </c>
      <c r="G426" s="242">
        <v>0</v>
      </c>
      <c r="H426" s="242">
        <v>0</v>
      </c>
      <c r="I426" s="243">
        <v>0</v>
      </c>
      <c r="J426" s="242">
        <v>30</v>
      </c>
      <c r="K426" s="242">
        <v>15</v>
      </c>
      <c r="L426" s="242">
        <v>0</v>
      </c>
      <c r="M426" s="243">
        <v>15</v>
      </c>
      <c r="N426" s="242">
        <v>0</v>
      </c>
      <c r="O426" s="242">
        <v>0</v>
      </c>
      <c r="P426" s="243">
        <v>0</v>
      </c>
      <c r="Q426" s="242">
        <v>0</v>
      </c>
      <c r="R426" s="242">
        <v>0</v>
      </c>
      <c r="S426" s="244">
        <v>0</v>
      </c>
      <c r="T426" s="242">
        <v>1</v>
      </c>
      <c r="U426" s="242">
        <v>15</v>
      </c>
      <c r="V426" s="244">
        <v>0</v>
      </c>
      <c r="W426" s="242">
        <v>0</v>
      </c>
      <c r="X426" s="242">
        <v>0</v>
      </c>
      <c r="Y426" s="244">
        <v>0</v>
      </c>
      <c r="Z426" s="242">
        <v>0</v>
      </c>
      <c r="AA426" s="242">
        <v>0</v>
      </c>
      <c r="AB426" s="244">
        <v>0</v>
      </c>
      <c r="AC426" s="242">
        <v>0</v>
      </c>
      <c r="AD426" s="242">
        <v>0</v>
      </c>
      <c r="AE426" s="244">
        <v>0</v>
      </c>
    </row>
    <row r="427" spans="1:31" x14ac:dyDescent="0.35">
      <c r="A427">
        <v>52483</v>
      </c>
      <c r="B427" t="s">
        <v>858</v>
      </c>
      <c r="C427" s="242">
        <v>7</v>
      </c>
      <c r="D427" s="242">
        <v>7</v>
      </c>
      <c r="E427" s="242">
        <v>0</v>
      </c>
      <c r="F427" s="243">
        <v>7</v>
      </c>
      <c r="G427" s="242">
        <v>0</v>
      </c>
      <c r="H427" s="242">
        <v>0</v>
      </c>
      <c r="I427" s="243">
        <v>0</v>
      </c>
      <c r="J427" s="242">
        <v>105</v>
      </c>
      <c r="K427" s="242">
        <v>105</v>
      </c>
      <c r="L427" s="242">
        <v>0</v>
      </c>
      <c r="M427" s="243">
        <v>105</v>
      </c>
      <c r="N427" s="242">
        <v>0</v>
      </c>
      <c r="O427" s="242">
        <v>0</v>
      </c>
      <c r="P427" s="243">
        <v>0</v>
      </c>
      <c r="Q427" s="242">
        <v>3</v>
      </c>
      <c r="R427" s="242">
        <v>45</v>
      </c>
      <c r="S427" s="244">
        <v>0</v>
      </c>
      <c r="T427" s="242">
        <v>3</v>
      </c>
      <c r="U427" s="242">
        <v>45</v>
      </c>
      <c r="V427" s="244">
        <v>0</v>
      </c>
      <c r="W427" s="242">
        <v>0</v>
      </c>
      <c r="X427" s="242">
        <v>0</v>
      </c>
      <c r="Y427" s="244">
        <v>0</v>
      </c>
      <c r="Z427" s="242">
        <v>0</v>
      </c>
      <c r="AA427" s="242">
        <v>0</v>
      </c>
      <c r="AB427" s="244">
        <v>0</v>
      </c>
      <c r="AC427" s="242">
        <v>0</v>
      </c>
      <c r="AD427" s="242">
        <v>0</v>
      </c>
      <c r="AE427" s="244">
        <v>0</v>
      </c>
    </row>
    <row r="428" spans="1:31" x14ac:dyDescent="0.35">
      <c r="A428">
        <v>52485</v>
      </c>
      <c r="B428" t="s">
        <v>859</v>
      </c>
      <c r="C428" s="242">
        <v>5</v>
      </c>
      <c r="D428" s="242">
        <v>8</v>
      </c>
      <c r="E428" s="242">
        <v>0</v>
      </c>
      <c r="F428" s="243">
        <v>8</v>
      </c>
      <c r="G428" s="242">
        <v>0</v>
      </c>
      <c r="H428" s="242">
        <v>0</v>
      </c>
      <c r="I428" s="243">
        <v>0</v>
      </c>
      <c r="J428" s="242">
        <v>75</v>
      </c>
      <c r="K428" s="242">
        <v>120</v>
      </c>
      <c r="L428" s="242">
        <v>0</v>
      </c>
      <c r="M428" s="243">
        <v>120</v>
      </c>
      <c r="N428" s="242">
        <v>0</v>
      </c>
      <c r="O428" s="242">
        <v>0</v>
      </c>
      <c r="P428" s="243">
        <v>0</v>
      </c>
      <c r="Q428" s="242">
        <v>2</v>
      </c>
      <c r="R428" s="242">
        <v>30</v>
      </c>
      <c r="S428" s="244">
        <v>0</v>
      </c>
      <c r="T428" s="242">
        <v>4</v>
      </c>
      <c r="U428" s="242">
        <v>60</v>
      </c>
      <c r="V428" s="244">
        <v>0</v>
      </c>
      <c r="W428" s="242">
        <v>0</v>
      </c>
      <c r="X428" s="242">
        <v>0</v>
      </c>
      <c r="Y428" s="244">
        <v>0</v>
      </c>
      <c r="Z428" s="242">
        <v>0</v>
      </c>
      <c r="AA428" s="242">
        <v>0</v>
      </c>
      <c r="AB428" s="244">
        <v>0</v>
      </c>
      <c r="AC428" s="242">
        <v>0</v>
      </c>
      <c r="AD428" s="242">
        <v>0</v>
      </c>
      <c r="AE428" s="244">
        <v>0</v>
      </c>
    </row>
    <row r="429" spans="1:31" x14ac:dyDescent="0.35">
      <c r="A429">
        <v>52489</v>
      </c>
      <c r="B429" t="s">
        <v>860</v>
      </c>
      <c r="C429" s="242">
        <v>8</v>
      </c>
      <c r="D429" s="242">
        <v>16</v>
      </c>
      <c r="E429" s="242">
        <v>0</v>
      </c>
      <c r="F429" s="243">
        <v>16</v>
      </c>
      <c r="G429" s="242">
        <v>2</v>
      </c>
      <c r="H429" s="242">
        <v>0</v>
      </c>
      <c r="I429" s="243">
        <v>2</v>
      </c>
      <c r="J429" s="242">
        <v>120</v>
      </c>
      <c r="K429" s="242">
        <v>225</v>
      </c>
      <c r="L429" s="242">
        <v>0</v>
      </c>
      <c r="M429" s="243">
        <v>225</v>
      </c>
      <c r="N429" s="242">
        <v>27</v>
      </c>
      <c r="O429" s="242">
        <v>0</v>
      </c>
      <c r="P429" s="243">
        <v>27</v>
      </c>
      <c r="Q429" s="242">
        <v>7</v>
      </c>
      <c r="R429" s="242">
        <v>105</v>
      </c>
      <c r="S429" s="244">
        <v>15</v>
      </c>
      <c r="T429" s="242">
        <v>3</v>
      </c>
      <c r="U429" s="242">
        <v>30</v>
      </c>
      <c r="V429" s="244">
        <v>12</v>
      </c>
      <c r="W429" s="242">
        <v>2</v>
      </c>
      <c r="X429" s="242">
        <v>30</v>
      </c>
      <c r="Y429" s="244">
        <v>0</v>
      </c>
      <c r="Z429" s="242">
        <v>4</v>
      </c>
      <c r="AA429" s="242">
        <v>60</v>
      </c>
      <c r="AB429" s="244">
        <v>0</v>
      </c>
      <c r="AC429" s="242">
        <v>0</v>
      </c>
      <c r="AD429" s="242">
        <v>0</v>
      </c>
      <c r="AE429" s="244">
        <v>0</v>
      </c>
    </row>
    <row r="430" spans="1:31" x14ac:dyDescent="0.35">
      <c r="A430">
        <v>52494</v>
      </c>
      <c r="B430" t="s">
        <v>862</v>
      </c>
      <c r="C430" s="242">
        <v>1</v>
      </c>
      <c r="D430" s="242">
        <v>3</v>
      </c>
      <c r="E430" s="242">
        <v>1</v>
      </c>
      <c r="F430" s="243">
        <v>4</v>
      </c>
      <c r="G430" s="242">
        <v>1</v>
      </c>
      <c r="H430" s="242">
        <v>1</v>
      </c>
      <c r="I430" s="243">
        <v>2</v>
      </c>
      <c r="J430" s="242">
        <v>15</v>
      </c>
      <c r="K430" s="242">
        <v>30</v>
      </c>
      <c r="L430" s="242">
        <v>0</v>
      </c>
      <c r="M430" s="243">
        <v>30</v>
      </c>
      <c r="N430" s="242">
        <v>15</v>
      </c>
      <c r="O430" s="242">
        <v>15</v>
      </c>
      <c r="P430" s="243">
        <v>30</v>
      </c>
      <c r="Q430" s="242">
        <v>0</v>
      </c>
      <c r="R430" s="242">
        <v>0</v>
      </c>
      <c r="S430" s="244">
        <v>0</v>
      </c>
      <c r="T430" s="242">
        <v>0</v>
      </c>
      <c r="U430" s="242">
        <v>0</v>
      </c>
      <c r="V430" s="244">
        <v>0</v>
      </c>
      <c r="W430" s="242">
        <v>1</v>
      </c>
      <c r="X430" s="242">
        <v>0</v>
      </c>
      <c r="Y430" s="244">
        <v>15</v>
      </c>
      <c r="Z430" s="242">
        <v>0</v>
      </c>
      <c r="AA430" s="242">
        <v>0</v>
      </c>
      <c r="AB430" s="244">
        <v>0</v>
      </c>
      <c r="AC430" s="242">
        <v>0</v>
      </c>
      <c r="AD430" s="242">
        <v>0</v>
      </c>
      <c r="AE430" s="244">
        <v>0</v>
      </c>
    </row>
    <row r="431" spans="1:31" x14ac:dyDescent="0.35">
      <c r="A431">
        <v>52505</v>
      </c>
      <c r="B431" t="s">
        <v>897</v>
      </c>
      <c r="C431" s="242">
        <v>0</v>
      </c>
      <c r="D431" s="242">
        <v>1</v>
      </c>
      <c r="E431" s="242">
        <v>0</v>
      </c>
      <c r="F431" s="243">
        <v>1</v>
      </c>
      <c r="G431" s="242">
        <v>1</v>
      </c>
      <c r="H431" s="242">
        <v>0</v>
      </c>
      <c r="I431" s="243">
        <v>1</v>
      </c>
      <c r="J431" s="242">
        <v>0</v>
      </c>
      <c r="K431" s="242">
        <v>15</v>
      </c>
      <c r="L431" s="242">
        <v>0</v>
      </c>
      <c r="M431" s="243">
        <v>15</v>
      </c>
      <c r="N431" s="242">
        <v>15</v>
      </c>
      <c r="O431" s="242">
        <v>0</v>
      </c>
      <c r="P431" s="243">
        <v>15</v>
      </c>
      <c r="Q431" s="242">
        <v>0</v>
      </c>
      <c r="R431" s="242">
        <v>0</v>
      </c>
      <c r="S431" s="244">
        <v>0</v>
      </c>
      <c r="T431" s="242">
        <v>0</v>
      </c>
      <c r="U431" s="242">
        <v>0</v>
      </c>
      <c r="V431" s="244">
        <v>0</v>
      </c>
      <c r="W431" s="242">
        <v>0</v>
      </c>
      <c r="X431" s="242">
        <v>0</v>
      </c>
      <c r="Y431" s="244">
        <v>0</v>
      </c>
      <c r="Z431" s="242">
        <v>0</v>
      </c>
      <c r="AA431" s="242">
        <v>0</v>
      </c>
      <c r="AB431" s="244">
        <v>0</v>
      </c>
      <c r="AC431" s="242">
        <v>0</v>
      </c>
      <c r="AD431" s="242">
        <v>0</v>
      </c>
      <c r="AE431" s="244">
        <v>0</v>
      </c>
    </row>
    <row r="432" spans="1:31" x14ac:dyDescent="0.35">
      <c r="A432">
        <v>52507</v>
      </c>
      <c r="B432" t="s">
        <v>864</v>
      </c>
      <c r="C432" s="242">
        <v>0</v>
      </c>
      <c r="D432" s="242">
        <v>20</v>
      </c>
      <c r="E432" s="242">
        <v>0</v>
      </c>
      <c r="F432" s="243">
        <v>20</v>
      </c>
      <c r="G432" s="242">
        <v>12</v>
      </c>
      <c r="H432" s="242">
        <v>0</v>
      </c>
      <c r="I432" s="243">
        <v>12</v>
      </c>
      <c r="J432" s="242">
        <v>0</v>
      </c>
      <c r="K432" s="242">
        <v>300</v>
      </c>
      <c r="L432" s="242">
        <v>0</v>
      </c>
      <c r="M432" s="243">
        <v>300</v>
      </c>
      <c r="N432" s="242">
        <v>180</v>
      </c>
      <c r="O432" s="242">
        <v>0</v>
      </c>
      <c r="P432" s="243">
        <v>180</v>
      </c>
      <c r="Q432" s="242">
        <v>1</v>
      </c>
      <c r="R432" s="242">
        <v>15</v>
      </c>
      <c r="S432" s="244">
        <v>15</v>
      </c>
      <c r="T432" s="242">
        <v>0</v>
      </c>
      <c r="U432" s="242">
        <v>0</v>
      </c>
      <c r="V432" s="244">
        <v>0</v>
      </c>
      <c r="W432" s="242">
        <v>5</v>
      </c>
      <c r="X432" s="242">
        <v>75</v>
      </c>
      <c r="Y432" s="244">
        <v>45</v>
      </c>
      <c r="Z432" s="242">
        <v>0</v>
      </c>
      <c r="AA432" s="242">
        <v>0</v>
      </c>
      <c r="AB432" s="244">
        <v>0</v>
      </c>
      <c r="AC432" s="242">
        <v>0</v>
      </c>
      <c r="AD432" s="242">
        <v>0</v>
      </c>
      <c r="AE432" s="244">
        <v>0</v>
      </c>
    </row>
    <row r="433" spans="1:31" x14ac:dyDescent="0.35">
      <c r="A433">
        <v>52508</v>
      </c>
      <c r="B433" t="s">
        <v>865</v>
      </c>
      <c r="C433" s="242">
        <v>12</v>
      </c>
      <c r="D433" s="242">
        <v>0</v>
      </c>
      <c r="E433" s="242">
        <v>0</v>
      </c>
      <c r="F433" s="243">
        <v>0</v>
      </c>
      <c r="G433" s="242">
        <v>0</v>
      </c>
      <c r="H433" s="242">
        <v>0</v>
      </c>
      <c r="I433" s="243">
        <v>0</v>
      </c>
      <c r="J433" s="242">
        <v>180</v>
      </c>
      <c r="K433" s="242">
        <v>0</v>
      </c>
      <c r="L433" s="242">
        <v>0</v>
      </c>
      <c r="M433" s="243">
        <v>0</v>
      </c>
      <c r="N433" s="242">
        <v>0</v>
      </c>
      <c r="O433" s="242">
        <v>0</v>
      </c>
      <c r="P433" s="243">
        <v>0</v>
      </c>
      <c r="Q433" s="242">
        <v>0</v>
      </c>
      <c r="R433" s="242">
        <v>0</v>
      </c>
      <c r="S433" s="244">
        <v>0</v>
      </c>
      <c r="T433" s="242">
        <v>0</v>
      </c>
      <c r="U433" s="242">
        <v>0</v>
      </c>
      <c r="V433" s="244">
        <v>0</v>
      </c>
      <c r="W433" s="242">
        <v>0</v>
      </c>
      <c r="X433" s="242">
        <v>0</v>
      </c>
      <c r="Y433" s="244">
        <v>0</v>
      </c>
      <c r="Z433" s="242">
        <v>0</v>
      </c>
      <c r="AA433" s="242">
        <v>0</v>
      </c>
      <c r="AB433" s="244">
        <v>0</v>
      </c>
      <c r="AC433" s="242">
        <v>0</v>
      </c>
      <c r="AD433" s="242">
        <v>0</v>
      </c>
      <c r="AE433" s="244">
        <v>0</v>
      </c>
    </row>
    <row r="434" spans="1:31" x14ac:dyDescent="0.35">
      <c r="A434">
        <v>52516</v>
      </c>
      <c r="B434" t="s">
        <v>866</v>
      </c>
      <c r="C434" s="242">
        <v>19</v>
      </c>
      <c r="D434" s="242">
        <v>23</v>
      </c>
      <c r="E434" s="242">
        <v>0</v>
      </c>
      <c r="F434" s="243">
        <v>23</v>
      </c>
      <c r="G434" s="242">
        <v>9</v>
      </c>
      <c r="H434" s="242">
        <v>0</v>
      </c>
      <c r="I434" s="243">
        <v>9</v>
      </c>
      <c r="J434" s="242">
        <v>285</v>
      </c>
      <c r="K434" s="242">
        <v>337.5</v>
      </c>
      <c r="L434" s="242">
        <v>0</v>
      </c>
      <c r="M434" s="243">
        <v>337.5</v>
      </c>
      <c r="N434" s="242">
        <v>135</v>
      </c>
      <c r="O434" s="242">
        <v>0</v>
      </c>
      <c r="P434" s="243">
        <v>135</v>
      </c>
      <c r="Q434" s="242">
        <v>4</v>
      </c>
      <c r="R434" s="242">
        <v>60</v>
      </c>
      <c r="S434" s="244">
        <v>15</v>
      </c>
      <c r="T434" s="242">
        <v>2</v>
      </c>
      <c r="U434" s="242">
        <v>30</v>
      </c>
      <c r="V434" s="244">
        <v>0</v>
      </c>
      <c r="W434" s="242">
        <v>3</v>
      </c>
      <c r="X434" s="242">
        <v>45</v>
      </c>
      <c r="Y434" s="244">
        <v>45</v>
      </c>
      <c r="Z434" s="242">
        <v>4</v>
      </c>
      <c r="AA434" s="242">
        <v>60</v>
      </c>
      <c r="AB434" s="244">
        <v>0</v>
      </c>
      <c r="AC434" s="242">
        <v>5</v>
      </c>
      <c r="AD434" s="242">
        <v>75</v>
      </c>
      <c r="AE434" s="244">
        <v>0</v>
      </c>
    </row>
    <row r="435" spans="1:31" x14ac:dyDescent="0.35">
      <c r="A435">
        <v>52518</v>
      </c>
      <c r="B435" t="s">
        <v>867</v>
      </c>
      <c r="C435" s="242">
        <v>5</v>
      </c>
      <c r="D435" s="242">
        <v>16</v>
      </c>
      <c r="E435" s="242">
        <v>1</v>
      </c>
      <c r="F435" s="243">
        <v>17</v>
      </c>
      <c r="G435" s="242">
        <v>9</v>
      </c>
      <c r="H435" s="242">
        <v>0</v>
      </c>
      <c r="I435" s="243">
        <v>9</v>
      </c>
      <c r="J435" s="242">
        <v>75</v>
      </c>
      <c r="K435" s="242">
        <v>240</v>
      </c>
      <c r="L435" s="242">
        <v>15</v>
      </c>
      <c r="M435" s="243">
        <v>255</v>
      </c>
      <c r="N435" s="242">
        <v>135</v>
      </c>
      <c r="O435" s="242">
        <v>0</v>
      </c>
      <c r="P435" s="243">
        <v>135</v>
      </c>
      <c r="Q435" s="242">
        <v>1</v>
      </c>
      <c r="R435" s="242">
        <v>15</v>
      </c>
      <c r="S435" s="244">
        <v>0</v>
      </c>
      <c r="T435" s="242">
        <v>0</v>
      </c>
      <c r="U435" s="242">
        <v>0</v>
      </c>
      <c r="V435" s="244">
        <v>0</v>
      </c>
      <c r="W435" s="242">
        <v>1</v>
      </c>
      <c r="X435" s="242">
        <v>15</v>
      </c>
      <c r="Y435" s="244">
        <v>15</v>
      </c>
      <c r="Z435" s="242">
        <v>0</v>
      </c>
      <c r="AA435" s="242">
        <v>0</v>
      </c>
      <c r="AB435" s="244">
        <v>0</v>
      </c>
      <c r="AC435" s="242">
        <v>0</v>
      </c>
      <c r="AD435" s="242">
        <v>0</v>
      </c>
      <c r="AE435" s="244">
        <v>0</v>
      </c>
    </row>
    <row r="436" spans="1:31" x14ac:dyDescent="0.35">
      <c r="A436">
        <v>52520</v>
      </c>
      <c r="B436" t="s">
        <v>868</v>
      </c>
      <c r="C436" s="242">
        <v>3</v>
      </c>
      <c r="D436" s="242">
        <v>1</v>
      </c>
      <c r="E436" s="242">
        <v>0</v>
      </c>
      <c r="F436" s="243">
        <v>1</v>
      </c>
      <c r="G436" s="242">
        <v>0</v>
      </c>
      <c r="H436" s="242">
        <v>0</v>
      </c>
      <c r="I436" s="243">
        <v>0</v>
      </c>
      <c r="J436" s="242">
        <v>45</v>
      </c>
      <c r="K436" s="242">
        <v>15</v>
      </c>
      <c r="L436" s="242">
        <v>0</v>
      </c>
      <c r="M436" s="243">
        <v>15</v>
      </c>
      <c r="N436" s="242">
        <v>0</v>
      </c>
      <c r="O436" s="242">
        <v>0</v>
      </c>
      <c r="P436" s="243">
        <v>0</v>
      </c>
      <c r="Q436" s="242">
        <v>0</v>
      </c>
      <c r="R436" s="242">
        <v>0</v>
      </c>
      <c r="S436" s="244">
        <v>0</v>
      </c>
      <c r="T436" s="242">
        <v>0</v>
      </c>
      <c r="U436" s="242">
        <v>0</v>
      </c>
      <c r="V436" s="244">
        <v>0</v>
      </c>
      <c r="W436" s="242">
        <v>1</v>
      </c>
      <c r="X436" s="242">
        <v>15</v>
      </c>
      <c r="Y436" s="244">
        <v>0</v>
      </c>
      <c r="Z436" s="242">
        <v>0</v>
      </c>
      <c r="AA436" s="242">
        <v>0</v>
      </c>
      <c r="AB436" s="244">
        <v>0</v>
      </c>
      <c r="AC436" s="242">
        <v>0</v>
      </c>
      <c r="AD436" s="242">
        <v>0</v>
      </c>
      <c r="AE436" s="244">
        <v>0</v>
      </c>
    </row>
    <row r="437" spans="1:31" x14ac:dyDescent="0.35">
      <c r="A437">
        <v>52530</v>
      </c>
      <c r="B437" t="s">
        <v>869</v>
      </c>
      <c r="C437" s="242">
        <v>7</v>
      </c>
      <c r="D437" s="242">
        <v>8</v>
      </c>
      <c r="E437" s="242">
        <v>0</v>
      </c>
      <c r="F437" s="243">
        <v>8</v>
      </c>
      <c r="G437" s="242">
        <v>3</v>
      </c>
      <c r="H437" s="242">
        <v>0</v>
      </c>
      <c r="I437" s="243">
        <v>3</v>
      </c>
      <c r="J437" s="242">
        <v>105</v>
      </c>
      <c r="K437" s="242">
        <v>120</v>
      </c>
      <c r="L437" s="242">
        <v>0</v>
      </c>
      <c r="M437" s="243">
        <v>120</v>
      </c>
      <c r="N437" s="242">
        <v>45</v>
      </c>
      <c r="O437" s="242">
        <v>0</v>
      </c>
      <c r="P437" s="243">
        <v>45</v>
      </c>
      <c r="Q437" s="242">
        <v>5</v>
      </c>
      <c r="R437" s="242">
        <v>75</v>
      </c>
      <c r="S437" s="244">
        <v>30</v>
      </c>
      <c r="T437" s="242">
        <v>2</v>
      </c>
      <c r="U437" s="242">
        <v>30</v>
      </c>
      <c r="V437" s="244">
        <v>0</v>
      </c>
      <c r="W437" s="242">
        <v>1</v>
      </c>
      <c r="X437" s="242">
        <v>15</v>
      </c>
      <c r="Y437" s="244">
        <v>15</v>
      </c>
      <c r="Z437" s="242">
        <v>0</v>
      </c>
      <c r="AA437" s="242">
        <v>0</v>
      </c>
      <c r="AB437" s="244">
        <v>0</v>
      </c>
      <c r="AC437" s="242">
        <v>0</v>
      </c>
      <c r="AD437" s="242">
        <v>0</v>
      </c>
      <c r="AE437" s="244">
        <v>0</v>
      </c>
    </row>
    <row r="438" spans="1:31" x14ac:dyDescent="0.35">
      <c r="A438">
        <v>52547</v>
      </c>
      <c r="B438" t="s">
        <v>870</v>
      </c>
      <c r="C438" s="242">
        <v>8</v>
      </c>
      <c r="D438" s="242">
        <v>10</v>
      </c>
      <c r="E438" s="242">
        <v>0</v>
      </c>
      <c r="F438" s="243">
        <v>10</v>
      </c>
      <c r="G438" s="242">
        <v>7</v>
      </c>
      <c r="H438" s="242">
        <v>0</v>
      </c>
      <c r="I438" s="243">
        <v>7</v>
      </c>
      <c r="J438" s="242">
        <v>120</v>
      </c>
      <c r="K438" s="242">
        <v>135</v>
      </c>
      <c r="L438" s="242">
        <v>0</v>
      </c>
      <c r="M438" s="243">
        <v>135</v>
      </c>
      <c r="N438" s="242">
        <v>103.25</v>
      </c>
      <c r="O438" s="242">
        <v>0</v>
      </c>
      <c r="P438" s="243">
        <v>103.25</v>
      </c>
      <c r="Q438" s="242">
        <v>2</v>
      </c>
      <c r="R438" s="242">
        <v>30</v>
      </c>
      <c r="S438" s="244">
        <v>0</v>
      </c>
      <c r="T438" s="242">
        <v>0</v>
      </c>
      <c r="U438" s="242">
        <v>0</v>
      </c>
      <c r="V438" s="244">
        <v>0</v>
      </c>
      <c r="W438" s="242">
        <v>2</v>
      </c>
      <c r="X438" s="242">
        <v>30</v>
      </c>
      <c r="Y438" s="244">
        <v>30</v>
      </c>
      <c r="Z438" s="242">
        <v>0</v>
      </c>
      <c r="AA438" s="242">
        <v>0</v>
      </c>
      <c r="AB438" s="244">
        <v>0</v>
      </c>
      <c r="AC438" s="242">
        <v>0</v>
      </c>
      <c r="AD438" s="242">
        <v>0</v>
      </c>
      <c r="AE438" s="244">
        <v>0</v>
      </c>
    </row>
    <row r="439" spans="1:31" x14ac:dyDescent="0.35">
      <c r="A439">
        <v>52551</v>
      </c>
      <c r="B439" t="s">
        <v>871</v>
      </c>
      <c r="C439" s="242">
        <v>3</v>
      </c>
      <c r="D439" s="242">
        <v>18</v>
      </c>
      <c r="E439" s="242">
        <v>0</v>
      </c>
      <c r="F439" s="243">
        <v>18</v>
      </c>
      <c r="G439" s="242">
        <v>9</v>
      </c>
      <c r="H439" s="242">
        <v>0</v>
      </c>
      <c r="I439" s="243">
        <v>9</v>
      </c>
      <c r="J439" s="242">
        <v>45</v>
      </c>
      <c r="K439" s="242">
        <v>270</v>
      </c>
      <c r="L439" s="242">
        <v>0</v>
      </c>
      <c r="M439" s="243">
        <v>270</v>
      </c>
      <c r="N439" s="242">
        <v>135</v>
      </c>
      <c r="O439" s="242">
        <v>0</v>
      </c>
      <c r="P439" s="243">
        <v>135</v>
      </c>
      <c r="Q439" s="242">
        <v>0</v>
      </c>
      <c r="R439" s="242">
        <v>0</v>
      </c>
      <c r="S439" s="244">
        <v>0</v>
      </c>
      <c r="T439" s="242">
        <v>0</v>
      </c>
      <c r="U439" s="242">
        <v>0</v>
      </c>
      <c r="V439" s="244">
        <v>0</v>
      </c>
      <c r="W439" s="242">
        <v>0</v>
      </c>
      <c r="X439" s="242">
        <v>0</v>
      </c>
      <c r="Y439" s="244">
        <v>0</v>
      </c>
      <c r="Z439" s="242">
        <v>0</v>
      </c>
      <c r="AA439" s="242">
        <v>0</v>
      </c>
      <c r="AB439" s="244">
        <v>0</v>
      </c>
      <c r="AC439" s="242">
        <v>0</v>
      </c>
      <c r="AD439" s="242">
        <v>0</v>
      </c>
      <c r="AE439" s="244">
        <v>0</v>
      </c>
    </row>
    <row r="440" spans="1:31" x14ac:dyDescent="0.35">
      <c r="A440">
        <v>52553</v>
      </c>
      <c r="B440" t="s">
        <v>491</v>
      </c>
      <c r="C440" s="242">
        <v>5</v>
      </c>
      <c r="D440" s="242">
        <v>11</v>
      </c>
      <c r="E440" s="242">
        <v>0</v>
      </c>
      <c r="F440" s="243">
        <v>11</v>
      </c>
      <c r="G440" s="242">
        <v>3</v>
      </c>
      <c r="H440" s="242">
        <v>0</v>
      </c>
      <c r="I440" s="243">
        <v>3</v>
      </c>
      <c r="J440" s="242">
        <v>75</v>
      </c>
      <c r="K440" s="242">
        <v>165</v>
      </c>
      <c r="L440" s="242">
        <v>0</v>
      </c>
      <c r="M440" s="243">
        <v>165</v>
      </c>
      <c r="N440" s="242">
        <v>45</v>
      </c>
      <c r="O440" s="242">
        <v>0</v>
      </c>
      <c r="P440" s="243">
        <v>45</v>
      </c>
      <c r="Q440" s="242">
        <v>0</v>
      </c>
      <c r="R440" s="242">
        <v>0</v>
      </c>
      <c r="S440" s="244">
        <v>0</v>
      </c>
      <c r="T440" s="242">
        <v>0</v>
      </c>
      <c r="U440" s="242">
        <v>0</v>
      </c>
      <c r="V440" s="244">
        <v>0</v>
      </c>
      <c r="W440" s="242">
        <v>3</v>
      </c>
      <c r="X440" s="242">
        <v>45</v>
      </c>
      <c r="Y440" s="244">
        <v>0</v>
      </c>
      <c r="Z440" s="242">
        <v>4</v>
      </c>
      <c r="AA440" s="242">
        <v>60</v>
      </c>
      <c r="AB440" s="244">
        <v>0</v>
      </c>
      <c r="AC440" s="242">
        <v>1</v>
      </c>
      <c r="AD440" s="242">
        <v>15</v>
      </c>
      <c r="AE440" s="244">
        <v>0</v>
      </c>
    </row>
    <row r="441" spans="1:31" x14ac:dyDescent="0.35">
      <c r="A441">
        <v>52558</v>
      </c>
      <c r="B441" t="s">
        <v>872</v>
      </c>
      <c r="C441" s="242">
        <v>0</v>
      </c>
      <c r="D441" s="242">
        <v>1</v>
      </c>
      <c r="E441" s="242">
        <v>0</v>
      </c>
      <c r="F441" s="243">
        <v>1</v>
      </c>
      <c r="G441" s="242">
        <v>1</v>
      </c>
      <c r="H441" s="242">
        <v>0</v>
      </c>
      <c r="I441" s="243">
        <v>1</v>
      </c>
      <c r="J441" s="242">
        <v>0</v>
      </c>
      <c r="K441" s="242">
        <v>15</v>
      </c>
      <c r="L441" s="242">
        <v>0</v>
      </c>
      <c r="M441" s="243">
        <v>15</v>
      </c>
      <c r="N441" s="242">
        <v>15</v>
      </c>
      <c r="O441" s="242">
        <v>0</v>
      </c>
      <c r="P441" s="243">
        <v>15</v>
      </c>
      <c r="Q441" s="242">
        <v>0</v>
      </c>
      <c r="R441" s="242">
        <v>0</v>
      </c>
      <c r="S441" s="244">
        <v>0</v>
      </c>
      <c r="T441" s="242">
        <v>0</v>
      </c>
      <c r="U441" s="242">
        <v>0</v>
      </c>
      <c r="V441" s="244">
        <v>0</v>
      </c>
      <c r="W441" s="242">
        <v>1</v>
      </c>
      <c r="X441" s="242">
        <v>15</v>
      </c>
      <c r="Y441" s="244">
        <v>15</v>
      </c>
      <c r="Z441" s="242">
        <v>0</v>
      </c>
      <c r="AA441" s="242">
        <v>0</v>
      </c>
      <c r="AB441" s="244">
        <v>0</v>
      </c>
      <c r="AC441" s="242">
        <v>0</v>
      </c>
      <c r="AD441" s="242">
        <v>0</v>
      </c>
      <c r="AE441" s="244">
        <v>0</v>
      </c>
    </row>
    <row r="442" spans="1:31" x14ac:dyDescent="0.35">
      <c r="A442">
        <v>52562</v>
      </c>
      <c r="B442" t="s">
        <v>873</v>
      </c>
      <c r="C442" s="242">
        <v>6</v>
      </c>
      <c r="D442" s="242">
        <v>13</v>
      </c>
      <c r="E442" s="242">
        <v>0</v>
      </c>
      <c r="F442" s="243">
        <v>13</v>
      </c>
      <c r="G442" s="242">
        <v>5</v>
      </c>
      <c r="H442" s="242">
        <v>0</v>
      </c>
      <c r="I442" s="243">
        <v>5</v>
      </c>
      <c r="J442" s="242">
        <v>90</v>
      </c>
      <c r="K442" s="242">
        <v>195</v>
      </c>
      <c r="L442" s="242">
        <v>0</v>
      </c>
      <c r="M442" s="243">
        <v>195</v>
      </c>
      <c r="N442" s="242">
        <v>55</v>
      </c>
      <c r="O442" s="242">
        <v>0</v>
      </c>
      <c r="P442" s="243">
        <v>55</v>
      </c>
      <c r="Q442" s="242">
        <v>1</v>
      </c>
      <c r="R442" s="242">
        <v>15</v>
      </c>
      <c r="S442" s="244">
        <v>5</v>
      </c>
      <c r="T442" s="242">
        <v>0</v>
      </c>
      <c r="U442" s="242">
        <v>0</v>
      </c>
      <c r="V442" s="244">
        <v>0</v>
      </c>
      <c r="W442" s="242">
        <v>2</v>
      </c>
      <c r="X442" s="242">
        <v>30</v>
      </c>
      <c r="Y442" s="244">
        <v>20</v>
      </c>
      <c r="Z442" s="242">
        <v>0</v>
      </c>
      <c r="AA442" s="242">
        <v>0</v>
      </c>
      <c r="AB442" s="244">
        <v>0</v>
      </c>
      <c r="AC442" s="242">
        <v>0</v>
      </c>
      <c r="AD442" s="242">
        <v>0</v>
      </c>
      <c r="AE442" s="244">
        <v>0</v>
      </c>
    </row>
    <row r="443" spans="1:31" x14ac:dyDescent="0.35">
      <c r="A443">
        <v>52574</v>
      </c>
      <c r="B443" t="s">
        <v>874</v>
      </c>
      <c r="C443" s="242">
        <v>11</v>
      </c>
      <c r="D443" s="242">
        <v>10</v>
      </c>
      <c r="E443" s="242">
        <v>0</v>
      </c>
      <c r="F443" s="243">
        <v>10</v>
      </c>
      <c r="G443" s="242">
        <v>4</v>
      </c>
      <c r="H443" s="242">
        <v>0</v>
      </c>
      <c r="I443" s="243">
        <v>4</v>
      </c>
      <c r="J443" s="242">
        <v>165</v>
      </c>
      <c r="K443" s="242">
        <v>150</v>
      </c>
      <c r="L443" s="242">
        <v>0</v>
      </c>
      <c r="M443" s="243">
        <v>150</v>
      </c>
      <c r="N443" s="242">
        <v>60</v>
      </c>
      <c r="O443" s="242">
        <v>0</v>
      </c>
      <c r="P443" s="243">
        <v>60</v>
      </c>
      <c r="Q443" s="242">
        <v>1</v>
      </c>
      <c r="R443" s="242">
        <v>15</v>
      </c>
      <c r="S443" s="244">
        <v>0</v>
      </c>
      <c r="T443" s="242">
        <v>2</v>
      </c>
      <c r="U443" s="242">
        <v>30</v>
      </c>
      <c r="V443" s="244">
        <v>15</v>
      </c>
      <c r="W443" s="242">
        <v>3</v>
      </c>
      <c r="X443" s="242">
        <v>45</v>
      </c>
      <c r="Y443" s="244">
        <v>0</v>
      </c>
      <c r="Z443" s="242">
        <v>5</v>
      </c>
      <c r="AA443" s="242">
        <v>75</v>
      </c>
      <c r="AB443" s="244">
        <v>0</v>
      </c>
      <c r="AC443" s="242">
        <v>1</v>
      </c>
      <c r="AD443" s="242">
        <v>15</v>
      </c>
      <c r="AE443" s="244">
        <v>0</v>
      </c>
    </row>
    <row r="444" spans="1:31" x14ac:dyDescent="0.35">
      <c r="A444">
        <v>52583</v>
      </c>
      <c r="B444" t="s">
        <v>875</v>
      </c>
      <c r="C444" s="242">
        <v>0</v>
      </c>
      <c r="D444" s="242">
        <v>3</v>
      </c>
      <c r="E444" s="242">
        <v>0</v>
      </c>
      <c r="F444" s="243">
        <v>3</v>
      </c>
      <c r="G444" s="242">
        <v>1</v>
      </c>
      <c r="H444" s="242">
        <v>0</v>
      </c>
      <c r="I444" s="243">
        <v>1</v>
      </c>
      <c r="J444" s="242">
        <v>0</v>
      </c>
      <c r="K444" s="242">
        <v>45</v>
      </c>
      <c r="L444" s="242">
        <v>0</v>
      </c>
      <c r="M444" s="243">
        <v>45</v>
      </c>
      <c r="N444" s="242">
        <v>15</v>
      </c>
      <c r="O444" s="242">
        <v>0</v>
      </c>
      <c r="P444" s="243">
        <v>15</v>
      </c>
      <c r="Q444" s="242">
        <v>0</v>
      </c>
      <c r="R444" s="242">
        <v>0</v>
      </c>
      <c r="S444" s="244">
        <v>0</v>
      </c>
      <c r="T444" s="242">
        <v>1</v>
      </c>
      <c r="U444" s="242">
        <v>15</v>
      </c>
      <c r="V444" s="244">
        <v>15</v>
      </c>
      <c r="W444" s="242">
        <v>1</v>
      </c>
      <c r="X444" s="242">
        <v>15</v>
      </c>
      <c r="Y444" s="244">
        <v>0</v>
      </c>
      <c r="Z444" s="242">
        <v>0</v>
      </c>
      <c r="AA444" s="242">
        <v>0</v>
      </c>
      <c r="AB444" s="244">
        <v>0</v>
      </c>
      <c r="AC444" s="242">
        <v>0</v>
      </c>
      <c r="AD444" s="242">
        <v>0</v>
      </c>
      <c r="AE444" s="244">
        <v>0</v>
      </c>
    </row>
    <row r="445" spans="1:31" x14ac:dyDescent="0.35">
      <c r="A445">
        <v>52589</v>
      </c>
      <c r="B445" t="s">
        <v>876</v>
      </c>
      <c r="C445" s="242">
        <v>10</v>
      </c>
      <c r="D445" s="242">
        <v>15</v>
      </c>
      <c r="E445" s="242">
        <v>0</v>
      </c>
      <c r="F445" s="243">
        <v>15</v>
      </c>
      <c r="G445" s="242">
        <v>1</v>
      </c>
      <c r="H445" s="242">
        <v>0</v>
      </c>
      <c r="I445" s="243">
        <v>1</v>
      </c>
      <c r="J445" s="242">
        <v>150</v>
      </c>
      <c r="K445" s="242">
        <v>225</v>
      </c>
      <c r="L445" s="242">
        <v>0</v>
      </c>
      <c r="M445" s="243">
        <v>225</v>
      </c>
      <c r="N445" s="242">
        <v>15</v>
      </c>
      <c r="O445" s="242">
        <v>0</v>
      </c>
      <c r="P445" s="243">
        <v>15</v>
      </c>
      <c r="Q445" s="242">
        <v>0</v>
      </c>
      <c r="R445" s="242">
        <v>0</v>
      </c>
      <c r="S445" s="244">
        <v>0</v>
      </c>
      <c r="T445" s="242">
        <v>4</v>
      </c>
      <c r="U445" s="242">
        <v>60</v>
      </c>
      <c r="V445" s="244">
        <v>15</v>
      </c>
      <c r="W445" s="242">
        <v>10</v>
      </c>
      <c r="X445" s="242">
        <v>150</v>
      </c>
      <c r="Y445" s="244">
        <v>0</v>
      </c>
      <c r="Z445" s="242">
        <v>4</v>
      </c>
      <c r="AA445" s="242">
        <v>60</v>
      </c>
      <c r="AB445" s="244">
        <v>0</v>
      </c>
      <c r="AC445" s="242">
        <v>0</v>
      </c>
      <c r="AD445" s="242">
        <v>0</v>
      </c>
      <c r="AE445" s="244">
        <v>0</v>
      </c>
    </row>
    <row r="446" spans="1:31" x14ac:dyDescent="0.35">
      <c r="A446">
        <v>52590</v>
      </c>
      <c r="B446" t="s">
        <v>898</v>
      </c>
      <c r="C446" s="242">
        <v>7</v>
      </c>
      <c r="D446" s="242">
        <v>3</v>
      </c>
      <c r="E446" s="242">
        <v>0</v>
      </c>
      <c r="F446" s="243">
        <v>3</v>
      </c>
      <c r="G446" s="242">
        <v>0</v>
      </c>
      <c r="H446" s="242">
        <v>0</v>
      </c>
      <c r="I446" s="243">
        <v>0</v>
      </c>
      <c r="J446" s="242">
        <v>105</v>
      </c>
      <c r="K446" s="242">
        <v>45</v>
      </c>
      <c r="L446" s="242">
        <v>0</v>
      </c>
      <c r="M446" s="243">
        <v>45</v>
      </c>
      <c r="N446" s="242">
        <v>0</v>
      </c>
      <c r="O446" s="242">
        <v>0</v>
      </c>
      <c r="P446" s="243">
        <v>0</v>
      </c>
      <c r="Q446" s="242">
        <v>0</v>
      </c>
      <c r="R446" s="242">
        <v>0</v>
      </c>
      <c r="S446" s="244">
        <v>0</v>
      </c>
      <c r="T446" s="242">
        <v>2</v>
      </c>
      <c r="U446" s="242">
        <v>30</v>
      </c>
      <c r="V446" s="244">
        <v>0</v>
      </c>
      <c r="W446" s="242">
        <v>0</v>
      </c>
      <c r="X446" s="242">
        <v>0</v>
      </c>
      <c r="Y446" s="244">
        <v>0</v>
      </c>
      <c r="Z446" s="242">
        <v>0</v>
      </c>
      <c r="AA446" s="242">
        <v>0</v>
      </c>
      <c r="AB446" s="244">
        <v>0</v>
      </c>
      <c r="AC446" s="242">
        <v>0</v>
      </c>
      <c r="AD446" s="242">
        <v>0</v>
      </c>
      <c r="AE446" s="244">
        <v>0</v>
      </c>
    </row>
    <row r="447" spans="1:31" x14ac:dyDescent="0.35">
      <c r="A447">
        <v>52607</v>
      </c>
      <c r="B447" t="s">
        <v>877</v>
      </c>
      <c r="C447" s="242">
        <v>0</v>
      </c>
      <c r="D447" s="242">
        <v>1</v>
      </c>
      <c r="E447" s="242">
        <v>0</v>
      </c>
      <c r="F447" s="243">
        <v>1</v>
      </c>
      <c r="G447" s="242">
        <v>1</v>
      </c>
      <c r="H447" s="242">
        <v>0</v>
      </c>
      <c r="I447" s="243">
        <v>1</v>
      </c>
      <c r="J447" s="242">
        <v>0</v>
      </c>
      <c r="K447" s="242">
        <v>15</v>
      </c>
      <c r="L447" s="242">
        <v>0</v>
      </c>
      <c r="M447" s="243">
        <v>15</v>
      </c>
      <c r="N447" s="242">
        <v>15</v>
      </c>
      <c r="O447" s="242">
        <v>0</v>
      </c>
      <c r="P447" s="243">
        <v>15</v>
      </c>
      <c r="Q447" s="242">
        <v>0</v>
      </c>
      <c r="R447" s="242">
        <v>0</v>
      </c>
      <c r="S447" s="244">
        <v>0</v>
      </c>
      <c r="T447" s="242">
        <v>0</v>
      </c>
      <c r="U447" s="242">
        <v>0</v>
      </c>
      <c r="V447" s="244">
        <v>0</v>
      </c>
      <c r="W447" s="242">
        <v>0</v>
      </c>
      <c r="X447" s="242">
        <v>0</v>
      </c>
      <c r="Y447" s="244">
        <v>0</v>
      </c>
      <c r="Z447" s="242">
        <v>0</v>
      </c>
      <c r="AA447" s="242">
        <v>0</v>
      </c>
      <c r="AB447" s="244">
        <v>0</v>
      </c>
      <c r="AC447" s="242">
        <v>0</v>
      </c>
      <c r="AD447" s="242">
        <v>0</v>
      </c>
      <c r="AE447" s="244">
        <v>0</v>
      </c>
    </row>
    <row r="448" spans="1:31" x14ac:dyDescent="0.35">
      <c r="A448">
        <v>52609</v>
      </c>
      <c r="B448" t="s">
        <v>878</v>
      </c>
      <c r="C448" s="242">
        <v>4</v>
      </c>
      <c r="D448" s="242">
        <v>20</v>
      </c>
      <c r="E448" s="242">
        <v>0</v>
      </c>
      <c r="F448" s="243">
        <v>20</v>
      </c>
      <c r="G448" s="242">
        <v>10</v>
      </c>
      <c r="H448" s="242">
        <v>0</v>
      </c>
      <c r="I448" s="243">
        <v>10</v>
      </c>
      <c r="J448" s="242">
        <v>60</v>
      </c>
      <c r="K448" s="242">
        <v>300</v>
      </c>
      <c r="L448" s="242">
        <v>0</v>
      </c>
      <c r="M448" s="243">
        <v>300</v>
      </c>
      <c r="N448" s="242">
        <v>135</v>
      </c>
      <c r="O448" s="242">
        <v>0</v>
      </c>
      <c r="P448" s="243">
        <v>135</v>
      </c>
      <c r="Q448" s="242">
        <v>0</v>
      </c>
      <c r="R448" s="242">
        <v>0</v>
      </c>
      <c r="S448" s="244">
        <v>0</v>
      </c>
      <c r="T448" s="242">
        <v>2</v>
      </c>
      <c r="U448" s="242">
        <v>30</v>
      </c>
      <c r="V448" s="244">
        <v>0</v>
      </c>
      <c r="W448" s="242">
        <v>0</v>
      </c>
      <c r="X448" s="242">
        <v>0</v>
      </c>
      <c r="Y448" s="244">
        <v>0</v>
      </c>
      <c r="Z448" s="242">
        <v>0</v>
      </c>
      <c r="AA448" s="242">
        <v>0</v>
      </c>
      <c r="AB448" s="244">
        <v>0</v>
      </c>
      <c r="AC448" s="242">
        <v>0</v>
      </c>
      <c r="AD448" s="242">
        <v>0</v>
      </c>
      <c r="AE448" s="244">
        <v>0</v>
      </c>
    </row>
    <row r="449" spans="1:31" x14ac:dyDescent="0.35">
      <c r="A449">
        <v>52611</v>
      </c>
      <c r="B449" t="s">
        <v>879</v>
      </c>
      <c r="C449" s="242">
        <v>4</v>
      </c>
      <c r="D449" s="242">
        <v>12</v>
      </c>
      <c r="E449" s="242">
        <v>0</v>
      </c>
      <c r="F449" s="243">
        <v>12</v>
      </c>
      <c r="G449" s="242">
        <v>6</v>
      </c>
      <c r="H449" s="242">
        <v>0</v>
      </c>
      <c r="I449" s="243">
        <v>6</v>
      </c>
      <c r="J449" s="242">
        <v>60</v>
      </c>
      <c r="K449" s="242">
        <v>180</v>
      </c>
      <c r="L449" s="242">
        <v>0</v>
      </c>
      <c r="M449" s="243">
        <v>180</v>
      </c>
      <c r="N449" s="242">
        <v>90</v>
      </c>
      <c r="O449" s="242">
        <v>0</v>
      </c>
      <c r="P449" s="243">
        <v>90</v>
      </c>
      <c r="Q449" s="242">
        <v>1</v>
      </c>
      <c r="R449" s="242">
        <v>15</v>
      </c>
      <c r="S449" s="244">
        <v>0</v>
      </c>
      <c r="T449" s="242">
        <v>1</v>
      </c>
      <c r="U449" s="242">
        <v>15</v>
      </c>
      <c r="V449" s="244">
        <v>15</v>
      </c>
      <c r="W449" s="242">
        <v>3</v>
      </c>
      <c r="X449" s="242">
        <v>45</v>
      </c>
      <c r="Y449" s="244">
        <v>45</v>
      </c>
      <c r="Z449" s="242">
        <v>1</v>
      </c>
      <c r="AA449" s="242">
        <v>15</v>
      </c>
      <c r="AB449" s="244">
        <v>0</v>
      </c>
      <c r="AC449" s="242">
        <v>0</v>
      </c>
      <c r="AD449" s="242">
        <v>0</v>
      </c>
      <c r="AE449" s="244">
        <v>0</v>
      </c>
    </row>
    <row r="450" spans="1:31" x14ac:dyDescent="0.35">
      <c r="A450">
        <v>52613</v>
      </c>
      <c r="B450" t="s">
        <v>880</v>
      </c>
      <c r="C450" s="242">
        <v>12</v>
      </c>
      <c r="D450" s="242">
        <v>10</v>
      </c>
      <c r="E450" s="242">
        <v>0</v>
      </c>
      <c r="F450" s="243">
        <v>10</v>
      </c>
      <c r="G450" s="242">
        <v>2</v>
      </c>
      <c r="H450" s="242">
        <v>0</v>
      </c>
      <c r="I450" s="243">
        <v>2</v>
      </c>
      <c r="J450" s="242">
        <v>180</v>
      </c>
      <c r="K450" s="242">
        <v>150</v>
      </c>
      <c r="L450" s="242">
        <v>0</v>
      </c>
      <c r="M450" s="243">
        <v>150</v>
      </c>
      <c r="N450" s="242">
        <v>30</v>
      </c>
      <c r="O450" s="242">
        <v>0</v>
      </c>
      <c r="P450" s="243">
        <v>30</v>
      </c>
      <c r="Q450" s="242">
        <v>5</v>
      </c>
      <c r="R450" s="242">
        <v>75</v>
      </c>
      <c r="S450" s="244">
        <v>15</v>
      </c>
      <c r="T450" s="242">
        <v>1</v>
      </c>
      <c r="U450" s="242">
        <v>15</v>
      </c>
      <c r="V450" s="244">
        <v>0</v>
      </c>
      <c r="W450" s="242">
        <v>1</v>
      </c>
      <c r="X450" s="242">
        <v>15</v>
      </c>
      <c r="Y450" s="244">
        <v>0</v>
      </c>
      <c r="Z450" s="242">
        <v>1</v>
      </c>
      <c r="AA450" s="242">
        <v>15</v>
      </c>
      <c r="AB450" s="244">
        <v>0</v>
      </c>
      <c r="AC450" s="242">
        <v>0</v>
      </c>
      <c r="AD450" s="242">
        <v>0</v>
      </c>
      <c r="AE450" s="244">
        <v>0</v>
      </c>
    </row>
    <row r="451" spans="1:31" x14ac:dyDescent="0.35">
      <c r="A451">
        <v>52626</v>
      </c>
      <c r="B451" t="s">
        <v>899</v>
      </c>
      <c r="C451" s="242">
        <v>0</v>
      </c>
      <c r="D451" s="242">
        <v>3</v>
      </c>
      <c r="E451" s="242">
        <v>1</v>
      </c>
      <c r="F451" s="243">
        <v>4</v>
      </c>
      <c r="G451" s="242">
        <v>2</v>
      </c>
      <c r="H451" s="242">
        <v>0</v>
      </c>
      <c r="I451" s="243">
        <v>2</v>
      </c>
      <c r="J451" s="242">
        <v>0</v>
      </c>
      <c r="K451" s="242">
        <v>45</v>
      </c>
      <c r="L451" s="242">
        <v>15</v>
      </c>
      <c r="M451" s="243">
        <v>60</v>
      </c>
      <c r="N451" s="242">
        <v>30</v>
      </c>
      <c r="O451" s="242">
        <v>0</v>
      </c>
      <c r="P451" s="243">
        <v>30</v>
      </c>
      <c r="Q451" s="242">
        <v>0</v>
      </c>
      <c r="R451" s="242">
        <v>0</v>
      </c>
      <c r="S451" s="244">
        <v>0</v>
      </c>
      <c r="T451" s="242">
        <v>0</v>
      </c>
      <c r="U451" s="242">
        <v>0</v>
      </c>
      <c r="V451" s="244">
        <v>0</v>
      </c>
      <c r="W451" s="242">
        <v>3</v>
      </c>
      <c r="X451" s="242">
        <v>45</v>
      </c>
      <c r="Y451" s="244">
        <v>30</v>
      </c>
      <c r="Z451" s="242">
        <v>0</v>
      </c>
      <c r="AA451" s="242">
        <v>0</v>
      </c>
      <c r="AB451" s="244">
        <v>0</v>
      </c>
      <c r="AC451" s="242">
        <v>0</v>
      </c>
      <c r="AD451" s="242">
        <v>0</v>
      </c>
      <c r="AE451" s="244">
        <v>0</v>
      </c>
    </row>
    <row r="452" spans="1:31" x14ac:dyDescent="0.35">
      <c r="A452">
        <v>52627</v>
      </c>
      <c r="B452" t="s">
        <v>630</v>
      </c>
      <c r="C452" s="242">
        <v>22</v>
      </c>
      <c r="D452" s="242">
        <v>18</v>
      </c>
      <c r="E452" s="242">
        <v>3</v>
      </c>
      <c r="F452" s="243">
        <v>21</v>
      </c>
      <c r="G452" s="242">
        <v>1</v>
      </c>
      <c r="H452" s="242">
        <v>0</v>
      </c>
      <c r="I452" s="243">
        <v>1</v>
      </c>
      <c r="J452" s="242">
        <v>330</v>
      </c>
      <c r="K452" s="242">
        <v>262.5</v>
      </c>
      <c r="L452" s="242">
        <v>45</v>
      </c>
      <c r="M452" s="243">
        <v>307.5</v>
      </c>
      <c r="N452" s="242">
        <v>15</v>
      </c>
      <c r="O452" s="242">
        <v>0</v>
      </c>
      <c r="P452" s="243">
        <v>15</v>
      </c>
      <c r="Q452" s="242">
        <v>1</v>
      </c>
      <c r="R452" s="242">
        <v>7.5</v>
      </c>
      <c r="S452" s="244">
        <v>0</v>
      </c>
      <c r="T452" s="242">
        <v>15</v>
      </c>
      <c r="U452" s="242">
        <v>225</v>
      </c>
      <c r="V452" s="244">
        <v>0</v>
      </c>
      <c r="W452" s="242">
        <v>4</v>
      </c>
      <c r="X452" s="242">
        <v>60</v>
      </c>
      <c r="Y452" s="244">
        <v>15</v>
      </c>
      <c r="Z452" s="242">
        <v>0</v>
      </c>
      <c r="AA452" s="242">
        <v>0</v>
      </c>
      <c r="AB452" s="244">
        <v>0</v>
      </c>
      <c r="AC452" s="242">
        <v>0</v>
      </c>
      <c r="AD452" s="242">
        <v>0</v>
      </c>
      <c r="AE452" s="244">
        <v>0</v>
      </c>
    </row>
    <row r="453" spans="1:31" x14ac:dyDescent="0.35">
      <c r="A453">
        <v>52639</v>
      </c>
      <c r="B453" t="s">
        <v>900</v>
      </c>
      <c r="C453" s="242">
        <v>1</v>
      </c>
      <c r="D453" s="242">
        <v>15</v>
      </c>
      <c r="E453" s="242">
        <v>0</v>
      </c>
      <c r="F453" s="243">
        <v>15</v>
      </c>
      <c r="G453" s="242">
        <v>10</v>
      </c>
      <c r="H453" s="242">
        <v>0</v>
      </c>
      <c r="I453" s="243">
        <v>10</v>
      </c>
      <c r="J453" s="242">
        <v>15</v>
      </c>
      <c r="K453" s="242">
        <v>225</v>
      </c>
      <c r="L453" s="242">
        <v>0</v>
      </c>
      <c r="M453" s="243">
        <v>225</v>
      </c>
      <c r="N453" s="242">
        <v>150</v>
      </c>
      <c r="O453" s="242">
        <v>0</v>
      </c>
      <c r="P453" s="243">
        <v>150</v>
      </c>
      <c r="Q453" s="242">
        <v>0</v>
      </c>
      <c r="R453" s="242">
        <v>0</v>
      </c>
      <c r="S453" s="244">
        <v>0</v>
      </c>
      <c r="T453" s="242">
        <v>0</v>
      </c>
      <c r="U453" s="242">
        <v>0</v>
      </c>
      <c r="V453" s="244">
        <v>0</v>
      </c>
      <c r="W453" s="242">
        <v>1</v>
      </c>
      <c r="X453" s="242">
        <v>15</v>
      </c>
      <c r="Y453" s="244">
        <v>0</v>
      </c>
      <c r="Z453" s="242">
        <v>1</v>
      </c>
      <c r="AA453" s="242">
        <v>15</v>
      </c>
      <c r="AB453" s="244">
        <v>0</v>
      </c>
      <c r="AC453" s="242">
        <v>0</v>
      </c>
      <c r="AD453" s="242">
        <v>0</v>
      </c>
      <c r="AE453" s="244">
        <v>0</v>
      </c>
    </row>
    <row r="454" spans="1:31" x14ac:dyDescent="0.35">
      <c r="A454">
        <v>52641</v>
      </c>
      <c r="B454" t="s">
        <v>901</v>
      </c>
      <c r="C454" s="242">
        <v>0</v>
      </c>
      <c r="D454" s="242">
        <v>23</v>
      </c>
      <c r="E454" s="242">
        <v>0</v>
      </c>
      <c r="F454" s="243">
        <v>23</v>
      </c>
      <c r="G454" s="242">
        <v>12</v>
      </c>
      <c r="H454" s="242">
        <v>0</v>
      </c>
      <c r="I454" s="243">
        <v>12</v>
      </c>
      <c r="J454" s="242">
        <v>0</v>
      </c>
      <c r="K454" s="242">
        <v>345</v>
      </c>
      <c r="L454" s="242">
        <v>0</v>
      </c>
      <c r="M454" s="243">
        <v>345</v>
      </c>
      <c r="N454" s="242">
        <v>160</v>
      </c>
      <c r="O454" s="242">
        <v>0</v>
      </c>
      <c r="P454" s="243">
        <v>160</v>
      </c>
      <c r="Q454" s="242">
        <v>2</v>
      </c>
      <c r="R454" s="242">
        <v>30</v>
      </c>
      <c r="S454" s="244">
        <v>15</v>
      </c>
      <c r="T454" s="242">
        <v>5</v>
      </c>
      <c r="U454" s="242">
        <v>75</v>
      </c>
      <c r="V454" s="244">
        <v>30</v>
      </c>
      <c r="W454" s="242">
        <v>4</v>
      </c>
      <c r="X454" s="242">
        <v>60</v>
      </c>
      <c r="Y454" s="244">
        <v>50</v>
      </c>
      <c r="Z454" s="242">
        <v>0</v>
      </c>
      <c r="AA454" s="242">
        <v>0</v>
      </c>
      <c r="AB454" s="244">
        <v>0</v>
      </c>
      <c r="AC454" s="242">
        <v>0</v>
      </c>
      <c r="AD454" s="242">
        <v>0</v>
      </c>
      <c r="AE454" s="244">
        <v>0</v>
      </c>
    </row>
    <row r="455" spans="1:31" x14ac:dyDescent="0.35">
      <c r="A455">
        <v>52642</v>
      </c>
      <c r="B455" t="s">
        <v>902</v>
      </c>
      <c r="C455" s="242">
        <v>0</v>
      </c>
      <c r="D455" s="242">
        <v>16</v>
      </c>
      <c r="E455" s="242">
        <v>0</v>
      </c>
      <c r="F455" s="243">
        <v>16</v>
      </c>
      <c r="G455" s="242">
        <v>11</v>
      </c>
      <c r="H455" s="242">
        <v>0</v>
      </c>
      <c r="I455" s="243">
        <v>11</v>
      </c>
      <c r="J455" s="242">
        <v>0</v>
      </c>
      <c r="K455" s="242">
        <v>240</v>
      </c>
      <c r="L455" s="242">
        <v>0</v>
      </c>
      <c r="M455" s="243">
        <v>240</v>
      </c>
      <c r="N455" s="242">
        <v>164.93</v>
      </c>
      <c r="O455" s="242">
        <v>0</v>
      </c>
      <c r="P455" s="243">
        <v>164.93</v>
      </c>
      <c r="Q455" s="242">
        <v>1</v>
      </c>
      <c r="R455" s="242">
        <v>15</v>
      </c>
      <c r="S455" s="244">
        <v>15</v>
      </c>
      <c r="T455" s="242">
        <v>2</v>
      </c>
      <c r="U455" s="242">
        <v>30</v>
      </c>
      <c r="V455" s="244">
        <v>15</v>
      </c>
      <c r="W455" s="242">
        <v>2</v>
      </c>
      <c r="X455" s="242">
        <v>30</v>
      </c>
      <c r="Y455" s="244">
        <v>30</v>
      </c>
      <c r="Z455" s="242">
        <v>0</v>
      </c>
      <c r="AA455" s="242">
        <v>0</v>
      </c>
      <c r="AB455" s="244">
        <v>0</v>
      </c>
      <c r="AC455" s="242">
        <v>0</v>
      </c>
      <c r="AD455" s="242">
        <v>0</v>
      </c>
      <c r="AE455" s="244">
        <v>0</v>
      </c>
    </row>
    <row r="456" spans="1:31" x14ac:dyDescent="0.35">
      <c r="A456">
        <v>52657</v>
      </c>
      <c r="B456" t="s">
        <v>903</v>
      </c>
      <c r="C456" s="242">
        <v>13</v>
      </c>
      <c r="D456" s="242">
        <v>27</v>
      </c>
      <c r="E456" s="242">
        <v>0</v>
      </c>
      <c r="F456" s="243">
        <v>27</v>
      </c>
      <c r="G456" s="242">
        <v>18</v>
      </c>
      <c r="H456" s="242">
        <v>0</v>
      </c>
      <c r="I456" s="243">
        <v>18</v>
      </c>
      <c r="J456" s="242">
        <v>195</v>
      </c>
      <c r="K456" s="242">
        <v>375</v>
      </c>
      <c r="L456" s="242">
        <v>0</v>
      </c>
      <c r="M456" s="243">
        <v>375</v>
      </c>
      <c r="N456" s="242">
        <v>265</v>
      </c>
      <c r="O456" s="242">
        <v>0</v>
      </c>
      <c r="P456" s="243">
        <v>265</v>
      </c>
      <c r="Q456" s="242">
        <v>5</v>
      </c>
      <c r="R456" s="242">
        <v>75</v>
      </c>
      <c r="S456" s="244">
        <v>15</v>
      </c>
      <c r="T456" s="242">
        <v>0</v>
      </c>
      <c r="U456" s="242">
        <v>0</v>
      </c>
      <c r="V456" s="244">
        <v>0</v>
      </c>
      <c r="W456" s="242">
        <v>1</v>
      </c>
      <c r="X456" s="242">
        <v>15</v>
      </c>
      <c r="Y456" s="244">
        <v>0</v>
      </c>
      <c r="Z456" s="242">
        <v>0</v>
      </c>
      <c r="AA456" s="242">
        <v>0</v>
      </c>
      <c r="AB456" s="244">
        <v>0</v>
      </c>
      <c r="AC456" s="242">
        <v>0</v>
      </c>
      <c r="AD456" s="242">
        <v>0</v>
      </c>
      <c r="AE456" s="244">
        <v>0</v>
      </c>
    </row>
    <row r="457" spans="1:31" x14ac:dyDescent="0.35">
      <c r="A457">
        <v>52659</v>
      </c>
      <c r="B457" t="s">
        <v>457</v>
      </c>
      <c r="C457" s="242">
        <v>1</v>
      </c>
      <c r="D457" s="242">
        <v>21</v>
      </c>
      <c r="E457" s="242">
        <v>0</v>
      </c>
      <c r="F457" s="243">
        <v>21</v>
      </c>
      <c r="G457" s="242">
        <v>17</v>
      </c>
      <c r="H457" s="242">
        <v>0</v>
      </c>
      <c r="I457" s="243">
        <v>17</v>
      </c>
      <c r="J457" s="242">
        <v>15</v>
      </c>
      <c r="K457" s="242">
        <v>315</v>
      </c>
      <c r="L457" s="242">
        <v>0</v>
      </c>
      <c r="M457" s="243">
        <v>315</v>
      </c>
      <c r="N457" s="242">
        <v>255</v>
      </c>
      <c r="O457" s="242">
        <v>0</v>
      </c>
      <c r="P457" s="243">
        <v>255</v>
      </c>
      <c r="Q457" s="242">
        <v>2</v>
      </c>
      <c r="R457" s="242">
        <v>30</v>
      </c>
      <c r="S457" s="244">
        <v>15</v>
      </c>
      <c r="T457" s="242">
        <v>0</v>
      </c>
      <c r="U457" s="242">
        <v>0</v>
      </c>
      <c r="V457" s="244">
        <v>0</v>
      </c>
      <c r="W457" s="242">
        <v>0</v>
      </c>
      <c r="X457" s="242">
        <v>0</v>
      </c>
      <c r="Y457" s="244">
        <v>0</v>
      </c>
      <c r="Z457" s="242">
        <v>0</v>
      </c>
      <c r="AA457" s="242">
        <v>0</v>
      </c>
      <c r="AB457" s="244">
        <v>0</v>
      </c>
      <c r="AC457" s="242">
        <v>0</v>
      </c>
      <c r="AD457" s="242">
        <v>0</v>
      </c>
      <c r="AE457" s="244">
        <v>0</v>
      </c>
    </row>
    <row r="458" spans="1:31" x14ac:dyDescent="0.35">
      <c r="A458">
        <v>52661</v>
      </c>
      <c r="B458" t="s">
        <v>924</v>
      </c>
      <c r="C458" s="242">
        <v>0</v>
      </c>
      <c r="D458" s="242">
        <v>2</v>
      </c>
      <c r="E458" s="242">
        <v>0</v>
      </c>
      <c r="F458" s="243">
        <v>2</v>
      </c>
      <c r="G458" s="242">
        <v>2</v>
      </c>
      <c r="H458" s="242">
        <v>0</v>
      </c>
      <c r="I458" s="243">
        <v>2</v>
      </c>
      <c r="J458" s="242">
        <v>0</v>
      </c>
      <c r="K458" s="242">
        <v>0</v>
      </c>
      <c r="L458" s="242">
        <v>0</v>
      </c>
      <c r="M458" s="243">
        <v>0</v>
      </c>
      <c r="N458" s="242">
        <v>30</v>
      </c>
      <c r="O458" s="242">
        <v>0</v>
      </c>
      <c r="P458" s="243">
        <v>30</v>
      </c>
      <c r="Q458" s="242">
        <v>1</v>
      </c>
      <c r="R458" s="242">
        <v>0</v>
      </c>
      <c r="S458" s="244">
        <v>15</v>
      </c>
      <c r="T458" s="242">
        <v>0</v>
      </c>
      <c r="U458" s="242">
        <v>0</v>
      </c>
      <c r="V458" s="244">
        <v>0</v>
      </c>
      <c r="W458" s="242">
        <v>0</v>
      </c>
      <c r="X458" s="242">
        <v>0</v>
      </c>
      <c r="Y458" s="244">
        <v>0</v>
      </c>
      <c r="Z458" s="242">
        <v>0</v>
      </c>
      <c r="AA458" s="242">
        <v>0</v>
      </c>
      <c r="AB458" s="244">
        <v>0</v>
      </c>
      <c r="AC458" s="242">
        <v>0</v>
      </c>
      <c r="AD458" s="242">
        <v>0</v>
      </c>
      <c r="AE458" s="244">
        <v>0</v>
      </c>
    </row>
    <row r="459" spans="1:31" x14ac:dyDescent="0.35">
      <c r="A459">
        <v>52681</v>
      </c>
      <c r="B459" t="s">
        <v>925</v>
      </c>
      <c r="C459" s="242">
        <v>1</v>
      </c>
      <c r="D459" s="242">
        <v>0</v>
      </c>
      <c r="E459" s="242">
        <v>0</v>
      </c>
      <c r="F459" s="243">
        <v>0</v>
      </c>
      <c r="G459" s="242">
        <v>0</v>
      </c>
      <c r="H459" s="242">
        <v>0</v>
      </c>
      <c r="I459" s="243">
        <v>0</v>
      </c>
      <c r="J459" s="242">
        <v>15</v>
      </c>
      <c r="K459" s="242">
        <v>0</v>
      </c>
      <c r="L459" s="242">
        <v>0</v>
      </c>
      <c r="M459" s="243">
        <v>0</v>
      </c>
      <c r="N459" s="242">
        <v>0</v>
      </c>
      <c r="O459" s="242">
        <v>0</v>
      </c>
      <c r="P459" s="243">
        <v>0</v>
      </c>
      <c r="Q459" s="242">
        <v>0</v>
      </c>
      <c r="R459" s="242">
        <v>0</v>
      </c>
      <c r="S459" s="244">
        <v>0</v>
      </c>
      <c r="T459" s="242">
        <v>0</v>
      </c>
      <c r="U459" s="242">
        <v>0</v>
      </c>
      <c r="V459" s="244">
        <v>0</v>
      </c>
      <c r="W459" s="242">
        <v>0</v>
      </c>
      <c r="X459" s="242">
        <v>0</v>
      </c>
      <c r="Y459" s="244">
        <v>0</v>
      </c>
      <c r="Z459" s="242">
        <v>0</v>
      </c>
      <c r="AA459" s="242">
        <v>0</v>
      </c>
      <c r="AB459" s="244">
        <v>0</v>
      </c>
      <c r="AC459" s="242">
        <v>0</v>
      </c>
      <c r="AD459" s="242">
        <v>0</v>
      </c>
      <c r="AE459" s="244">
        <v>0</v>
      </c>
    </row>
    <row r="460" spans="1:31" x14ac:dyDescent="0.35">
      <c r="A460">
        <v>52682</v>
      </c>
      <c r="B460" t="s">
        <v>904</v>
      </c>
      <c r="C460" s="242">
        <v>3</v>
      </c>
      <c r="D460" s="242">
        <v>23</v>
      </c>
      <c r="E460" s="242">
        <v>1</v>
      </c>
      <c r="F460" s="243">
        <v>24</v>
      </c>
      <c r="G460" s="242">
        <v>11</v>
      </c>
      <c r="H460" s="242">
        <v>0</v>
      </c>
      <c r="I460" s="243">
        <v>11</v>
      </c>
      <c r="J460" s="242">
        <v>45</v>
      </c>
      <c r="K460" s="242">
        <v>315</v>
      </c>
      <c r="L460" s="242">
        <v>15</v>
      </c>
      <c r="M460" s="243">
        <v>330</v>
      </c>
      <c r="N460" s="242">
        <v>161.84</v>
      </c>
      <c r="O460" s="242">
        <v>0</v>
      </c>
      <c r="P460" s="243">
        <v>161.84</v>
      </c>
      <c r="Q460" s="242">
        <v>1</v>
      </c>
      <c r="R460" s="242">
        <v>15</v>
      </c>
      <c r="S460" s="244">
        <v>0</v>
      </c>
      <c r="T460" s="242">
        <v>3</v>
      </c>
      <c r="U460" s="242">
        <v>45</v>
      </c>
      <c r="V460" s="244">
        <v>15</v>
      </c>
      <c r="W460" s="242">
        <v>3</v>
      </c>
      <c r="X460" s="242">
        <v>45</v>
      </c>
      <c r="Y460" s="244">
        <v>15</v>
      </c>
      <c r="Z460" s="242">
        <v>0</v>
      </c>
      <c r="AA460" s="242">
        <v>0</v>
      </c>
      <c r="AB460" s="244">
        <v>0</v>
      </c>
      <c r="AC460" s="242">
        <v>0</v>
      </c>
      <c r="AD460" s="242">
        <v>0</v>
      </c>
      <c r="AE460" s="244">
        <v>0</v>
      </c>
    </row>
    <row r="461" spans="1:31" x14ac:dyDescent="0.35">
      <c r="A461">
        <v>52688</v>
      </c>
      <c r="B461" t="s">
        <v>905</v>
      </c>
      <c r="C461" s="242">
        <v>3</v>
      </c>
      <c r="D461" s="242">
        <v>11</v>
      </c>
      <c r="E461" s="242">
        <v>0</v>
      </c>
      <c r="F461" s="243">
        <v>11</v>
      </c>
      <c r="G461" s="242">
        <v>8</v>
      </c>
      <c r="H461" s="242">
        <v>0</v>
      </c>
      <c r="I461" s="243">
        <v>8</v>
      </c>
      <c r="J461" s="242">
        <v>42</v>
      </c>
      <c r="K461" s="242">
        <v>165</v>
      </c>
      <c r="L461" s="242">
        <v>0</v>
      </c>
      <c r="M461" s="243">
        <v>165</v>
      </c>
      <c r="N461" s="242">
        <v>117</v>
      </c>
      <c r="O461" s="242">
        <v>0</v>
      </c>
      <c r="P461" s="243">
        <v>117</v>
      </c>
      <c r="Q461" s="242">
        <v>0</v>
      </c>
      <c r="R461" s="242">
        <v>0</v>
      </c>
      <c r="S461" s="244">
        <v>0</v>
      </c>
      <c r="T461" s="242">
        <v>0</v>
      </c>
      <c r="U461" s="242">
        <v>0</v>
      </c>
      <c r="V461" s="244">
        <v>0</v>
      </c>
      <c r="W461" s="242">
        <v>0</v>
      </c>
      <c r="X461" s="242">
        <v>0</v>
      </c>
      <c r="Y461" s="244">
        <v>0</v>
      </c>
      <c r="Z461" s="242">
        <v>0</v>
      </c>
      <c r="AA461" s="242">
        <v>0</v>
      </c>
      <c r="AB461" s="244">
        <v>0</v>
      </c>
      <c r="AC461" s="242">
        <v>0</v>
      </c>
      <c r="AD461" s="242">
        <v>0</v>
      </c>
      <c r="AE461" s="244">
        <v>0</v>
      </c>
    </row>
    <row r="462" spans="1:31" x14ac:dyDescent="0.35">
      <c r="A462">
        <v>52705</v>
      </c>
      <c r="B462" t="s">
        <v>926</v>
      </c>
      <c r="C462" s="242">
        <v>16</v>
      </c>
      <c r="D462" s="242">
        <v>31</v>
      </c>
      <c r="E462" s="242">
        <v>0</v>
      </c>
      <c r="F462" s="243">
        <v>31</v>
      </c>
      <c r="G462" s="242">
        <v>8</v>
      </c>
      <c r="H462" s="242">
        <v>0</v>
      </c>
      <c r="I462" s="243">
        <v>8</v>
      </c>
      <c r="J462" s="242">
        <v>240</v>
      </c>
      <c r="K462" s="242">
        <v>465</v>
      </c>
      <c r="L462" s="242">
        <v>0</v>
      </c>
      <c r="M462" s="243">
        <v>465</v>
      </c>
      <c r="N462" s="242">
        <v>120</v>
      </c>
      <c r="O462" s="242">
        <v>0</v>
      </c>
      <c r="P462" s="243">
        <v>120</v>
      </c>
      <c r="Q462" s="242">
        <v>6</v>
      </c>
      <c r="R462" s="242">
        <v>90</v>
      </c>
      <c r="S462" s="244">
        <v>15</v>
      </c>
      <c r="T462" s="242">
        <v>5</v>
      </c>
      <c r="U462" s="242">
        <v>75</v>
      </c>
      <c r="V462" s="244">
        <v>15</v>
      </c>
      <c r="W462" s="242">
        <v>1</v>
      </c>
      <c r="X462" s="242">
        <v>15</v>
      </c>
      <c r="Y462" s="244">
        <v>0</v>
      </c>
      <c r="Z462" s="242">
        <v>7</v>
      </c>
      <c r="AA462" s="242">
        <v>105</v>
      </c>
      <c r="AB462" s="244">
        <v>0</v>
      </c>
      <c r="AC462" s="242">
        <v>6</v>
      </c>
      <c r="AD462" s="242">
        <v>90</v>
      </c>
      <c r="AE462" s="244">
        <v>0</v>
      </c>
    </row>
    <row r="463" spans="1:31" x14ac:dyDescent="0.35">
      <c r="A463">
        <v>52709</v>
      </c>
      <c r="B463" t="s">
        <v>927</v>
      </c>
      <c r="C463" s="242">
        <v>11</v>
      </c>
      <c r="D463" s="242">
        <v>4</v>
      </c>
      <c r="E463" s="242">
        <v>1</v>
      </c>
      <c r="F463" s="243">
        <v>5</v>
      </c>
      <c r="G463" s="242">
        <v>1</v>
      </c>
      <c r="H463" s="242">
        <v>0</v>
      </c>
      <c r="I463" s="243">
        <v>1</v>
      </c>
      <c r="J463" s="242">
        <v>165</v>
      </c>
      <c r="K463" s="242">
        <v>60</v>
      </c>
      <c r="L463" s="242">
        <v>15</v>
      </c>
      <c r="M463" s="243">
        <v>75</v>
      </c>
      <c r="N463" s="242">
        <v>15</v>
      </c>
      <c r="O463" s="242">
        <v>0</v>
      </c>
      <c r="P463" s="243">
        <v>15</v>
      </c>
      <c r="Q463" s="242">
        <v>1</v>
      </c>
      <c r="R463" s="242">
        <v>15</v>
      </c>
      <c r="S463" s="244">
        <v>0</v>
      </c>
      <c r="T463" s="242">
        <v>0</v>
      </c>
      <c r="U463" s="242">
        <v>0</v>
      </c>
      <c r="V463" s="244">
        <v>0</v>
      </c>
      <c r="W463" s="242">
        <v>0</v>
      </c>
      <c r="X463" s="242">
        <v>0</v>
      </c>
      <c r="Y463" s="244">
        <v>0</v>
      </c>
      <c r="Z463" s="242">
        <v>1</v>
      </c>
      <c r="AA463" s="242">
        <v>15</v>
      </c>
      <c r="AB463" s="244">
        <v>0</v>
      </c>
      <c r="AC463" s="242">
        <v>0</v>
      </c>
      <c r="AD463" s="242">
        <v>0</v>
      </c>
      <c r="AE463" s="244">
        <v>0</v>
      </c>
    </row>
    <row r="464" spans="1:31" x14ac:dyDescent="0.35">
      <c r="A464">
        <v>52713</v>
      </c>
      <c r="B464" t="s">
        <v>928</v>
      </c>
      <c r="C464" s="242">
        <v>2</v>
      </c>
      <c r="D464" s="242">
        <v>16</v>
      </c>
      <c r="E464" s="242">
        <v>0</v>
      </c>
      <c r="F464" s="243">
        <v>16</v>
      </c>
      <c r="G464" s="242">
        <v>16</v>
      </c>
      <c r="H464" s="242">
        <v>0</v>
      </c>
      <c r="I464" s="243">
        <v>16</v>
      </c>
      <c r="J464" s="242">
        <v>30</v>
      </c>
      <c r="K464" s="242">
        <v>240</v>
      </c>
      <c r="L464" s="242">
        <v>0</v>
      </c>
      <c r="M464" s="243">
        <v>240</v>
      </c>
      <c r="N464" s="242">
        <v>194</v>
      </c>
      <c r="O464" s="242">
        <v>0</v>
      </c>
      <c r="P464" s="243">
        <v>194</v>
      </c>
      <c r="Q464" s="242">
        <v>1</v>
      </c>
      <c r="R464" s="242">
        <v>15</v>
      </c>
      <c r="S464" s="244">
        <v>15</v>
      </c>
      <c r="T464" s="242">
        <v>0</v>
      </c>
      <c r="U464" s="242">
        <v>0</v>
      </c>
      <c r="V464" s="244">
        <v>0</v>
      </c>
      <c r="W464" s="242">
        <v>1</v>
      </c>
      <c r="X464" s="242">
        <v>15</v>
      </c>
      <c r="Y464" s="244">
        <v>15</v>
      </c>
      <c r="Z464" s="242">
        <v>0</v>
      </c>
      <c r="AA464" s="242">
        <v>0</v>
      </c>
      <c r="AB464" s="244">
        <v>0</v>
      </c>
      <c r="AC464" s="242">
        <v>0</v>
      </c>
      <c r="AD464" s="242">
        <v>0</v>
      </c>
      <c r="AE464" s="244">
        <v>0</v>
      </c>
    </row>
    <row r="465" spans="1:31" x14ac:dyDescent="0.35">
      <c r="A465">
        <v>52716</v>
      </c>
      <c r="B465" t="s">
        <v>929</v>
      </c>
      <c r="C465" s="242">
        <v>0</v>
      </c>
      <c r="D465" s="242">
        <v>1</v>
      </c>
      <c r="E465" s="242">
        <v>1</v>
      </c>
      <c r="F465" s="243">
        <v>2</v>
      </c>
      <c r="G465" s="242">
        <v>1</v>
      </c>
      <c r="H465" s="242">
        <v>1</v>
      </c>
      <c r="I465" s="243">
        <v>2</v>
      </c>
      <c r="J465" s="242">
        <v>0</v>
      </c>
      <c r="K465" s="242">
        <v>15</v>
      </c>
      <c r="L465" s="242">
        <v>15</v>
      </c>
      <c r="M465" s="243">
        <v>30</v>
      </c>
      <c r="N465" s="242">
        <v>15</v>
      </c>
      <c r="O465" s="242">
        <v>15</v>
      </c>
      <c r="P465" s="243">
        <v>30</v>
      </c>
      <c r="Q465" s="242">
        <v>1</v>
      </c>
      <c r="R465" s="242">
        <v>15</v>
      </c>
      <c r="S465" s="244">
        <v>15</v>
      </c>
      <c r="T465" s="242">
        <v>0</v>
      </c>
      <c r="U465" s="242">
        <v>0</v>
      </c>
      <c r="V465" s="244">
        <v>0</v>
      </c>
      <c r="W465" s="242">
        <v>0</v>
      </c>
      <c r="X465" s="242">
        <v>0</v>
      </c>
      <c r="Y465" s="244">
        <v>0</v>
      </c>
      <c r="Z465" s="242">
        <v>0</v>
      </c>
      <c r="AA465" s="242">
        <v>0</v>
      </c>
      <c r="AB465" s="244">
        <v>0</v>
      </c>
      <c r="AC465" s="242">
        <v>0</v>
      </c>
      <c r="AD465" s="242">
        <v>0</v>
      </c>
      <c r="AE465" s="244">
        <v>0</v>
      </c>
    </row>
    <row r="466" spans="1:31" x14ac:dyDescent="0.35">
      <c r="A466">
        <v>52738</v>
      </c>
      <c r="B466" t="s">
        <v>930</v>
      </c>
      <c r="C466" s="242">
        <v>0</v>
      </c>
      <c r="D466" s="242">
        <v>1</v>
      </c>
      <c r="E466" s="242">
        <v>0</v>
      </c>
      <c r="F466" s="243">
        <v>1</v>
      </c>
      <c r="G466" s="242">
        <v>1</v>
      </c>
      <c r="H466" s="242">
        <v>0</v>
      </c>
      <c r="I466" s="243">
        <v>1</v>
      </c>
      <c r="J466" s="242">
        <v>0</v>
      </c>
      <c r="K466" s="242">
        <v>0</v>
      </c>
      <c r="L466" s="242">
        <v>0</v>
      </c>
      <c r="M466" s="243">
        <v>0</v>
      </c>
      <c r="N466" s="242">
        <v>15</v>
      </c>
      <c r="O466" s="242">
        <v>0</v>
      </c>
      <c r="P466" s="243">
        <v>15</v>
      </c>
      <c r="Q466" s="242">
        <v>0</v>
      </c>
      <c r="R466" s="242">
        <v>0</v>
      </c>
      <c r="S466" s="244">
        <v>0</v>
      </c>
      <c r="T466" s="242">
        <v>0</v>
      </c>
      <c r="U466" s="242">
        <v>0</v>
      </c>
      <c r="V466" s="244">
        <v>0</v>
      </c>
      <c r="W466" s="242">
        <v>0</v>
      </c>
      <c r="X466" s="242">
        <v>0</v>
      </c>
      <c r="Y466" s="244">
        <v>0</v>
      </c>
      <c r="Z466" s="242">
        <v>0</v>
      </c>
      <c r="AA466" s="242">
        <v>0</v>
      </c>
      <c r="AB466" s="244">
        <v>0</v>
      </c>
      <c r="AC466" s="242">
        <v>0</v>
      </c>
      <c r="AD466" s="242">
        <v>0</v>
      </c>
      <c r="AE466" s="244">
        <v>0</v>
      </c>
    </row>
    <row r="467" spans="1:31" x14ac:dyDescent="0.35">
      <c r="A467">
        <v>52745</v>
      </c>
      <c r="B467" t="s">
        <v>931</v>
      </c>
      <c r="C467" s="242">
        <v>9</v>
      </c>
      <c r="D467" s="242">
        <v>22</v>
      </c>
      <c r="E467" s="242">
        <v>0</v>
      </c>
      <c r="F467" s="243">
        <v>22</v>
      </c>
      <c r="G467" s="242">
        <v>2</v>
      </c>
      <c r="H467" s="242">
        <v>0</v>
      </c>
      <c r="I467" s="243">
        <v>2</v>
      </c>
      <c r="J467" s="242">
        <v>135</v>
      </c>
      <c r="K467" s="242">
        <v>330</v>
      </c>
      <c r="L467" s="242">
        <v>0</v>
      </c>
      <c r="M467" s="243">
        <v>330</v>
      </c>
      <c r="N467" s="242">
        <v>30</v>
      </c>
      <c r="O467" s="242">
        <v>0</v>
      </c>
      <c r="P467" s="243">
        <v>30</v>
      </c>
      <c r="Q467" s="242">
        <v>1</v>
      </c>
      <c r="R467" s="242">
        <v>15</v>
      </c>
      <c r="S467" s="244">
        <v>0</v>
      </c>
      <c r="T467" s="242">
        <v>3</v>
      </c>
      <c r="U467" s="242">
        <v>45</v>
      </c>
      <c r="V467" s="244">
        <v>15</v>
      </c>
      <c r="W467" s="242">
        <v>15</v>
      </c>
      <c r="X467" s="242">
        <v>225</v>
      </c>
      <c r="Y467" s="244">
        <v>15</v>
      </c>
      <c r="Z467" s="242">
        <v>0</v>
      </c>
      <c r="AA467" s="242">
        <v>0</v>
      </c>
      <c r="AB467" s="244">
        <v>0</v>
      </c>
      <c r="AC467" s="242">
        <v>0</v>
      </c>
      <c r="AD467" s="242">
        <v>0</v>
      </c>
      <c r="AE467" s="244">
        <v>0</v>
      </c>
    </row>
    <row r="468" spans="1:31" x14ac:dyDescent="0.35">
      <c r="A468">
        <v>52747</v>
      </c>
      <c r="B468" t="s">
        <v>578</v>
      </c>
      <c r="C468" s="242">
        <v>18</v>
      </c>
      <c r="D468" s="242">
        <v>15</v>
      </c>
      <c r="E468" s="242">
        <v>0</v>
      </c>
      <c r="F468" s="243">
        <v>15</v>
      </c>
      <c r="G468" s="242">
        <v>1</v>
      </c>
      <c r="H468" s="242">
        <v>0</v>
      </c>
      <c r="I468" s="243">
        <v>1</v>
      </c>
      <c r="J468" s="242">
        <v>270</v>
      </c>
      <c r="K468" s="242">
        <v>225</v>
      </c>
      <c r="L468" s="242">
        <v>0</v>
      </c>
      <c r="M468" s="243">
        <v>225</v>
      </c>
      <c r="N468" s="242">
        <v>15</v>
      </c>
      <c r="O468" s="242">
        <v>0</v>
      </c>
      <c r="P468" s="243">
        <v>15</v>
      </c>
      <c r="Q468" s="242">
        <v>4</v>
      </c>
      <c r="R468" s="242">
        <v>60</v>
      </c>
      <c r="S468" s="244">
        <v>0</v>
      </c>
      <c r="T468" s="242">
        <v>5</v>
      </c>
      <c r="U468" s="242">
        <v>75</v>
      </c>
      <c r="V468" s="244">
        <v>0</v>
      </c>
      <c r="W468" s="242">
        <v>5</v>
      </c>
      <c r="X468" s="242">
        <v>75</v>
      </c>
      <c r="Y468" s="244">
        <v>0</v>
      </c>
      <c r="Z468" s="242">
        <v>0</v>
      </c>
      <c r="AA468" s="242">
        <v>0</v>
      </c>
      <c r="AB468" s="244">
        <v>0</v>
      </c>
      <c r="AC468" s="242">
        <v>0</v>
      </c>
      <c r="AD468" s="242">
        <v>0</v>
      </c>
      <c r="AE468" s="244">
        <v>0</v>
      </c>
    </row>
    <row r="469" spans="1:31" x14ac:dyDescent="0.35">
      <c r="A469">
        <v>52777</v>
      </c>
      <c r="B469" t="s">
        <v>932</v>
      </c>
      <c r="C469" s="242">
        <v>3</v>
      </c>
      <c r="D469" s="242">
        <v>1</v>
      </c>
      <c r="E469" s="242">
        <v>0</v>
      </c>
      <c r="F469" s="243">
        <v>1</v>
      </c>
      <c r="G469" s="242">
        <v>0</v>
      </c>
      <c r="H469" s="242">
        <v>0</v>
      </c>
      <c r="I469" s="243">
        <v>0</v>
      </c>
      <c r="J469" s="242">
        <v>45</v>
      </c>
      <c r="K469" s="242">
        <v>15</v>
      </c>
      <c r="L469" s="242">
        <v>0</v>
      </c>
      <c r="M469" s="243">
        <v>15</v>
      </c>
      <c r="N469" s="242">
        <v>0</v>
      </c>
      <c r="O469" s="242">
        <v>0</v>
      </c>
      <c r="P469" s="243">
        <v>0</v>
      </c>
      <c r="Q469" s="242">
        <v>0</v>
      </c>
      <c r="R469" s="242">
        <v>0</v>
      </c>
      <c r="S469" s="244">
        <v>0</v>
      </c>
      <c r="T469" s="242">
        <v>0</v>
      </c>
      <c r="U469" s="242">
        <v>0</v>
      </c>
      <c r="V469" s="244">
        <v>0</v>
      </c>
      <c r="W469" s="242">
        <v>0</v>
      </c>
      <c r="X469" s="242">
        <v>0</v>
      </c>
      <c r="Y469" s="244">
        <v>0</v>
      </c>
      <c r="Z469" s="242">
        <v>1</v>
      </c>
      <c r="AA469" s="242">
        <v>15</v>
      </c>
      <c r="AB469" s="244">
        <v>0</v>
      </c>
      <c r="AC469" s="242">
        <v>1</v>
      </c>
      <c r="AD469" s="242">
        <v>15</v>
      </c>
      <c r="AE469" s="24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1D37-2B50-404B-BD21-20CDD5E8D1EE}">
  <sheetPr codeName="Sheet2"/>
  <dimension ref="A1:AR782"/>
  <sheetViews>
    <sheetView workbookViewId="0">
      <pane xSplit="2" ySplit="2" topLeftCell="U34" activePane="bottomRight" state="frozen"/>
      <selection pane="topRight" activeCell="C1" sqref="C1"/>
      <selection pane="bottomLeft" activeCell="A3" sqref="A3"/>
      <selection pane="bottomRight" activeCell="AA51" sqref="AA51"/>
    </sheetView>
  </sheetViews>
  <sheetFormatPr defaultRowHeight="14.5" x14ac:dyDescent="0.35"/>
  <cols>
    <col min="1" max="1" width="68.81640625" bestFit="1" customWidth="1"/>
  </cols>
  <sheetData>
    <row r="1" spans="1:44" x14ac:dyDescent="0.3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</row>
    <row r="2" spans="1:44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305</v>
      </c>
      <c r="AK2" t="s">
        <v>306</v>
      </c>
      <c r="AL2" t="s">
        <v>307</v>
      </c>
      <c r="AM2" t="s">
        <v>308</v>
      </c>
      <c r="AN2" t="s">
        <v>309</v>
      </c>
      <c r="AO2" t="s">
        <v>310</v>
      </c>
      <c r="AP2" t="s">
        <v>311</v>
      </c>
      <c r="AQ2" t="s">
        <v>312</v>
      </c>
    </row>
    <row r="3" spans="1:44" x14ac:dyDescent="0.35">
      <c r="A3" t="s">
        <v>35</v>
      </c>
      <c r="B3" t="s">
        <v>36</v>
      </c>
      <c r="C3">
        <v>1000</v>
      </c>
      <c r="D3">
        <v>71</v>
      </c>
      <c r="E3">
        <v>54</v>
      </c>
      <c r="F3">
        <v>73</v>
      </c>
      <c r="G3">
        <v>0</v>
      </c>
      <c r="H3">
        <v>0</v>
      </c>
      <c r="I3">
        <v>0</v>
      </c>
      <c r="J3">
        <f>D3*15*13</f>
        <v>13845</v>
      </c>
      <c r="K3">
        <f>E3*15*13</f>
        <v>10530</v>
      </c>
      <c r="L3">
        <f>F3*15*12</f>
        <v>13140</v>
      </c>
      <c r="M3">
        <v>20280</v>
      </c>
      <c r="N3">
        <v>20280</v>
      </c>
      <c r="O3">
        <v>20280</v>
      </c>
      <c r="P3">
        <v>9.6774193548387094E-2</v>
      </c>
      <c r="Q3">
        <v>0.19354838709677419</v>
      </c>
      <c r="R3">
        <v>0.32258064516129031</v>
      </c>
      <c r="S3">
        <v>4064.516129032258</v>
      </c>
      <c r="T3">
        <v>8129.0322580645161</v>
      </c>
      <c r="U3">
        <v>13548.387096774193</v>
      </c>
      <c r="V3">
        <v>18</v>
      </c>
      <c r="W3">
        <v>0</v>
      </c>
      <c r="X3">
        <v>0</v>
      </c>
      <c r="Y3">
        <v>0</v>
      </c>
      <c r="Z3">
        <v>141536.18875927888</v>
      </c>
      <c r="AB3">
        <v>16</v>
      </c>
      <c r="AC3">
        <v>0</v>
      </c>
      <c r="AD3">
        <v>0</v>
      </c>
      <c r="AE3">
        <v>4652.28</v>
      </c>
      <c r="AF3">
        <v>25</v>
      </c>
      <c r="AG3">
        <v>26.533333333333331</v>
      </c>
      <c r="AH3">
        <v>28</v>
      </c>
      <c r="AI3">
        <v>0</v>
      </c>
      <c r="AJ3">
        <v>4875</v>
      </c>
      <c r="AK3">
        <v>5174</v>
      </c>
      <c r="AL3">
        <v>5040</v>
      </c>
      <c r="AM3">
        <v>0</v>
      </c>
      <c r="AN3">
        <v>0</v>
      </c>
      <c r="AO3">
        <v>0</v>
      </c>
      <c r="AP3">
        <v>0</v>
      </c>
      <c r="AQ3">
        <v>0</v>
      </c>
      <c r="AR3" t="s">
        <v>35</v>
      </c>
    </row>
    <row r="4" spans="1:44" x14ac:dyDescent="0.35">
      <c r="A4" t="s">
        <v>37</v>
      </c>
      <c r="B4" t="s">
        <v>36</v>
      </c>
      <c r="C4">
        <v>1001</v>
      </c>
      <c r="D4">
        <v>82</v>
      </c>
      <c r="E4">
        <v>57</v>
      </c>
      <c r="F4">
        <v>69</v>
      </c>
      <c r="G4">
        <v>0</v>
      </c>
      <c r="H4">
        <v>0</v>
      </c>
      <c r="I4">
        <v>0</v>
      </c>
      <c r="J4">
        <f t="shared" ref="J4:J67" si="0">D4*15*13</f>
        <v>15990</v>
      </c>
      <c r="K4">
        <f t="shared" ref="K4:K67" si="1">E4*15*13</f>
        <v>11115</v>
      </c>
      <c r="L4">
        <f t="shared" ref="L4:L67" si="2">F4*15*12</f>
        <v>12420</v>
      </c>
      <c r="M4">
        <v>23400</v>
      </c>
      <c r="N4">
        <v>23400</v>
      </c>
      <c r="O4">
        <v>23400</v>
      </c>
      <c r="P4">
        <v>0.14285714285714285</v>
      </c>
      <c r="Q4">
        <v>0.24175824175824176</v>
      </c>
      <c r="R4">
        <v>0.65934065934065933</v>
      </c>
      <c r="S4">
        <v>5284.2857142857138</v>
      </c>
      <c r="T4">
        <v>8942.6373626373625</v>
      </c>
      <c r="U4">
        <v>24389.010989010989</v>
      </c>
      <c r="V4">
        <v>4</v>
      </c>
      <c r="W4">
        <v>16</v>
      </c>
      <c r="X4">
        <v>14</v>
      </c>
      <c r="Y4">
        <v>20</v>
      </c>
      <c r="Z4">
        <v>126188.80381760339</v>
      </c>
      <c r="AB4">
        <v>22</v>
      </c>
      <c r="AC4">
        <v>31</v>
      </c>
      <c r="AD4">
        <v>45</v>
      </c>
      <c r="AE4">
        <v>4749.25</v>
      </c>
      <c r="AF4">
        <v>12</v>
      </c>
      <c r="AG4">
        <v>5</v>
      </c>
      <c r="AH4">
        <v>12</v>
      </c>
      <c r="AI4">
        <v>0</v>
      </c>
      <c r="AJ4">
        <v>2340</v>
      </c>
      <c r="AK4">
        <v>975</v>
      </c>
      <c r="AL4">
        <v>2160</v>
      </c>
      <c r="AM4">
        <v>3120</v>
      </c>
      <c r="AN4">
        <v>2730</v>
      </c>
      <c r="AO4">
        <v>3600</v>
      </c>
      <c r="AP4">
        <v>0</v>
      </c>
      <c r="AQ4">
        <v>0</v>
      </c>
      <c r="AR4" t="s">
        <v>37</v>
      </c>
    </row>
    <row r="5" spans="1:44" x14ac:dyDescent="0.35">
      <c r="A5" t="s">
        <v>38</v>
      </c>
      <c r="B5" t="s">
        <v>36</v>
      </c>
      <c r="C5">
        <v>1002</v>
      </c>
      <c r="D5">
        <v>106</v>
      </c>
      <c r="E5">
        <v>53</v>
      </c>
      <c r="F5">
        <v>90</v>
      </c>
      <c r="G5">
        <v>0</v>
      </c>
      <c r="H5">
        <v>0</v>
      </c>
      <c r="I5">
        <v>0</v>
      </c>
      <c r="J5">
        <f t="shared" si="0"/>
        <v>20670</v>
      </c>
      <c r="K5">
        <f t="shared" si="1"/>
        <v>10335</v>
      </c>
      <c r="L5">
        <f t="shared" si="2"/>
        <v>16200</v>
      </c>
      <c r="M5">
        <v>42900</v>
      </c>
      <c r="N5">
        <v>42900</v>
      </c>
      <c r="O5">
        <v>42900</v>
      </c>
      <c r="P5">
        <v>0.77862595419847325</v>
      </c>
      <c r="Q5">
        <v>0.87022900763358779</v>
      </c>
      <c r="R5">
        <v>0.95419847328244278</v>
      </c>
      <c r="S5">
        <v>41006.335877862592</v>
      </c>
      <c r="T5">
        <v>45830.610687022898</v>
      </c>
      <c r="U5">
        <v>50252.862595419851</v>
      </c>
      <c r="V5">
        <v>50</v>
      </c>
      <c r="W5">
        <v>41</v>
      </c>
      <c r="X5">
        <v>41</v>
      </c>
      <c r="Y5">
        <v>40</v>
      </c>
      <c r="Z5">
        <v>166201.62884411449</v>
      </c>
      <c r="AB5">
        <v>69</v>
      </c>
      <c r="AC5">
        <v>45</v>
      </c>
      <c r="AD5">
        <v>42</v>
      </c>
      <c r="AE5">
        <v>5221.75</v>
      </c>
      <c r="AF5">
        <v>11</v>
      </c>
      <c r="AG5">
        <v>4</v>
      </c>
      <c r="AH5">
        <v>9</v>
      </c>
      <c r="AI5">
        <v>0</v>
      </c>
      <c r="AJ5">
        <v>2145</v>
      </c>
      <c r="AK5">
        <v>780</v>
      </c>
      <c r="AL5">
        <v>1620</v>
      </c>
      <c r="AM5">
        <v>7995</v>
      </c>
      <c r="AN5">
        <v>7995</v>
      </c>
      <c r="AO5">
        <v>7200</v>
      </c>
      <c r="AP5">
        <v>0</v>
      </c>
      <c r="AQ5">
        <v>0</v>
      </c>
      <c r="AR5" t="s">
        <v>38</v>
      </c>
    </row>
    <row r="6" spans="1:44" x14ac:dyDescent="0.35">
      <c r="A6" t="s">
        <v>39</v>
      </c>
      <c r="B6" t="s">
        <v>36</v>
      </c>
      <c r="C6">
        <v>1006</v>
      </c>
      <c r="D6">
        <v>68</v>
      </c>
      <c r="E6">
        <v>71</v>
      </c>
      <c r="F6">
        <v>68</v>
      </c>
      <c r="G6">
        <v>0</v>
      </c>
      <c r="H6">
        <v>0</v>
      </c>
      <c r="I6">
        <v>0</v>
      </c>
      <c r="J6">
        <f t="shared" si="0"/>
        <v>13260</v>
      </c>
      <c r="K6">
        <f t="shared" si="1"/>
        <v>13845</v>
      </c>
      <c r="L6">
        <f t="shared" si="2"/>
        <v>12240</v>
      </c>
      <c r="M6">
        <v>20280</v>
      </c>
      <c r="N6">
        <v>20280</v>
      </c>
      <c r="O6">
        <v>20280</v>
      </c>
      <c r="P6">
        <v>0.19277108433734941</v>
      </c>
      <c r="Q6">
        <v>0.25301204819277107</v>
      </c>
      <c r="R6">
        <v>0.31325301204819278</v>
      </c>
      <c r="S6">
        <v>8472.2891566265062</v>
      </c>
      <c r="T6">
        <v>11119.879518072288</v>
      </c>
      <c r="U6">
        <v>13767.469879518072</v>
      </c>
      <c r="V6">
        <v>0</v>
      </c>
      <c r="W6">
        <v>0</v>
      </c>
      <c r="X6">
        <v>0</v>
      </c>
      <c r="Y6">
        <v>0</v>
      </c>
      <c r="Z6">
        <v>146195.21633085894</v>
      </c>
      <c r="AB6">
        <v>7</v>
      </c>
      <c r="AC6">
        <v>0</v>
      </c>
      <c r="AD6">
        <v>0</v>
      </c>
      <c r="AE6">
        <v>4738</v>
      </c>
      <c r="AF6">
        <v>25</v>
      </c>
      <c r="AG6">
        <v>34</v>
      </c>
      <c r="AH6">
        <v>34</v>
      </c>
      <c r="AI6">
        <v>0</v>
      </c>
      <c r="AJ6">
        <v>4875</v>
      </c>
      <c r="AK6">
        <v>6630</v>
      </c>
      <c r="AL6">
        <v>6120</v>
      </c>
      <c r="AM6">
        <v>0</v>
      </c>
      <c r="AN6">
        <v>0</v>
      </c>
      <c r="AO6">
        <v>0</v>
      </c>
      <c r="AP6">
        <v>60000</v>
      </c>
      <c r="AQ6">
        <v>0</v>
      </c>
      <c r="AR6" t="s">
        <v>39</v>
      </c>
    </row>
    <row r="7" spans="1:44" x14ac:dyDescent="0.35">
      <c r="A7" t="s">
        <v>40</v>
      </c>
      <c r="B7" t="s">
        <v>36</v>
      </c>
      <c r="C7">
        <v>1008</v>
      </c>
      <c r="D7">
        <v>72</v>
      </c>
      <c r="E7">
        <v>64</v>
      </c>
      <c r="F7">
        <v>73</v>
      </c>
      <c r="G7">
        <v>0</v>
      </c>
      <c r="H7">
        <v>0</v>
      </c>
      <c r="I7">
        <v>0</v>
      </c>
      <c r="J7">
        <f t="shared" si="0"/>
        <v>14040</v>
      </c>
      <c r="K7">
        <f t="shared" si="1"/>
        <v>12480</v>
      </c>
      <c r="L7">
        <f t="shared" si="2"/>
        <v>13140</v>
      </c>
      <c r="M7">
        <v>20280</v>
      </c>
      <c r="N7">
        <v>20280</v>
      </c>
      <c r="O7">
        <v>20280</v>
      </c>
      <c r="P7">
        <v>4.1095890410958902E-2</v>
      </c>
      <c r="Q7">
        <v>5.4794520547945202E-2</v>
      </c>
      <c r="R7">
        <v>6.8493150684931503E-2</v>
      </c>
      <c r="S7">
        <v>1685.958904109589</v>
      </c>
      <c r="T7">
        <v>2247.9452054794519</v>
      </c>
      <c r="U7">
        <v>2809.9315068493147</v>
      </c>
      <c r="V7">
        <v>73</v>
      </c>
      <c r="W7">
        <v>0</v>
      </c>
      <c r="X7">
        <v>0</v>
      </c>
      <c r="Y7">
        <v>0</v>
      </c>
      <c r="Z7">
        <v>134958.73806998937</v>
      </c>
      <c r="AB7">
        <v>24</v>
      </c>
      <c r="AC7">
        <v>0</v>
      </c>
      <c r="AD7">
        <v>0</v>
      </c>
      <c r="AE7">
        <v>4695.25</v>
      </c>
      <c r="AF7">
        <v>27</v>
      </c>
      <c r="AG7">
        <v>26</v>
      </c>
      <c r="AH7">
        <v>31</v>
      </c>
      <c r="AI7">
        <v>0</v>
      </c>
      <c r="AJ7">
        <v>5265</v>
      </c>
      <c r="AK7">
        <v>5070</v>
      </c>
      <c r="AL7">
        <v>5580</v>
      </c>
      <c r="AM7">
        <v>0</v>
      </c>
      <c r="AN7">
        <v>0</v>
      </c>
      <c r="AO7">
        <v>0</v>
      </c>
      <c r="AP7">
        <v>0</v>
      </c>
      <c r="AQ7">
        <v>0</v>
      </c>
      <c r="AR7" t="s">
        <v>40</v>
      </c>
    </row>
    <row r="8" spans="1:44" x14ac:dyDescent="0.35">
      <c r="A8" t="s">
        <v>41</v>
      </c>
      <c r="B8" t="s">
        <v>36</v>
      </c>
      <c r="C8">
        <v>1009</v>
      </c>
      <c r="D8">
        <v>110</v>
      </c>
      <c r="E8">
        <v>60</v>
      </c>
      <c r="F8">
        <v>83</v>
      </c>
      <c r="G8">
        <v>0</v>
      </c>
      <c r="H8">
        <v>0</v>
      </c>
      <c r="I8">
        <v>0</v>
      </c>
      <c r="J8">
        <f t="shared" si="0"/>
        <v>21450</v>
      </c>
      <c r="K8">
        <f t="shared" si="1"/>
        <v>11700</v>
      </c>
      <c r="L8">
        <f t="shared" si="2"/>
        <v>14940</v>
      </c>
      <c r="M8">
        <v>70200</v>
      </c>
      <c r="N8">
        <v>70200</v>
      </c>
      <c r="O8">
        <v>70200</v>
      </c>
      <c r="P8">
        <v>0.44217687074829931</v>
      </c>
      <c r="Q8">
        <v>0.55782312925170063</v>
      </c>
      <c r="R8">
        <v>0.66666666666666663</v>
      </c>
      <c r="S8">
        <v>20421.938775510203</v>
      </c>
      <c r="T8">
        <v>25763.061224489793</v>
      </c>
      <c r="U8">
        <v>30790</v>
      </c>
      <c r="V8">
        <v>26</v>
      </c>
      <c r="W8">
        <v>34</v>
      </c>
      <c r="X8">
        <v>22</v>
      </c>
      <c r="Y8">
        <v>24</v>
      </c>
      <c r="Z8">
        <v>153046.72746553551</v>
      </c>
      <c r="AB8">
        <v>39</v>
      </c>
      <c r="AC8">
        <v>55</v>
      </c>
      <c r="AD8">
        <v>41</v>
      </c>
      <c r="AE8">
        <v>5451.25</v>
      </c>
      <c r="AF8">
        <v>21</v>
      </c>
      <c r="AG8">
        <v>8</v>
      </c>
      <c r="AH8">
        <v>17</v>
      </c>
      <c r="AI8">
        <v>0</v>
      </c>
      <c r="AJ8">
        <v>4095</v>
      </c>
      <c r="AK8">
        <v>1560</v>
      </c>
      <c r="AL8">
        <v>3060</v>
      </c>
      <c r="AM8">
        <v>6630</v>
      </c>
      <c r="AN8">
        <v>4290</v>
      </c>
      <c r="AO8">
        <v>4320</v>
      </c>
      <c r="AP8">
        <v>0</v>
      </c>
      <c r="AQ8">
        <v>0</v>
      </c>
      <c r="AR8" t="s">
        <v>41</v>
      </c>
    </row>
    <row r="9" spans="1:44" x14ac:dyDescent="0.35">
      <c r="A9" t="s">
        <v>42</v>
      </c>
      <c r="B9" t="s">
        <v>36</v>
      </c>
      <c r="C9">
        <v>1010</v>
      </c>
      <c r="D9">
        <v>146</v>
      </c>
      <c r="E9">
        <v>89</v>
      </c>
      <c r="F9">
        <v>119</v>
      </c>
      <c r="G9">
        <v>0</v>
      </c>
      <c r="H9">
        <v>0</v>
      </c>
      <c r="I9">
        <v>0</v>
      </c>
      <c r="J9">
        <f t="shared" si="0"/>
        <v>28470</v>
      </c>
      <c r="K9">
        <f t="shared" si="1"/>
        <v>17355</v>
      </c>
      <c r="L9">
        <f t="shared" si="2"/>
        <v>21420</v>
      </c>
      <c r="M9">
        <v>43680.000000000007</v>
      </c>
      <c r="N9">
        <v>43680.000000000007</v>
      </c>
      <c r="O9">
        <v>43680.000000000007</v>
      </c>
      <c r="P9">
        <v>5.0314465408805034E-2</v>
      </c>
      <c r="Q9">
        <v>0.22012578616352202</v>
      </c>
      <c r="R9">
        <v>0.95597484276729561</v>
      </c>
      <c r="S9">
        <v>3216.6037735849059</v>
      </c>
      <c r="T9">
        <v>14072.641509433963</v>
      </c>
      <c r="U9">
        <v>61115.471698113208</v>
      </c>
      <c r="V9">
        <v>28</v>
      </c>
      <c r="W9">
        <v>53</v>
      </c>
      <c r="X9">
        <v>22</v>
      </c>
      <c r="Y9">
        <v>28</v>
      </c>
      <c r="Z9">
        <v>188948.64581124071</v>
      </c>
      <c r="AB9">
        <v>33</v>
      </c>
      <c r="AC9">
        <v>64</v>
      </c>
      <c r="AD9">
        <v>96</v>
      </c>
      <c r="AE9">
        <v>5107</v>
      </c>
      <c r="AF9">
        <v>11</v>
      </c>
      <c r="AG9">
        <v>11</v>
      </c>
      <c r="AH9">
        <v>13</v>
      </c>
      <c r="AI9">
        <v>0</v>
      </c>
      <c r="AJ9">
        <v>2145</v>
      </c>
      <c r="AK9">
        <v>2145</v>
      </c>
      <c r="AL9">
        <v>2340</v>
      </c>
      <c r="AM9">
        <v>10335</v>
      </c>
      <c r="AN9">
        <v>4290</v>
      </c>
      <c r="AO9">
        <v>5040</v>
      </c>
      <c r="AP9">
        <v>0</v>
      </c>
      <c r="AQ9">
        <v>0</v>
      </c>
      <c r="AR9" t="s">
        <v>42</v>
      </c>
    </row>
    <row r="10" spans="1:44" x14ac:dyDescent="0.35">
      <c r="A10" t="s">
        <v>43</v>
      </c>
      <c r="B10" t="s">
        <v>36</v>
      </c>
      <c r="C10">
        <v>1012</v>
      </c>
      <c r="D10">
        <v>107</v>
      </c>
      <c r="E10">
        <v>72</v>
      </c>
      <c r="F10">
        <v>91</v>
      </c>
      <c r="G10">
        <v>0</v>
      </c>
      <c r="H10">
        <v>0</v>
      </c>
      <c r="I10">
        <v>0</v>
      </c>
      <c r="J10">
        <f t="shared" si="0"/>
        <v>20865</v>
      </c>
      <c r="K10">
        <f t="shared" si="1"/>
        <v>14040</v>
      </c>
      <c r="L10">
        <f t="shared" si="2"/>
        <v>16380</v>
      </c>
      <c r="M10">
        <v>27300</v>
      </c>
      <c r="N10">
        <v>27300</v>
      </c>
      <c r="O10">
        <v>27300</v>
      </c>
      <c r="P10">
        <v>0.184</v>
      </c>
      <c r="Q10">
        <v>0.432</v>
      </c>
      <c r="R10">
        <v>0.59199999999999997</v>
      </c>
      <c r="S10">
        <v>9364.68</v>
      </c>
      <c r="T10">
        <v>21986.639999999999</v>
      </c>
      <c r="U10">
        <v>30129.84</v>
      </c>
      <c r="V10">
        <v>0</v>
      </c>
      <c r="W10">
        <v>13</v>
      </c>
      <c r="X10">
        <v>23</v>
      </c>
      <c r="Y10">
        <v>27</v>
      </c>
      <c r="Z10">
        <v>153320.78791092258</v>
      </c>
      <c r="AB10">
        <v>48</v>
      </c>
      <c r="AC10">
        <v>23</v>
      </c>
      <c r="AD10">
        <v>27</v>
      </c>
      <c r="AE10">
        <v>4843.75</v>
      </c>
      <c r="AF10">
        <v>20</v>
      </c>
      <c r="AG10">
        <v>9</v>
      </c>
      <c r="AH10">
        <v>15</v>
      </c>
      <c r="AI10">
        <v>0</v>
      </c>
      <c r="AJ10">
        <v>3900</v>
      </c>
      <c r="AK10">
        <v>1755</v>
      </c>
      <c r="AL10">
        <v>2700</v>
      </c>
      <c r="AM10">
        <v>2535</v>
      </c>
      <c r="AN10">
        <v>4485</v>
      </c>
      <c r="AO10">
        <v>4860</v>
      </c>
      <c r="AP10">
        <v>0</v>
      </c>
      <c r="AQ10">
        <v>0</v>
      </c>
      <c r="AR10" t="s">
        <v>43</v>
      </c>
    </row>
    <row r="11" spans="1:44" x14ac:dyDescent="0.35">
      <c r="A11" t="s">
        <v>44</v>
      </c>
      <c r="B11" t="s">
        <v>36</v>
      </c>
      <c r="C11">
        <v>1014</v>
      </c>
      <c r="D11">
        <v>99</v>
      </c>
      <c r="E11">
        <v>76</v>
      </c>
      <c r="F11">
        <v>89</v>
      </c>
      <c r="G11">
        <v>0</v>
      </c>
      <c r="H11">
        <v>0</v>
      </c>
      <c r="I11">
        <v>0</v>
      </c>
      <c r="J11">
        <f t="shared" si="0"/>
        <v>19305</v>
      </c>
      <c r="K11">
        <f t="shared" si="1"/>
        <v>14820</v>
      </c>
      <c r="L11">
        <f t="shared" si="2"/>
        <v>16020</v>
      </c>
      <c r="M11">
        <v>28080</v>
      </c>
      <c r="N11">
        <v>28080</v>
      </c>
      <c r="O11">
        <v>28080</v>
      </c>
      <c r="P11">
        <v>0.41739130434782606</v>
      </c>
      <c r="Q11">
        <v>0.59130434782608698</v>
      </c>
      <c r="R11">
        <v>0.69565217391304346</v>
      </c>
      <c r="S11">
        <v>21086.608695652172</v>
      </c>
      <c r="T11">
        <v>29872.695652173916</v>
      </c>
      <c r="U11">
        <v>35144.347826086952</v>
      </c>
      <c r="V11">
        <v>35</v>
      </c>
      <c r="W11">
        <v>22</v>
      </c>
      <c r="X11">
        <v>30</v>
      </c>
      <c r="Y11">
        <v>27</v>
      </c>
      <c r="Z11">
        <v>162364.78260869565</v>
      </c>
      <c r="AB11">
        <v>60</v>
      </c>
      <c r="AC11">
        <v>30</v>
      </c>
      <c r="AD11">
        <v>27</v>
      </c>
      <c r="AE11">
        <v>4965.25</v>
      </c>
      <c r="AF11">
        <v>19</v>
      </c>
      <c r="AG11">
        <v>15</v>
      </c>
      <c r="AH11">
        <v>18</v>
      </c>
      <c r="AI11">
        <v>0</v>
      </c>
      <c r="AJ11">
        <v>3705</v>
      </c>
      <c r="AK11">
        <v>2925</v>
      </c>
      <c r="AL11">
        <v>3240</v>
      </c>
      <c r="AM11">
        <v>4290</v>
      </c>
      <c r="AN11">
        <v>5850</v>
      </c>
      <c r="AO11">
        <v>4860</v>
      </c>
      <c r="AP11">
        <v>0</v>
      </c>
      <c r="AQ11">
        <v>0</v>
      </c>
      <c r="AR11" t="s">
        <v>44</v>
      </c>
    </row>
    <row r="12" spans="1:44" x14ac:dyDescent="0.35">
      <c r="A12" t="s">
        <v>45</v>
      </c>
      <c r="B12" t="s">
        <v>36</v>
      </c>
      <c r="C12">
        <v>1015</v>
      </c>
      <c r="D12">
        <v>85</v>
      </c>
      <c r="E12">
        <v>75</v>
      </c>
      <c r="F12">
        <v>82</v>
      </c>
      <c r="G12">
        <v>0</v>
      </c>
      <c r="H12">
        <v>0</v>
      </c>
      <c r="I12">
        <v>0</v>
      </c>
      <c r="J12">
        <f t="shared" si="0"/>
        <v>16575</v>
      </c>
      <c r="K12">
        <f t="shared" si="1"/>
        <v>14625</v>
      </c>
      <c r="L12">
        <f t="shared" si="2"/>
        <v>14760</v>
      </c>
      <c r="M12">
        <v>29640</v>
      </c>
      <c r="N12">
        <v>29640</v>
      </c>
      <c r="O12">
        <v>29640</v>
      </c>
      <c r="P12">
        <v>0.1276595744680851</v>
      </c>
      <c r="Q12">
        <v>0.22340425531914893</v>
      </c>
      <c r="R12">
        <v>0.25531914893617019</v>
      </c>
      <c r="S12">
        <v>5767.6595744680844</v>
      </c>
      <c r="T12">
        <v>10093.404255319148</v>
      </c>
      <c r="U12">
        <v>11535.319148936169</v>
      </c>
      <c r="V12">
        <v>15</v>
      </c>
      <c r="W12">
        <v>9</v>
      </c>
      <c r="X12">
        <v>19</v>
      </c>
      <c r="Y12">
        <v>10</v>
      </c>
      <c r="Z12">
        <v>154965.15058324492</v>
      </c>
      <c r="AB12">
        <v>23</v>
      </c>
      <c r="AC12">
        <v>20</v>
      </c>
      <c r="AD12">
        <v>10</v>
      </c>
      <c r="AE12">
        <v>4817.29</v>
      </c>
      <c r="AF12">
        <v>30.533333333333335</v>
      </c>
      <c r="AG12">
        <v>30</v>
      </c>
      <c r="AH12">
        <v>34</v>
      </c>
      <c r="AI12">
        <v>0</v>
      </c>
      <c r="AJ12">
        <v>5954</v>
      </c>
      <c r="AK12">
        <v>5850</v>
      </c>
      <c r="AL12">
        <v>6120</v>
      </c>
      <c r="AM12">
        <v>1755</v>
      </c>
      <c r="AN12">
        <v>3705</v>
      </c>
      <c r="AO12">
        <v>1800</v>
      </c>
      <c r="AP12">
        <v>0</v>
      </c>
      <c r="AQ12">
        <v>0</v>
      </c>
      <c r="AR12" t="s">
        <v>45</v>
      </c>
    </row>
    <row r="13" spans="1:44" x14ac:dyDescent="0.35">
      <c r="A13" t="s">
        <v>46</v>
      </c>
      <c r="B13" t="s">
        <v>36</v>
      </c>
      <c r="C13">
        <v>1016</v>
      </c>
      <c r="D13">
        <v>75</v>
      </c>
      <c r="E13">
        <v>54</v>
      </c>
      <c r="F13">
        <v>72</v>
      </c>
      <c r="G13">
        <v>0</v>
      </c>
      <c r="H13">
        <v>0</v>
      </c>
      <c r="I13">
        <v>0</v>
      </c>
      <c r="J13">
        <f t="shared" si="0"/>
        <v>14625</v>
      </c>
      <c r="K13">
        <f t="shared" si="1"/>
        <v>10530</v>
      </c>
      <c r="L13">
        <f t="shared" si="2"/>
        <v>12960</v>
      </c>
      <c r="M13">
        <v>25350</v>
      </c>
      <c r="N13">
        <v>25350</v>
      </c>
      <c r="O13">
        <v>25350</v>
      </c>
      <c r="P13">
        <v>0.31578947368421051</v>
      </c>
      <c r="Q13">
        <v>0.36842105263157893</v>
      </c>
      <c r="R13">
        <v>0.47368421052631576</v>
      </c>
      <c r="S13">
        <v>12652.105263157893</v>
      </c>
      <c r="T13">
        <v>14760.78947368421</v>
      </c>
      <c r="U13">
        <v>18978.15789473684</v>
      </c>
      <c r="V13">
        <v>15</v>
      </c>
      <c r="W13">
        <v>7</v>
      </c>
      <c r="X13">
        <v>14</v>
      </c>
      <c r="Y13">
        <v>18</v>
      </c>
      <c r="Z13">
        <v>141810.24920466595</v>
      </c>
      <c r="AB13">
        <v>24</v>
      </c>
      <c r="AC13">
        <v>16</v>
      </c>
      <c r="AD13">
        <v>18</v>
      </c>
      <c r="AE13">
        <v>4814.95</v>
      </c>
      <c r="AF13">
        <v>30.4</v>
      </c>
      <c r="AG13">
        <v>24.2</v>
      </c>
      <c r="AH13">
        <v>29.4</v>
      </c>
      <c r="AI13">
        <v>0</v>
      </c>
      <c r="AJ13">
        <v>5928</v>
      </c>
      <c r="AK13">
        <v>4719</v>
      </c>
      <c r="AL13">
        <v>5292</v>
      </c>
      <c r="AM13">
        <v>1365</v>
      </c>
      <c r="AN13">
        <v>2730</v>
      </c>
      <c r="AO13">
        <v>3240</v>
      </c>
      <c r="AP13">
        <v>0</v>
      </c>
      <c r="AQ13">
        <v>0</v>
      </c>
      <c r="AR13" t="s">
        <v>46</v>
      </c>
    </row>
    <row r="14" spans="1:44" x14ac:dyDescent="0.35">
      <c r="A14" t="s">
        <v>47</v>
      </c>
      <c r="B14" t="s">
        <v>36</v>
      </c>
      <c r="C14">
        <v>1017</v>
      </c>
      <c r="D14">
        <v>132</v>
      </c>
      <c r="E14">
        <v>93</v>
      </c>
      <c r="F14">
        <v>114</v>
      </c>
      <c r="G14">
        <v>0</v>
      </c>
      <c r="H14">
        <v>0</v>
      </c>
      <c r="I14">
        <v>0</v>
      </c>
      <c r="J14">
        <f t="shared" si="0"/>
        <v>25740</v>
      </c>
      <c r="K14">
        <f t="shared" si="1"/>
        <v>18135</v>
      </c>
      <c r="L14">
        <f t="shared" si="2"/>
        <v>20520</v>
      </c>
      <c r="M14">
        <v>61620</v>
      </c>
      <c r="N14">
        <v>61620</v>
      </c>
      <c r="O14">
        <v>61620</v>
      </c>
      <c r="P14">
        <v>0.2446043165467626</v>
      </c>
      <c r="Q14">
        <v>0.45323741007194246</v>
      </c>
      <c r="R14">
        <v>0.61870503597122306</v>
      </c>
      <c r="S14">
        <v>16730.935251798561</v>
      </c>
      <c r="T14">
        <v>31001.438848920865</v>
      </c>
      <c r="U14">
        <v>42319.424460431655</v>
      </c>
      <c r="V14">
        <v>52</v>
      </c>
      <c r="W14">
        <v>34</v>
      </c>
      <c r="X14">
        <v>40</v>
      </c>
      <c r="Y14">
        <v>28</v>
      </c>
      <c r="Z14">
        <v>210599.42099681863</v>
      </c>
      <c r="AB14">
        <v>71</v>
      </c>
      <c r="AC14">
        <v>41</v>
      </c>
      <c r="AD14">
        <v>25</v>
      </c>
      <c r="AE14">
        <v>5547.1</v>
      </c>
      <c r="AF14">
        <v>40</v>
      </c>
      <c r="AG14">
        <v>33</v>
      </c>
      <c r="AH14">
        <v>47</v>
      </c>
      <c r="AI14">
        <v>0</v>
      </c>
      <c r="AJ14">
        <v>7800</v>
      </c>
      <c r="AK14">
        <v>6435</v>
      </c>
      <c r="AL14">
        <v>8460</v>
      </c>
      <c r="AM14">
        <v>6630</v>
      </c>
      <c r="AN14">
        <v>7800</v>
      </c>
      <c r="AO14">
        <v>5040</v>
      </c>
      <c r="AP14">
        <v>60000</v>
      </c>
      <c r="AQ14">
        <v>12095.32</v>
      </c>
      <c r="AR14" t="s">
        <v>47</v>
      </c>
    </row>
    <row r="15" spans="1:44" x14ac:dyDescent="0.35">
      <c r="A15" t="s">
        <v>48</v>
      </c>
      <c r="B15" t="s">
        <v>36</v>
      </c>
      <c r="C15">
        <v>1018</v>
      </c>
      <c r="D15">
        <v>104</v>
      </c>
      <c r="E15">
        <v>56</v>
      </c>
      <c r="F15">
        <v>90</v>
      </c>
      <c r="G15">
        <v>0</v>
      </c>
      <c r="H15">
        <v>0</v>
      </c>
      <c r="I15">
        <v>0</v>
      </c>
      <c r="J15">
        <f t="shared" si="0"/>
        <v>20280</v>
      </c>
      <c r="K15">
        <f t="shared" si="1"/>
        <v>10920</v>
      </c>
      <c r="L15">
        <f t="shared" si="2"/>
        <v>16200</v>
      </c>
      <c r="M15">
        <v>48359.999999999993</v>
      </c>
      <c r="N15">
        <v>48359.999999999993</v>
      </c>
      <c r="O15">
        <v>48359.999999999993</v>
      </c>
      <c r="P15">
        <v>0.33606557377049179</v>
      </c>
      <c r="Q15">
        <v>0.49180327868852458</v>
      </c>
      <c r="R15">
        <v>0.63114754098360659</v>
      </c>
      <c r="S15">
        <v>18278.606557377047</v>
      </c>
      <c r="T15">
        <v>26749.180327868853</v>
      </c>
      <c r="U15">
        <v>34328.114754098366</v>
      </c>
      <c r="V15">
        <v>51</v>
      </c>
      <c r="W15">
        <v>17</v>
      </c>
      <c r="X15">
        <v>24</v>
      </c>
      <c r="Y15">
        <v>25</v>
      </c>
      <c r="Z15">
        <v>180452.77200424176</v>
      </c>
      <c r="AB15">
        <v>61</v>
      </c>
      <c r="AC15">
        <v>24</v>
      </c>
      <c r="AD15">
        <v>25</v>
      </c>
      <c r="AE15">
        <v>5262.25</v>
      </c>
      <c r="AF15">
        <v>48</v>
      </c>
      <c r="AG15">
        <v>20</v>
      </c>
      <c r="AH15">
        <v>38</v>
      </c>
      <c r="AI15">
        <v>0</v>
      </c>
      <c r="AJ15">
        <v>9360</v>
      </c>
      <c r="AK15">
        <v>3900</v>
      </c>
      <c r="AL15">
        <v>6840</v>
      </c>
      <c r="AM15">
        <v>3315</v>
      </c>
      <c r="AN15">
        <v>4680</v>
      </c>
      <c r="AO15">
        <v>4500</v>
      </c>
      <c r="AP15">
        <v>0</v>
      </c>
      <c r="AQ15">
        <v>0</v>
      </c>
      <c r="AR15" t="s">
        <v>48</v>
      </c>
    </row>
    <row r="16" spans="1:44" x14ac:dyDescent="0.35">
      <c r="A16" t="s">
        <v>49</v>
      </c>
      <c r="B16" t="s">
        <v>36</v>
      </c>
      <c r="C16">
        <v>1019</v>
      </c>
      <c r="D16">
        <v>152</v>
      </c>
      <c r="E16">
        <v>86</v>
      </c>
      <c r="F16">
        <v>123</v>
      </c>
      <c r="G16">
        <v>0</v>
      </c>
      <c r="H16">
        <v>0</v>
      </c>
      <c r="I16">
        <v>0</v>
      </c>
      <c r="J16">
        <f t="shared" si="0"/>
        <v>29640</v>
      </c>
      <c r="K16">
        <f t="shared" si="1"/>
        <v>16770</v>
      </c>
      <c r="L16">
        <f t="shared" si="2"/>
        <v>22140</v>
      </c>
      <c r="M16">
        <v>69030</v>
      </c>
      <c r="N16">
        <v>69030</v>
      </c>
      <c r="O16">
        <v>69030</v>
      </c>
      <c r="P16">
        <v>0.1388888888888889</v>
      </c>
      <c r="Q16">
        <v>0.4</v>
      </c>
      <c r="R16">
        <v>0.76666666666666672</v>
      </c>
      <c r="S16">
        <v>9302.0833333333339</v>
      </c>
      <c r="T16">
        <v>26790</v>
      </c>
      <c r="U16">
        <v>51347.5</v>
      </c>
      <c r="V16">
        <v>1</v>
      </c>
      <c r="W16">
        <v>21</v>
      </c>
      <c r="X16">
        <v>10</v>
      </c>
      <c r="Y16">
        <v>25</v>
      </c>
      <c r="Z16">
        <v>180726.83244962883</v>
      </c>
      <c r="AB16">
        <v>27</v>
      </c>
      <c r="AC16">
        <v>43</v>
      </c>
      <c r="AD16">
        <v>34</v>
      </c>
      <c r="AE16">
        <v>5775.25</v>
      </c>
      <c r="AF16">
        <v>24</v>
      </c>
      <c r="AG16">
        <v>15</v>
      </c>
      <c r="AH16">
        <v>20</v>
      </c>
      <c r="AI16">
        <v>0</v>
      </c>
      <c r="AJ16">
        <v>4680</v>
      </c>
      <c r="AK16">
        <v>2925</v>
      </c>
      <c r="AL16">
        <v>3600</v>
      </c>
      <c r="AM16">
        <v>4095</v>
      </c>
      <c r="AN16">
        <v>1950</v>
      </c>
      <c r="AO16">
        <v>4500</v>
      </c>
      <c r="AP16">
        <v>0</v>
      </c>
      <c r="AQ16">
        <v>0</v>
      </c>
      <c r="AR16" t="s">
        <v>49</v>
      </c>
    </row>
    <row r="17" spans="1:44" x14ac:dyDescent="0.35">
      <c r="A17" t="s">
        <v>50</v>
      </c>
      <c r="B17" t="s">
        <v>36</v>
      </c>
      <c r="C17">
        <v>1020</v>
      </c>
      <c r="D17">
        <v>144</v>
      </c>
      <c r="E17">
        <v>66</v>
      </c>
      <c r="F17">
        <v>119</v>
      </c>
      <c r="G17">
        <v>0</v>
      </c>
      <c r="H17">
        <v>0</v>
      </c>
      <c r="I17">
        <v>0</v>
      </c>
      <c r="J17">
        <f t="shared" si="0"/>
        <v>28080</v>
      </c>
      <c r="K17">
        <f t="shared" si="1"/>
        <v>12870</v>
      </c>
      <c r="L17">
        <f t="shared" si="2"/>
        <v>21420</v>
      </c>
      <c r="M17">
        <v>79560</v>
      </c>
      <c r="N17">
        <v>79560</v>
      </c>
      <c r="O17">
        <v>79560</v>
      </c>
      <c r="P17">
        <v>0.26815642458100558</v>
      </c>
      <c r="Q17">
        <v>0.66480446927374304</v>
      </c>
      <c r="R17">
        <v>0.85474860335195535</v>
      </c>
      <c r="S17">
        <v>18973.407821229051</v>
      </c>
      <c r="T17">
        <v>47038.24022346369</v>
      </c>
      <c r="U17">
        <v>60477.737430167603</v>
      </c>
      <c r="V17">
        <v>66</v>
      </c>
      <c r="W17">
        <v>52</v>
      </c>
      <c r="X17">
        <v>42</v>
      </c>
      <c r="Y17">
        <v>39</v>
      </c>
      <c r="Z17">
        <v>221013.71792152702</v>
      </c>
      <c r="AB17">
        <v>86</v>
      </c>
      <c r="AC17">
        <v>47</v>
      </c>
      <c r="AD17">
        <v>39</v>
      </c>
      <c r="AE17">
        <v>6062.8</v>
      </c>
      <c r="AF17">
        <v>57.866666666666667</v>
      </c>
      <c r="AG17">
        <v>27</v>
      </c>
      <c r="AH17">
        <v>37</v>
      </c>
      <c r="AI17">
        <v>0</v>
      </c>
      <c r="AJ17">
        <v>11284</v>
      </c>
      <c r="AK17">
        <v>5265</v>
      </c>
      <c r="AL17">
        <v>6660</v>
      </c>
      <c r="AM17">
        <v>10140</v>
      </c>
      <c r="AN17">
        <v>8190</v>
      </c>
      <c r="AO17">
        <v>7020</v>
      </c>
      <c r="AP17">
        <v>0</v>
      </c>
      <c r="AQ17">
        <v>0</v>
      </c>
      <c r="AR17" t="s">
        <v>50</v>
      </c>
    </row>
    <row r="18" spans="1:44" x14ac:dyDescent="0.35">
      <c r="A18" t="s">
        <v>51</v>
      </c>
      <c r="B18" t="s">
        <v>36</v>
      </c>
      <c r="C18">
        <v>1021</v>
      </c>
      <c r="D18">
        <v>42</v>
      </c>
      <c r="E18">
        <v>30</v>
      </c>
      <c r="F18">
        <v>32</v>
      </c>
      <c r="G18">
        <v>0</v>
      </c>
      <c r="H18">
        <v>0</v>
      </c>
      <c r="I18">
        <v>0</v>
      </c>
      <c r="J18">
        <f t="shared" si="0"/>
        <v>8190</v>
      </c>
      <c r="K18">
        <f t="shared" si="1"/>
        <v>5850</v>
      </c>
      <c r="L18">
        <f t="shared" si="2"/>
        <v>5760</v>
      </c>
      <c r="M18">
        <v>20280</v>
      </c>
      <c r="N18">
        <v>20280</v>
      </c>
      <c r="O18">
        <v>20280</v>
      </c>
      <c r="P18">
        <v>7.5471698113207544E-2</v>
      </c>
      <c r="Q18">
        <v>0.20754716981132076</v>
      </c>
      <c r="R18">
        <v>0.64150943396226412</v>
      </c>
      <c r="S18">
        <v>1347.1698113207547</v>
      </c>
      <c r="T18">
        <v>3704.7169811320755</v>
      </c>
      <c r="U18">
        <v>11450.943396226414</v>
      </c>
      <c r="V18">
        <v>15</v>
      </c>
      <c r="W18">
        <v>16</v>
      </c>
      <c r="X18">
        <v>12</v>
      </c>
      <c r="Y18">
        <v>14</v>
      </c>
      <c r="Z18">
        <v>93301.55037115587</v>
      </c>
      <c r="AB18">
        <v>18</v>
      </c>
      <c r="AC18">
        <v>16</v>
      </c>
      <c r="AD18">
        <v>17</v>
      </c>
      <c r="AE18">
        <v>4432</v>
      </c>
      <c r="AF18">
        <v>6</v>
      </c>
      <c r="AG18">
        <v>5</v>
      </c>
      <c r="AH18">
        <v>8</v>
      </c>
      <c r="AI18">
        <v>0</v>
      </c>
      <c r="AJ18">
        <v>1170</v>
      </c>
      <c r="AK18">
        <v>975</v>
      </c>
      <c r="AL18">
        <v>1440</v>
      </c>
      <c r="AM18">
        <v>3120</v>
      </c>
      <c r="AN18">
        <v>2340</v>
      </c>
      <c r="AO18">
        <v>2520</v>
      </c>
      <c r="AP18">
        <v>0</v>
      </c>
      <c r="AQ18">
        <v>0</v>
      </c>
      <c r="AR18" t="s">
        <v>51</v>
      </c>
    </row>
    <row r="19" spans="1:44" x14ac:dyDescent="0.35">
      <c r="A19" t="s">
        <v>52</v>
      </c>
      <c r="B19" t="s">
        <v>36</v>
      </c>
      <c r="C19">
        <v>1022</v>
      </c>
      <c r="D19">
        <v>78</v>
      </c>
      <c r="E19">
        <v>48</v>
      </c>
      <c r="F19">
        <v>59</v>
      </c>
      <c r="G19">
        <v>0</v>
      </c>
      <c r="H19">
        <v>0</v>
      </c>
      <c r="I19">
        <v>0</v>
      </c>
      <c r="J19">
        <f t="shared" si="0"/>
        <v>15210</v>
      </c>
      <c r="K19">
        <f t="shared" si="1"/>
        <v>9360</v>
      </c>
      <c r="L19">
        <f t="shared" si="2"/>
        <v>10620</v>
      </c>
      <c r="M19">
        <v>23400</v>
      </c>
      <c r="N19">
        <v>23400</v>
      </c>
      <c r="O19">
        <v>23400</v>
      </c>
      <c r="P19">
        <v>0.1875</v>
      </c>
      <c r="Q19">
        <v>0.32500000000000001</v>
      </c>
      <c r="R19">
        <v>0.88749999999999996</v>
      </c>
      <c r="S19">
        <v>6817.5</v>
      </c>
      <c r="T19">
        <v>11817</v>
      </c>
      <c r="U19">
        <v>32269.5</v>
      </c>
      <c r="V19">
        <v>20</v>
      </c>
      <c r="W19">
        <v>14</v>
      </c>
      <c r="X19">
        <v>11</v>
      </c>
      <c r="Y19">
        <v>21</v>
      </c>
      <c r="Z19">
        <v>123996.32025450688</v>
      </c>
      <c r="AB19">
        <v>29</v>
      </c>
      <c r="AC19">
        <v>21</v>
      </c>
      <c r="AD19">
        <v>21</v>
      </c>
      <c r="AE19">
        <v>4452.25</v>
      </c>
      <c r="AF19">
        <v>14</v>
      </c>
      <c r="AG19">
        <v>9</v>
      </c>
      <c r="AH19">
        <v>10</v>
      </c>
      <c r="AI19">
        <v>0</v>
      </c>
      <c r="AJ19">
        <v>2730</v>
      </c>
      <c r="AK19">
        <v>1755</v>
      </c>
      <c r="AL19">
        <v>1800</v>
      </c>
      <c r="AM19">
        <v>2730</v>
      </c>
      <c r="AN19">
        <v>2145</v>
      </c>
      <c r="AO19">
        <v>3780</v>
      </c>
      <c r="AP19">
        <v>0</v>
      </c>
      <c r="AQ19">
        <v>0</v>
      </c>
      <c r="AR19" t="s">
        <v>52</v>
      </c>
    </row>
    <row r="20" spans="1:44" x14ac:dyDescent="0.35">
      <c r="A20" t="s">
        <v>53</v>
      </c>
      <c r="B20" t="s">
        <v>36</v>
      </c>
      <c r="C20">
        <v>1023</v>
      </c>
      <c r="D20">
        <v>87</v>
      </c>
      <c r="E20">
        <v>42</v>
      </c>
      <c r="F20">
        <v>77</v>
      </c>
      <c r="G20">
        <v>0</v>
      </c>
      <c r="H20">
        <v>0</v>
      </c>
      <c r="I20">
        <v>0</v>
      </c>
      <c r="J20">
        <f t="shared" si="0"/>
        <v>16965</v>
      </c>
      <c r="K20">
        <f t="shared" si="1"/>
        <v>8190</v>
      </c>
      <c r="L20">
        <f t="shared" si="2"/>
        <v>13860</v>
      </c>
      <c r="M20">
        <v>50700</v>
      </c>
      <c r="N20">
        <v>50700</v>
      </c>
      <c r="O20">
        <v>50700</v>
      </c>
      <c r="P20">
        <v>8.5365853658536592E-2</v>
      </c>
      <c r="Q20">
        <v>0.31707317073170732</v>
      </c>
      <c r="R20">
        <v>0.90243902439024393</v>
      </c>
      <c r="S20">
        <v>3329.268292682927</v>
      </c>
      <c r="T20">
        <v>12365.853658536585</v>
      </c>
      <c r="U20">
        <v>35195.121951219517</v>
      </c>
      <c r="V20">
        <v>22</v>
      </c>
      <c r="W20">
        <v>14</v>
      </c>
      <c r="X20">
        <v>20</v>
      </c>
      <c r="Y20">
        <v>26</v>
      </c>
      <c r="Z20">
        <v>129477.52916224813</v>
      </c>
      <c r="AB20">
        <v>18</v>
      </c>
      <c r="AC20">
        <v>20</v>
      </c>
      <c r="AD20">
        <v>27</v>
      </c>
      <c r="AE20">
        <v>4769.5</v>
      </c>
      <c r="AF20">
        <v>11</v>
      </c>
      <c r="AG20">
        <v>5</v>
      </c>
      <c r="AH20">
        <v>5</v>
      </c>
      <c r="AI20">
        <v>0</v>
      </c>
      <c r="AJ20">
        <v>2145</v>
      </c>
      <c r="AK20">
        <v>975</v>
      </c>
      <c r="AL20">
        <v>900</v>
      </c>
      <c r="AM20">
        <v>2730</v>
      </c>
      <c r="AN20">
        <v>3900</v>
      </c>
      <c r="AO20">
        <v>4680</v>
      </c>
      <c r="AP20">
        <v>0</v>
      </c>
      <c r="AQ20">
        <v>0</v>
      </c>
      <c r="AR20" t="s">
        <v>53</v>
      </c>
    </row>
    <row r="21" spans="1:44" x14ac:dyDescent="0.35">
      <c r="A21" t="s">
        <v>54</v>
      </c>
      <c r="B21" t="s">
        <v>36</v>
      </c>
      <c r="C21">
        <v>1024</v>
      </c>
      <c r="D21">
        <v>86</v>
      </c>
      <c r="E21">
        <v>42</v>
      </c>
      <c r="F21">
        <v>72</v>
      </c>
      <c r="G21">
        <v>0</v>
      </c>
      <c r="H21">
        <v>0</v>
      </c>
      <c r="I21">
        <v>0</v>
      </c>
      <c r="J21">
        <f t="shared" si="0"/>
        <v>16770</v>
      </c>
      <c r="K21">
        <f t="shared" si="1"/>
        <v>8190</v>
      </c>
      <c r="L21">
        <f t="shared" si="2"/>
        <v>12960</v>
      </c>
      <c r="M21">
        <v>54600</v>
      </c>
      <c r="N21">
        <v>54600</v>
      </c>
      <c r="O21">
        <v>54600</v>
      </c>
      <c r="P21">
        <v>0.5</v>
      </c>
      <c r="Q21">
        <v>0.60204081632653061</v>
      </c>
      <c r="R21">
        <v>0.90816326530612246</v>
      </c>
      <c r="S21">
        <v>19822.5</v>
      </c>
      <c r="T21">
        <v>23867.908163265307</v>
      </c>
      <c r="U21">
        <v>36004.132653061228</v>
      </c>
      <c r="V21">
        <v>35</v>
      </c>
      <c r="W21">
        <v>28</v>
      </c>
      <c r="X21">
        <v>27</v>
      </c>
      <c r="Y21">
        <v>35</v>
      </c>
      <c r="Z21">
        <v>138247.46341463414</v>
      </c>
      <c r="AB21">
        <v>44</v>
      </c>
      <c r="AC21">
        <v>37</v>
      </c>
      <c r="AD21">
        <v>55</v>
      </c>
      <c r="AE21">
        <v>4978.75</v>
      </c>
      <c r="AF21">
        <v>11</v>
      </c>
      <c r="AG21">
        <v>3</v>
      </c>
      <c r="AH21">
        <v>6</v>
      </c>
      <c r="AI21">
        <v>0</v>
      </c>
      <c r="AJ21">
        <v>2145</v>
      </c>
      <c r="AK21">
        <v>585</v>
      </c>
      <c r="AL21">
        <v>1080</v>
      </c>
      <c r="AM21">
        <v>5460</v>
      </c>
      <c r="AN21">
        <v>5265</v>
      </c>
      <c r="AO21">
        <v>6300</v>
      </c>
      <c r="AP21">
        <v>0</v>
      </c>
      <c r="AQ21">
        <v>0</v>
      </c>
      <c r="AR21" t="s">
        <v>54</v>
      </c>
    </row>
    <row r="22" spans="1:44" x14ac:dyDescent="0.35">
      <c r="A22" t="s">
        <v>55</v>
      </c>
      <c r="B22" t="s">
        <v>36</v>
      </c>
      <c r="C22">
        <v>1025</v>
      </c>
      <c r="D22">
        <v>90</v>
      </c>
      <c r="E22">
        <v>51</v>
      </c>
      <c r="F22">
        <v>76</v>
      </c>
      <c r="G22">
        <v>0</v>
      </c>
      <c r="H22">
        <v>0</v>
      </c>
      <c r="I22">
        <v>0</v>
      </c>
      <c r="J22">
        <f t="shared" si="0"/>
        <v>17550</v>
      </c>
      <c r="K22">
        <f t="shared" si="1"/>
        <v>9945</v>
      </c>
      <c r="L22">
        <f t="shared" si="2"/>
        <v>13680</v>
      </c>
      <c r="M22">
        <v>37440</v>
      </c>
      <c r="N22">
        <v>37440</v>
      </c>
      <c r="O22">
        <v>37440</v>
      </c>
      <c r="P22">
        <v>0.64166666666666672</v>
      </c>
      <c r="Q22">
        <v>0.94166666666666665</v>
      </c>
      <c r="R22">
        <v>0.97499999999999998</v>
      </c>
      <c r="S22">
        <v>28663.250000000004</v>
      </c>
      <c r="T22">
        <v>42064.25</v>
      </c>
      <c r="U22">
        <v>43553.25</v>
      </c>
      <c r="V22">
        <v>36</v>
      </c>
      <c r="W22">
        <v>37</v>
      </c>
      <c r="X22">
        <v>37</v>
      </c>
      <c r="Y22">
        <v>31</v>
      </c>
      <c r="Z22">
        <v>150306.12301166489</v>
      </c>
      <c r="AB22">
        <v>62</v>
      </c>
      <c r="AC22">
        <v>38</v>
      </c>
      <c r="AD22">
        <v>32</v>
      </c>
      <c r="AE22">
        <v>5136.7</v>
      </c>
      <c r="AF22">
        <v>13</v>
      </c>
      <c r="AG22">
        <v>4</v>
      </c>
      <c r="AH22">
        <v>6</v>
      </c>
      <c r="AI22">
        <v>0</v>
      </c>
      <c r="AJ22">
        <v>2535</v>
      </c>
      <c r="AK22">
        <v>780</v>
      </c>
      <c r="AL22">
        <v>1080</v>
      </c>
      <c r="AM22">
        <v>7215</v>
      </c>
      <c r="AN22">
        <v>7215</v>
      </c>
      <c r="AO22">
        <v>5580</v>
      </c>
      <c r="AP22">
        <v>0</v>
      </c>
      <c r="AQ22">
        <v>0</v>
      </c>
      <c r="AR22" t="s">
        <v>55</v>
      </c>
    </row>
    <row r="23" spans="1:44" x14ac:dyDescent="0.35">
      <c r="A23" t="s">
        <v>56</v>
      </c>
      <c r="B23" t="s">
        <v>36</v>
      </c>
      <c r="C23">
        <v>1026</v>
      </c>
      <c r="D23">
        <v>83</v>
      </c>
      <c r="E23">
        <v>58</v>
      </c>
      <c r="F23">
        <v>68</v>
      </c>
      <c r="G23">
        <v>0</v>
      </c>
      <c r="H23">
        <v>0</v>
      </c>
      <c r="I23">
        <v>0</v>
      </c>
      <c r="J23">
        <f t="shared" si="0"/>
        <v>16185</v>
      </c>
      <c r="K23">
        <f t="shared" si="1"/>
        <v>11310</v>
      </c>
      <c r="L23">
        <f t="shared" si="2"/>
        <v>12240</v>
      </c>
      <c r="M23">
        <v>30420</v>
      </c>
      <c r="N23">
        <v>30420</v>
      </c>
      <c r="O23">
        <v>30420</v>
      </c>
      <c r="P23">
        <v>0.12</v>
      </c>
      <c r="Q23">
        <v>0.28000000000000003</v>
      </c>
      <c r="R23">
        <v>0.45333333333333331</v>
      </c>
      <c r="S23">
        <v>4674.5999999999995</v>
      </c>
      <c r="T23">
        <v>10907.400000000001</v>
      </c>
      <c r="U23">
        <v>17659.599999999999</v>
      </c>
      <c r="V23">
        <v>6</v>
      </c>
      <c r="W23">
        <v>11</v>
      </c>
      <c r="X23">
        <v>15</v>
      </c>
      <c r="Y23">
        <v>23</v>
      </c>
      <c r="Z23">
        <v>130573.77094379636</v>
      </c>
      <c r="AB23">
        <v>33</v>
      </c>
      <c r="AC23">
        <v>23</v>
      </c>
      <c r="AD23">
        <v>25</v>
      </c>
      <c r="AE23">
        <v>5026</v>
      </c>
      <c r="AF23">
        <v>17</v>
      </c>
      <c r="AG23">
        <v>9</v>
      </c>
      <c r="AH23">
        <v>12</v>
      </c>
      <c r="AI23">
        <v>0</v>
      </c>
      <c r="AJ23">
        <v>3315</v>
      </c>
      <c r="AK23">
        <v>1755</v>
      </c>
      <c r="AL23">
        <v>2160</v>
      </c>
      <c r="AM23">
        <v>2145</v>
      </c>
      <c r="AN23">
        <v>2925</v>
      </c>
      <c r="AO23">
        <v>4140</v>
      </c>
      <c r="AP23">
        <v>0</v>
      </c>
      <c r="AQ23">
        <v>0</v>
      </c>
      <c r="AR23" t="s">
        <v>56</v>
      </c>
    </row>
    <row r="24" spans="1:44" x14ac:dyDescent="0.35">
      <c r="A24" t="s">
        <v>57</v>
      </c>
      <c r="B24" t="s">
        <v>36</v>
      </c>
      <c r="C24">
        <v>1027</v>
      </c>
      <c r="D24">
        <v>106</v>
      </c>
      <c r="E24">
        <v>73</v>
      </c>
      <c r="F24">
        <v>93</v>
      </c>
      <c r="G24">
        <v>0</v>
      </c>
      <c r="H24">
        <v>0</v>
      </c>
      <c r="I24">
        <v>0</v>
      </c>
      <c r="J24">
        <f t="shared" si="0"/>
        <v>20670</v>
      </c>
      <c r="K24">
        <f t="shared" si="1"/>
        <v>14235</v>
      </c>
      <c r="L24">
        <f t="shared" si="2"/>
        <v>16740</v>
      </c>
      <c r="M24">
        <v>40560</v>
      </c>
      <c r="N24">
        <v>40560</v>
      </c>
      <c r="O24">
        <v>40560</v>
      </c>
      <c r="P24">
        <v>4.0322580645161289E-2</v>
      </c>
      <c r="Q24">
        <v>0.62096774193548387</v>
      </c>
      <c r="R24">
        <v>0.88709677419354838</v>
      </c>
      <c r="S24">
        <v>1987.5</v>
      </c>
      <c r="T24">
        <v>30607.5</v>
      </c>
      <c r="U24">
        <v>43725</v>
      </c>
      <c r="V24">
        <v>24</v>
      </c>
      <c r="W24">
        <v>30</v>
      </c>
      <c r="X24">
        <v>18</v>
      </c>
      <c r="Y24">
        <v>24</v>
      </c>
      <c r="Z24">
        <v>155239.21102863201</v>
      </c>
      <c r="AB24">
        <v>31</v>
      </c>
      <c r="AC24">
        <v>27</v>
      </c>
      <c r="AD24">
        <v>24</v>
      </c>
      <c r="AE24">
        <v>4931.5</v>
      </c>
      <c r="AF24">
        <v>26</v>
      </c>
      <c r="AG24">
        <v>10</v>
      </c>
      <c r="AH24">
        <v>16</v>
      </c>
      <c r="AI24">
        <v>0</v>
      </c>
      <c r="AJ24">
        <v>5070</v>
      </c>
      <c r="AK24">
        <v>1950</v>
      </c>
      <c r="AL24">
        <v>2880</v>
      </c>
      <c r="AM24">
        <v>5850</v>
      </c>
      <c r="AN24">
        <v>3510</v>
      </c>
      <c r="AO24">
        <v>4320</v>
      </c>
      <c r="AP24">
        <v>0</v>
      </c>
      <c r="AQ24">
        <v>0</v>
      </c>
      <c r="AR24" t="s">
        <v>57</v>
      </c>
    </row>
    <row r="25" spans="1:44" x14ac:dyDescent="0.35">
      <c r="A25" t="s">
        <v>58</v>
      </c>
      <c r="B25" t="s">
        <v>36</v>
      </c>
      <c r="C25">
        <v>1028</v>
      </c>
      <c r="D25">
        <v>85</v>
      </c>
      <c r="E25">
        <v>63</v>
      </c>
      <c r="F25">
        <v>72</v>
      </c>
      <c r="G25">
        <v>0</v>
      </c>
      <c r="H25">
        <v>0</v>
      </c>
      <c r="I25">
        <v>0</v>
      </c>
      <c r="J25">
        <f t="shared" si="0"/>
        <v>16575</v>
      </c>
      <c r="K25">
        <f t="shared" si="1"/>
        <v>12285</v>
      </c>
      <c r="L25">
        <f t="shared" si="2"/>
        <v>12960</v>
      </c>
      <c r="M25">
        <v>28080</v>
      </c>
      <c r="N25">
        <v>28080</v>
      </c>
      <c r="O25">
        <v>28080</v>
      </c>
      <c r="P25">
        <v>0.61682242990654201</v>
      </c>
      <c r="Q25">
        <v>0.82242990654205606</v>
      </c>
      <c r="R25">
        <v>1</v>
      </c>
      <c r="S25">
        <v>23500.93457943925</v>
      </c>
      <c r="T25">
        <v>31334.579439252335</v>
      </c>
      <c r="U25">
        <v>38100</v>
      </c>
      <c r="V25">
        <v>18</v>
      </c>
      <c r="W25">
        <v>31</v>
      </c>
      <c r="X25">
        <v>30</v>
      </c>
      <c r="Y25">
        <v>39</v>
      </c>
      <c r="Z25">
        <v>136603.10074231174</v>
      </c>
      <c r="AB25">
        <v>38</v>
      </c>
      <c r="AC25">
        <v>43</v>
      </c>
      <c r="AD25">
        <v>42</v>
      </c>
      <c r="AE25">
        <v>4745.88</v>
      </c>
      <c r="AF25">
        <v>2</v>
      </c>
      <c r="AG25">
        <v>4</v>
      </c>
      <c r="AH25">
        <v>8</v>
      </c>
      <c r="AI25">
        <v>0</v>
      </c>
      <c r="AJ25">
        <v>390</v>
      </c>
      <c r="AK25">
        <v>780</v>
      </c>
      <c r="AL25">
        <v>1440</v>
      </c>
      <c r="AM25">
        <v>6045</v>
      </c>
      <c r="AN25">
        <v>5850</v>
      </c>
      <c r="AO25">
        <v>7020</v>
      </c>
      <c r="AP25">
        <v>0</v>
      </c>
      <c r="AQ25">
        <v>0</v>
      </c>
      <c r="AR25" t="s">
        <v>58</v>
      </c>
    </row>
    <row r="26" spans="1:44" x14ac:dyDescent="0.35">
      <c r="A26" t="s">
        <v>59</v>
      </c>
      <c r="B26" t="s">
        <v>36</v>
      </c>
      <c r="C26">
        <v>1038</v>
      </c>
      <c r="D26">
        <v>112</v>
      </c>
      <c r="E26">
        <v>57</v>
      </c>
      <c r="F26">
        <v>101</v>
      </c>
      <c r="G26">
        <v>0</v>
      </c>
      <c r="H26">
        <v>0</v>
      </c>
      <c r="I26">
        <v>0</v>
      </c>
      <c r="J26">
        <f t="shared" si="0"/>
        <v>21840</v>
      </c>
      <c r="K26">
        <f t="shared" si="1"/>
        <v>11115</v>
      </c>
      <c r="L26">
        <f t="shared" si="2"/>
        <v>18180</v>
      </c>
      <c r="M26">
        <v>43680.000000000007</v>
      </c>
      <c r="N26">
        <v>43680.000000000007</v>
      </c>
      <c r="O26">
        <v>43680.000000000007</v>
      </c>
      <c r="P26">
        <v>0.47328244274809161</v>
      </c>
      <c r="Q26">
        <v>0.65648854961832059</v>
      </c>
      <c r="R26">
        <v>0.76335877862595425</v>
      </c>
      <c r="S26">
        <v>28794.503816793895</v>
      </c>
      <c r="T26">
        <v>39940.763358778626</v>
      </c>
      <c r="U26">
        <v>46442.748091603054</v>
      </c>
      <c r="V26">
        <v>39</v>
      </c>
      <c r="W26">
        <v>25</v>
      </c>
      <c r="X26">
        <v>33</v>
      </c>
      <c r="Y26">
        <v>31</v>
      </c>
      <c r="Z26">
        <v>193333.6129374337</v>
      </c>
      <c r="AB26">
        <v>62</v>
      </c>
      <c r="AC26">
        <v>40</v>
      </c>
      <c r="AD26">
        <v>30</v>
      </c>
      <c r="AE26">
        <v>5174.5</v>
      </c>
      <c r="AF26">
        <v>42</v>
      </c>
      <c r="AG26">
        <v>33</v>
      </c>
      <c r="AH26">
        <v>39</v>
      </c>
      <c r="AI26">
        <v>0</v>
      </c>
      <c r="AJ26">
        <v>8190</v>
      </c>
      <c r="AK26">
        <v>6435</v>
      </c>
      <c r="AL26">
        <v>7020</v>
      </c>
      <c r="AM26">
        <v>4875</v>
      </c>
      <c r="AN26">
        <v>6435</v>
      </c>
      <c r="AO26">
        <v>5580</v>
      </c>
      <c r="AP26">
        <v>0</v>
      </c>
      <c r="AQ26">
        <v>0</v>
      </c>
      <c r="AR26" t="s">
        <v>59</v>
      </c>
    </row>
    <row r="27" spans="1:44" x14ac:dyDescent="0.35">
      <c r="A27" t="s">
        <v>60</v>
      </c>
      <c r="B27" t="s">
        <v>36</v>
      </c>
      <c r="C27">
        <v>1048</v>
      </c>
      <c r="D27">
        <v>109</v>
      </c>
      <c r="E27">
        <v>77</v>
      </c>
      <c r="F27">
        <v>102</v>
      </c>
      <c r="G27">
        <v>0</v>
      </c>
      <c r="H27">
        <v>0</v>
      </c>
      <c r="I27">
        <v>0</v>
      </c>
      <c r="J27">
        <f t="shared" si="0"/>
        <v>21255</v>
      </c>
      <c r="K27">
        <f t="shared" si="1"/>
        <v>15015</v>
      </c>
      <c r="L27">
        <f t="shared" si="2"/>
        <v>18360</v>
      </c>
      <c r="M27">
        <v>38220</v>
      </c>
      <c r="N27">
        <v>38220</v>
      </c>
      <c r="O27">
        <v>38220</v>
      </c>
      <c r="P27">
        <v>0.64827586206896548</v>
      </c>
      <c r="Q27">
        <v>0.68965517241379315</v>
      </c>
      <c r="R27">
        <v>0.84827586206896555</v>
      </c>
      <c r="S27">
        <v>37437.931034482754</v>
      </c>
      <c r="T27">
        <v>39827.586206896558</v>
      </c>
      <c r="U27">
        <v>48987.931034482761</v>
      </c>
      <c r="V27">
        <v>52</v>
      </c>
      <c r="W27">
        <v>28</v>
      </c>
      <c r="X27">
        <v>39</v>
      </c>
      <c r="Y27">
        <v>50</v>
      </c>
      <c r="Z27">
        <v>203199.78897136796</v>
      </c>
      <c r="AB27">
        <v>63</v>
      </c>
      <c r="AC27">
        <v>46</v>
      </c>
      <c r="AD27">
        <v>50</v>
      </c>
      <c r="AE27">
        <v>4904.5</v>
      </c>
      <c r="AF27">
        <v>25</v>
      </c>
      <c r="AG27">
        <v>27</v>
      </c>
      <c r="AH27">
        <v>36</v>
      </c>
      <c r="AI27">
        <v>0</v>
      </c>
      <c r="AJ27">
        <v>4875</v>
      </c>
      <c r="AK27">
        <v>5265</v>
      </c>
      <c r="AL27">
        <v>6480</v>
      </c>
      <c r="AM27">
        <v>5460</v>
      </c>
      <c r="AN27">
        <v>7605</v>
      </c>
      <c r="AO27">
        <v>9000</v>
      </c>
      <c r="AP27">
        <v>0</v>
      </c>
      <c r="AQ27">
        <v>0</v>
      </c>
      <c r="AR27" t="s">
        <v>60</v>
      </c>
    </row>
    <row r="28" spans="1:44" x14ac:dyDescent="0.35">
      <c r="A28" t="s">
        <v>61</v>
      </c>
      <c r="B28" t="s">
        <v>36</v>
      </c>
      <c r="C28">
        <v>1049</v>
      </c>
      <c r="D28">
        <v>108</v>
      </c>
      <c r="E28">
        <v>70</v>
      </c>
      <c r="F28">
        <v>88</v>
      </c>
      <c r="G28">
        <v>0</v>
      </c>
      <c r="H28">
        <v>0</v>
      </c>
      <c r="I28">
        <v>0</v>
      </c>
      <c r="J28">
        <f t="shared" si="0"/>
        <v>21060</v>
      </c>
      <c r="K28">
        <f t="shared" si="1"/>
        <v>13650</v>
      </c>
      <c r="L28">
        <f t="shared" si="2"/>
        <v>15840</v>
      </c>
      <c r="M28">
        <v>31200</v>
      </c>
      <c r="N28">
        <v>31200</v>
      </c>
      <c r="O28">
        <v>31200</v>
      </c>
      <c r="P28">
        <v>0.56862745098039214</v>
      </c>
      <c r="Q28">
        <v>0.60784313725490191</v>
      </c>
      <c r="R28">
        <v>0.74509803921568629</v>
      </c>
      <c r="S28">
        <v>25417.647058823528</v>
      </c>
      <c r="T28">
        <v>27170.588235294115</v>
      </c>
      <c r="U28">
        <v>33305.882352941175</v>
      </c>
      <c r="V28">
        <v>19</v>
      </c>
      <c r="W28">
        <v>25</v>
      </c>
      <c r="X28">
        <v>32</v>
      </c>
      <c r="Y28">
        <v>33</v>
      </c>
      <c r="Z28">
        <v>146743.33722163306</v>
      </c>
      <c r="AB28">
        <v>52</v>
      </c>
      <c r="AC28">
        <v>32</v>
      </c>
      <c r="AD28">
        <v>33</v>
      </c>
      <c r="AE28">
        <v>4817.88</v>
      </c>
      <c r="AF28">
        <v>10</v>
      </c>
      <c r="AG28">
        <v>4</v>
      </c>
      <c r="AH28">
        <v>11</v>
      </c>
      <c r="AI28">
        <v>0</v>
      </c>
      <c r="AJ28">
        <v>1950</v>
      </c>
      <c r="AK28">
        <v>780</v>
      </c>
      <c r="AL28">
        <v>1980</v>
      </c>
      <c r="AM28">
        <v>4875</v>
      </c>
      <c r="AN28">
        <v>6240</v>
      </c>
      <c r="AO28">
        <v>5940</v>
      </c>
      <c r="AP28">
        <v>0</v>
      </c>
      <c r="AQ28">
        <v>0</v>
      </c>
      <c r="AR28" t="s">
        <v>61</v>
      </c>
    </row>
    <row r="29" spans="1:44" x14ac:dyDescent="0.35">
      <c r="A29" t="s">
        <v>62</v>
      </c>
      <c r="B29" t="s">
        <v>36</v>
      </c>
      <c r="C29">
        <v>1802</v>
      </c>
      <c r="D29">
        <v>69</v>
      </c>
      <c r="E29">
        <v>41</v>
      </c>
      <c r="F29">
        <v>56</v>
      </c>
      <c r="G29">
        <v>0</v>
      </c>
      <c r="H29">
        <v>0</v>
      </c>
      <c r="I29">
        <v>0</v>
      </c>
      <c r="J29">
        <f t="shared" si="0"/>
        <v>13455</v>
      </c>
      <c r="K29">
        <f t="shared" si="1"/>
        <v>7995</v>
      </c>
      <c r="L29">
        <f t="shared" si="2"/>
        <v>10080</v>
      </c>
      <c r="M29">
        <v>24570</v>
      </c>
      <c r="N29">
        <v>24570</v>
      </c>
      <c r="O29">
        <v>24570</v>
      </c>
      <c r="P29">
        <v>0.32258064516129031</v>
      </c>
      <c r="Q29">
        <v>0.70967741935483875</v>
      </c>
      <c r="R29">
        <v>0.85483870967741937</v>
      </c>
      <c r="S29">
        <v>9783.8709677419356</v>
      </c>
      <c r="T29">
        <v>21524.516129032258</v>
      </c>
      <c r="U29">
        <v>25927.258064516129</v>
      </c>
      <c r="V29">
        <v>25</v>
      </c>
      <c r="W29">
        <v>29</v>
      </c>
      <c r="X29">
        <v>19</v>
      </c>
      <c r="Y29">
        <v>26</v>
      </c>
      <c r="Z29">
        <v>129477.52916224813</v>
      </c>
      <c r="AB29">
        <v>23</v>
      </c>
      <c r="AC29">
        <v>36</v>
      </c>
      <c r="AD29">
        <v>34</v>
      </c>
      <c r="AE29">
        <v>4553.5</v>
      </c>
      <c r="AF29">
        <v>20</v>
      </c>
      <c r="AG29">
        <v>11</v>
      </c>
      <c r="AH29">
        <v>16</v>
      </c>
      <c r="AI29">
        <v>0</v>
      </c>
      <c r="AJ29">
        <v>3900</v>
      </c>
      <c r="AK29">
        <v>2145</v>
      </c>
      <c r="AL29">
        <v>2880</v>
      </c>
      <c r="AM29">
        <v>5655</v>
      </c>
      <c r="AN29">
        <v>3705</v>
      </c>
      <c r="AO29">
        <v>4680</v>
      </c>
      <c r="AP29">
        <v>0</v>
      </c>
      <c r="AQ29">
        <v>0</v>
      </c>
      <c r="AR29" t="s">
        <v>62</v>
      </c>
    </row>
    <row r="30" spans="1:44" x14ac:dyDescent="0.35">
      <c r="A30" t="s">
        <v>63</v>
      </c>
      <c r="B30" t="s">
        <v>64</v>
      </c>
      <c r="C30">
        <v>2171</v>
      </c>
      <c r="D30">
        <v>29</v>
      </c>
      <c r="E30">
        <v>0</v>
      </c>
      <c r="F30">
        <v>28</v>
      </c>
      <c r="G30">
        <v>0</v>
      </c>
      <c r="H30">
        <v>0</v>
      </c>
      <c r="I30">
        <v>0</v>
      </c>
      <c r="J30">
        <f t="shared" si="0"/>
        <v>5655</v>
      </c>
      <c r="K30">
        <f t="shared" si="1"/>
        <v>0</v>
      </c>
      <c r="L30">
        <f t="shared" si="2"/>
        <v>5040</v>
      </c>
      <c r="M30">
        <v>15210</v>
      </c>
      <c r="N30">
        <v>15210</v>
      </c>
      <c r="O30">
        <v>15210</v>
      </c>
      <c r="P30">
        <v>0</v>
      </c>
      <c r="Q30">
        <v>0</v>
      </c>
      <c r="R30">
        <v>1</v>
      </c>
      <c r="S30">
        <v>0</v>
      </c>
      <c r="T30">
        <v>0</v>
      </c>
      <c r="U30">
        <v>14400</v>
      </c>
      <c r="V30">
        <v>0</v>
      </c>
      <c r="W30">
        <v>0</v>
      </c>
      <c r="X30">
        <v>0</v>
      </c>
      <c r="Y30">
        <v>0</v>
      </c>
      <c r="Z30">
        <v>0</v>
      </c>
      <c r="AB30">
        <v>5</v>
      </c>
      <c r="AC30">
        <v>0</v>
      </c>
      <c r="AD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R30" t="s">
        <v>63</v>
      </c>
    </row>
    <row r="31" spans="1:44" x14ac:dyDescent="0.35">
      <c r="A31" t="s">
        <v>65</v>
      </c>
      <c r="B31" t="s">
        <v>64</v>
      </c>
      <c r="C31">
        <v>2003</v>
      </c>
      <c r="D31">
        <v>68</v>
      </c>
      <c r="E31">
        <v>48</v>
      </c>
      <c r="F31">
        <v>68</v>
      </c>
      <c r="G31">
        <v>0</v>
      </c>
      <c r="H31">
        <v>0</v>
      </c>
      <c r="I31">
        <v>0</v>
      </c>
      <c r="J31">
        <f t="shared" si="0"/>
        <v>13260</v>
      </c>
      <c r="K31">
        <f t="shared" si="1"/>
        <v>9360</v>
      </c>
      <c r="L31">
        <f t="shared" si="2"/>
        <v>12240</v>
      </c>
      <c r="M31">
        <v>30420</v>
      </c>
      <c r="N31">
        <v>30420</v>
      </c>
      <c r="O31">
        <v>30420</v>
      </c>
      <c r="P31">
        <v>0</v>
      </c>
      <c r="Q31">
        <v>0.45333333333333331</v>
      </c>
      <c r="R31">
        <v>0.98666666666666669</v>
      </c>
      <c r="S31">
        <v>0</v>
      </c>
      <c r="T31">
        <v>18543.599999999999</v>
      </c>
      <c r="U31">
        <v>40359.599999999999</v>
      </c>
      <c r="V31">
        <v>1</v>
      </c>
      <c r="W31">
        <v>0</v>
      </c>
      <c r="X31">
        <v>0</v>
      </c>
      <c r="Y31">
        <v>0</v>
      </c>
      <c r="Z31">
        <v>0</v>
      </c>
      <c r="AB31">
        <v>26</v>
      </c>
      <c r="AC31">
        <v>0</v>
      </c>
      <c r="AD31">
        <v>0</v>
      </c>
      <c r="AF31">
        <v>10</v>
      </c>
      <c r="AG31">
        <v>8</v>
      </c>
      <c r="AH31">
        <v>11</v>
      </c>
      <c r="AI31">
        <v>0</v>
      </c>
      <c r="AJ31">
        <v>1950</v>
      </c>
      <c r="AK31">
        <v>1560</v>
      </c>
      <c r="AL31">
        <v>1980</v>
      </c>
      <c r="AM31">
        <v>0</v>
      </c>
      <c r="AN31">
        <v>0</v>
      </c>
      <c r="AO31">
        <v>0</v>
      </c>
      <c r="AR31" t="s">
        <v>65</v>
      </c>
    </row>
    <row r="32" spans="1:44" x14ac:dyDescent="0.35">
      <c r="A32" t="s">
        <v>66</v>
      </c>
      <c r="B32" t="s">
        <v>67</v>
      </c>
      <c r="C32">
        <v>2004</v>
      </c>
      <c r="D32">
        <v>15</v>
      </c>
      <c r="E32">
        <v>24</v>
      </c>
      <c r="F32">
        <v>15</v>
      </c>
      <c r="G32">
        <v>0</v>
      </c>
      <c r="H32">
        <v>0</v>
      </c>
      <c r="I32">
        <v>0</v>
      </c>
      <c r="J32">
        <f t="shared" si="0"/>
        <v>2925</v>
      </c>
      <c r="K32">
        <f t="shared" si="1"/>
        <v>4680</v>
      </c>
      <c r="L32">
        <f t="shared" si="2"/>
        <v>2700</v>
      </c>
      <c r="M32">
        <v>15210</v>
      </c>
      <c r="N32">
        <v>15210</v>
      </c>
      <c r="O32">
        <v>15210</v>
      </c>
      <c r="P32">
        <v>0.16666666666666666</v>
      </c>
      <c r="Q32">
        <v>0.16666666666666666</v>
      </c>
      <c r="R32">
        <v>0.72222222222222221</v>
      </c>
      <c r="S32">
        <v>1360</v>
      </c>
      <c r="T32">
        <v>1360</v>
      </c>
      <c r="U32">
        <v>5893.333333333333</v>
      </c>
      <c r="V32">
        <v>0</v>
      </c>
      <c r="W32">
        <v>0</v>
      </c>
      <c r="X32">
        <v>0</v>
      </c>
      <c r="Y32">
        <v>0</v>
      </c>
      <c r="Z32">
        <v>0</v>
      </c>
      <c r="AB32">
        <v>3</v>
      </c>
      <c r="AC32">
        <v>0</v>
      </c>
      <c r="AD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R32" t="s">
        <v>66</v>
      </c>
    </row>
    <row r="33" spans="1:44" x14ac:dyDescent="0.35">
      <c r="A33" t="s">
        <v>68</v>
      </c>
      <c r="B33" t="s">
        <v>67</v>
      </c>
      <c r="C33">
        <v>2005</v>
      </c>
      <c r="D33">
        <v>39</v>
      </c>
      <c r="E33">
        <v>26</v>
      </c>
      <c r="F33">
        <v>38</v>
      </c>
      <c r="G33">
        <v>0</v>
      </c>
      <c r="H33">
        <v>0</v>
      </c>
      <c r="I33">
        <v>0</v>
      </c>
      <c r="J33">
        <f t="shared" si="0"/>
        <v>7605</v>
      </c>
      <c r="K33">
        <f t="shared" si="1"/>
        <v>5070</v>
      </c>
      <c r="L33">
        <f t="shared" si="2"/>
        <v>6840</v>
      </c>
      <c r="M33">
        <v>20280</v>
      </c>
      <c r="N33">
        <v>20280</v>
      </c>
      <c r="O33">
        <v>20280</v>
      </c>
      <c r="P33">
        <v>5.2631578947368418E-2</v>
      </c>
      <c r="Q33">
        <v>8.771929824561403E-2</v>
      </c>
      <c r="R33">
        <v>0.14035087719298245</v>
      </c>
      <c r="S33">
        <v>1191.3157894736842</v>
      </c>
      <c r="T33">
        <v>1985.5263157894735</v>
      </c>
      <c r="U33">
        <v>3176.8421052631579</v>
      </c>
      <c r="V33">
        <v>3</v>
      </c>
      <c r="W33">
        <v>0</v>
      </c>
      <c r="X33">
        <v>0</v>
      </c>
      <c r="Y33">
        <v>0</v>
      </c>
      <c r="Z33">
        <v>0</v>
      </c>
      <c r="AB33">
        <v>8</v>
      </c>
      <c r="AC33">
        <v>0</v>
      </c>
      <c r="AD33">
        <v>0</v>
      </c>
      <c r="AF33">
        <v>10</v>
      </c>
      <c r="AG33">
        <v>13</v>
      </c>
      <c r="AH33">
        <v>13</v>
      </c>
      <c r="AI33">
        <v>0</v>
      </c>
      <c r="AJ33">
        <v>1950</v>
      </c>
      <c r="AK33">
        <v>2535</v>
      </c>
      <c r="AL33">
        <v>2340</v>
      </c>
      <c r="AM33">
        <v>0</v>
      </c>
      <c r="AN33">
        <v>0</v>
      </c>
      <c r="AO33">
        <v>0</v>
      </c>
      <c r="AR33" t="s">
        <v>68</v>
      </c>
    </row>
    <row r="34" spans="1:44" x14ac:dyDescent="0.35">
      <c r="A34" t="s">
        <v>69</v>
      </c>
      <c r="B34" t="s">
        <v>67</v>
      </c>
      <c r="C34">
        <v>2008</v>
      </c>
      <c r="D34">
        <v>58</v>
      </c>
      <c r="E34">
        <v>45</v>
      </c>
      <c r="F34">
        <v>59</v>
      </c>
      <c r="G34">
        <v>0</v>
      </c>
      <c r="H34">
        <v>0</v>
      </c>
      <c r="I34">
        <v>0</v>
      </c>
      <c r="J34">
        <f t="shared" si="0"/>
        <v>11310</v>
      </c>
      <c r="K34">
        <f t="shared" si="1"/>
        <v>8775</v>
      </c>
      <c r="L34">
        <f t="shared" si="2"/>
        <v>10620</v>
      </c>
      <c r="M34">
        <v>10140</v>
      </c>
      <c r="N34">
        <v>10140</v>
      </c>
      <c r="O34">
        <v>10140</v>
      </c>
      <c r="P34">
        <v>0.2</v>
      </c>
      <c r="Q34">
        <v>0.22</v>
      </c>
      <c r="R34">
        <v>0.68</v>
      </c>
      <c r="S34">
        <v>6063</v>
      </c>
      <c r="T34">
        <v>6669.3</v>
      </c>
      <c r="U34">
        <v>20614.2</v>
      </c>
      <c r="V34">
        <v>0</v>
      </c>
      <c r="W34">
        <v>0</v>
      </c>
      <c r="X34">
        <v>4</v>
      </c>
      <c r="Y34">
        <v>0</v>
      </c>
      <c r="Z34">
        <v>0</v>
      </c>
      <c r="AB34">
        <v>21</v>
      </c>
      <c r="AC34">
        <v>0</v>
      </c>
      <c r="AD34">
        <v>0</v>
      </c>
      <c r="AF34">
        <v>1</v>
      </c>
      <c r="AG34">
        <v>1</v>
      </c>
      <c r="AH34">
        <v>1</v>
      </c>
      <c r="AI34">
        <v>0</v>
      </c>
      <c r="AJ34">
        <v>195</v>
      </c>
      <c r="AK34">
        <v>195</v>
      </c>
      <c r="AL34">
        <v>180</v>
      </c>
      <c r="AM34">
        <v>0</v>
      </c>
      <c r="AN34">
        <v>780</v>
      </c>
      <c r="AO34">
        <v>0</v>
      </c>
      <c r="AR34" t="s">
        <v>69</v>
      </c>
    </row>
    <row r="35" spans="1:44" x14ac:dyDescent="0.35">
      <c r="A35" t="s">
        <v>70</v>
      </c>
      <c r="B35" t="s">
        <v>67</v>
      </c>
      <c r="C35">
        <v>2011</v>
      </c>
      <c r="D35">
        <v>39</v>
      </c>
      <c r="E35">
        <v>36</v>
      </c>
      <c r="F35">
        <v>39</v>
      </c>
      <c r="G35">
        <v>0</v>
      </c>
      <c r="H35">
        <v>0</v>
      </c>
      <c r="I35">
        <v>0</v>
      </c>
      <c r="J35">
        <f t="shared" si="0"/>
        <v>7605</v>
      </c>
      <c r="K35">
        <f t="shared" si="1"/>
        <v>7020</v>
      </c>
      <c r="L35">
        <f t="shared" si="2"/>
        <v>7020</v>
      </c>
      <c r="M35">
        <v>12870</v>
      </c>
      <c r="N35">
        <v>12870</v>
      </c>
      <c r="O35">
        <v>12870</v>
      </c>
      <c r="P35">
        <v>0.17948717948717949</v>
      </c>
      <c r="Q35">
        <v>0.17948717948717949</v>
      </c>
      <c r="R35">
        <v>0.17948717948717949</v>
      </c>
      <c r="S35">
        <v>3885</v>
      </c>
      <c r="T35">
        <v>3885</v>
      </c>
      <c r="U35">
        <v>3885</v>
      </c>
      <c r="V35">
        <v>0</v>
      </c>
      <c r="W35">
        <v>0</v>
      </c>
      <c r="X35">
        <v>0</v>
      </c>
      <c r="Y35">
        <v>0</v>
      </c>
      <c r="Z35">
        <v>0</v>
      </c>
      <c r="AB35">
        <v>10</v>
      </c>
      <c r="AC35">
        <v>0</v>
      </c>
      <c r="AD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R35" t="s">
        <v>70</v>
      </c>
    </row>
    <row r="36" spans="1:44" x14ac:dyDescent="0.35">
      <c r="A36" t="s">
        <v>71</v>
      </c>
      <c r="B36" t="s">
        <v>67</v>
      </c>
      <c r="C36">
        <v>2014</v>
      </c>
      <c r="D36">
        <v>26</v>
      </c>
      <c r="E36">
        <v>32</v>
      </c>
      <c r="F36">
        <v>26</v>
      </c>
      <c r="G36">
        <v>0</v>
      </c>
      <c r="H36">
        <v>0</v>
      </c>
      <c r="I36">
        <v>0</v>
      </c>
      <c r="J36">
        <f t="shared" si="0"/>
        <v>5070</v>
      </c>
      <c r="K36">
        <f t="shared" si="1"/>
        <v>6240</v>
      </c>
      <c r="L36">
        <f t="shared" si="2"/>
        <v>4680</v>
      </c>
      <c r="M36">
        <v>25350</v>
      </c>
      <c r="N36">
        <v>25350</v>
      </c>
      <c r="O36">
        <v>25350</v>
      </c>
      <c r="P36">
        <v>0.25641025641025639</v>
      </c>
      <c r="Q36">
        <v>0.69230769230769229</v>
      </c>
      <c r="R36">
        <v>0.74358974358974361</v>
      </c>
      <c r="S36">
        <v>4300</v>
      </c>
      <c r="T36">
        <v>11610</v>
      </c>
      <c r="U36">
        <v>12470</v>
      </c>
      <c r="V36">
        <v>8</v>
      </c>
      <c r="W36">
        <v>0</v>
      </c>
      <c r="X36">
        <v>0</v>
      </c>
      <c r="Y36">
        <v>0</v>
      </c>
      <c r="Z36">
        <v>0</v>
      </c>
      <c r="AB36">
        <v>16</v>
      </c>
      <c r="AC36">
        <v>0</v>
      </c>
      <c r="AD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R36" t="s">
        <v>71</v>
      </c>
    </row>
    <row r="37" spans="1:44" x14ac:dyDescent="0.35">
      <c r="A37" t="s">
        <v>72</v>
      </c>
      <c r="B37" t="s">
        <v>67</v>
      </c>
      <c r="C37">
        <v>2015</v>
      </c>
      <c r="D37">
        <v>59</v>
      </c>
      <c r="E37">
        <v>32</v>
      </c>
      <c r="F37">
        <v>50</v>
      </c>
      <c r="G37">
        <v>0</v>
      </c>
      <c r="H37">
        <v>0</v>
      </c>
      <c r="I37">
        <v>0</v>
      </c>
      <c r="J37">
        <f t="shared" si="0"/>
        <v>11505</v>
      </c>
      <c r="K37">
        <f t="shared" si="1"/>
        <v>6240</v>
      </c>
      <c r="L37">
        <f t="shared" si="2"/>
        <v>9000</v>
      </c>
      <c r="M37">
        <v>23400</v>
      </c>
      <c r="N37">
        <v>23400</v>
      </c>
      <c r="O37">
        <v>23400</v>
      </c>
      <c r="P37">
        <v>0.328125</v>
      </c>
      <c r="Q37">
        <v>0.484375</v>
      </c>
      <c r="R37">
        <v>0.96875</v>
      </c>
      <c r="S37">
        <v>8903.671875</v>
      </c>
      <c r="T37">
        <v>13143.515625</v>
      </c>
      <c r="U37">
        <v>26287.03125</v>
      </c>
      <c r="V37">
        <v>15</v>
      </c>
      <c r="W37">
        <v>0</v>
      </c>
      <c r="X37">
        <v>0</v>
      </c>
      <c r="Y37">
        <v>0</v>
      </c>
      <c r="Z37">
        <v>0</v>
      </c>
      <c r="AB37">
        <v>18</v>
      </c>
      <c r="AC37">
        <v>0</v>
      </c>
      <c r="AD37">
        <v>0</v>
      </c>
      <c r="AF37">
        <v>3</v>
      </c>
      <c r="AG37">
        <v>4</v>
      </c>
      <c r="AH37">
        <v>5</v>
      </c>
      <c r="AI37">
        <v>0</v>
      </c>
      <c r="AJ37">
        <v>585</v>
      </c>
      <c r="AK37">
        <v>780</v>
      </c>
      <c r="AL37">
        <v>900</v>
      </c>
      <c r="AM37">
        <v>0</v>
      </c>
      <c r="AN37">
        <v>0</v>
      </c>
      <c r="AO37">
        <v>0</v>
      </c>
      <c r="AR37" t="s">
        <v>72</v>
      </c>
    </row>
    <row r="38" spans="1:44" x14ac:dyDescent="0.35">
      <c r="A38" t="s">
        <v>73</v>
      </c>
      <c r="B38" t="s">
        <v>67</v>
      </c>
      <c r="C38">
        <v>2018</v>
      </c>
      <c r="D38">
        <v>50</v>
      </c>
      <c r="E38">
        <v>34</v>
      </c>
      <c r="F38">
        <v>42</v>
      </c>
      <c r="G38">
        <v>0</v>
      </c>
      <c r="H38">
        <v>0</v>
      </c>
      <c r="I38">
        <v>0</v>
      </c>
      <c r="J38">
        <f t="shared" si="0"/>
        <v>9750</v>
      </c>
      <c r="K38">
        <f t="shared" si="1"/>
        <v>6630</v>
      </c>
      <c r="L38">
        <f t="shared" si="2"/>
        <v>7560</v>
      </c>
      <c r="M38">
        <v>35490</v>
      </c>
      <c r="N38">
        <v>35490</v>
      </c>
      <c r="O38">
        <v>35490</v>
      </c>
      <c r="P38">
        <v>0.79629629629629628</v>
      </c>
      <c r="Q38">
        <v>0.94444444444444442</v>
      </c>
      <c r="R38">
        <v>0.96296296296296291</v>
      </c>
      <c r="S38">
        <v>19529.166666666668</v>
      </c>
      <c r="T38">
        <v>23162.5</v>
      </c>
      <c r="U38">
        <v>23616.666666666664</v>
      </c>
      <c r="V38">
        <v>0</v>
      </c>
      <c r="W38">
        <v>16</v>
      </c>
      <c r="X38">
        <v>16</v>
      </c>
      <c r="Y38">
        <v>16</v>
      </c>
      <c r="Z38">
        <v>0</v>
      </c>
      <c r="AB38">
        <v>39</v>
      </c>
      <c r="AC38">
        <v>16</v>
      </c>
      <c r="AD38">
        <v>16</v>
      </c>
      <c r="AF38">
        <v>8</v>
      </c>
      <c r="AG38">
        <v>6</v>
      </c>
      <c r="AH38">
        <v>5</v>
      </c>
      <c r="AI38">
        <v>0</v>
      </c>
      <c r="AJ38">
        <v>1560</v>
      </c>
      <c r="AK38">
        <v>1170</v>
      </c>
      <c r="AL38">
        <v>900</v>
      </c>
      <c r="AM38">
        <v>3120</v>
      </c>
      <c r="AN38">
        <v>3120</v>
      </c>
      <c r="AO38">
        <v>2880</v>
      </c>
      <c r="AR38" t="s">
        <v>73</v>
      </c>
    </row>
    <row r="39" spans="1:44" x14ac:dyDescent="0.35">
      <c r="A39" t="s">
        <v>74</v>
      </c>
      <c r="B39" t="s">
        <v>64</v>
      </c>
      <c r="C39">
        <v>2020</v>
      </c>
      <c r="D39">
        <v>63</v>
      </c>
      <c r="E39">
        <v>52</v>
      </c>
      <c r="F39">
        <v>61</v>
      </c>
      <c r="G39">
        <v>0</v>
      </c>
      <c r="H39">
        <v>0</v>
      </c>
      <c r="I39">
        <v>0</v>
      </c>
      <c r="J39">
        <f t="shared" si="0"/>
        <v>12285</v>
      </c>
      <c r="K39">
        <f t="shared" si="1"/>
        <v>10140</v>
      </c>
      <c r="L39">
        <f t="shared" si="2"/>
        <v>10980</v>
      </c>
      <c r="M39">
        <v>15210</v>
      </c>
      <c r="N39">
        <v>15210</v>
      </c>
      <c r="O39">
        <v>15210</v>
      </c>
      <c r="P39">
        <v>3.2258064516129031E-2</v>
      </c>
      <c r="Q39">
        <v>0.17741935483870969</v>
      </c>
      <c r="R39">
        <v>0.69354838709677424</v>
      </c>
      <c r="S39">
        <v>1102.741935483871</v>
      </c>
      <c r="T39">
        <v>6065.0806451612907</v>
      </c>
      <c r="U39">
        <v>23708.951612903227</v>
      </c>
      <c r="V39">
        <v>0</v>
      </c>
      <c r="W39">
        <v>0</v>
      </c>
      <c r="X39">
        <v>0</v>
      </c>
      <c r="Y39">
        <v>0</v>
      </c>
      <c r="Z39">
        <v>0</v>
      </c>
      <c r="AB39">
        <v>17</v>
      </c>
      <c r="AC39">
        <v>0</v>
      </c>
      <c r="AD39">
        <v>0</v>
      </c>
      <c r="AF39">
        <v>13</v>
      </c>
      <c r="AG39">
        <v>13</v>
      </c>
      <c r="AH39">
        <v>13</v>
      </c>
      <c r="AI39">
        <v>0</v>
      </c>
      <c r="AJ39">
        <v>2535</v>
      </c>
      <c r="AK39">
        <v>2535</v>
      </c>
      <c r="AL39">
        <v>2340</v>
      </c>
      <c r="AM39">
        <v>0</v>
      </c>
      <c r="AN39">
        <v>0</v>
      </c>
      <c r="AO39">
        <v>0</v>
      </c>
      <c r="AR39" t="s">
        <v>74</v>
      </c>
    </row>
    <row r="40" spans="1:44" x14ac:dyDescent="0.35">
      <c r="A40" t="s">
        <v>75</v>
      </c>
      <c r="B40" t="s">
        <v>67</v>
      </c>
      <c r="C40">
        <v>2021</v>
      </c>
      <c r="D40">
        <v>21</v>
      </c>
      <c r="E40">
        <v>16</v>
      </c>
      <c r="F40">
        <v>21</v>
      </c>
      <c r="G40">
        <v>0</v>
      </c>
      <c r="H40">
        <v>0</v>
      </c>
      <c r="I40">
        <v>0</v>
      </c>
      <c r="J40">
        <f t="shared" si="0"/>
        <v>4095</v>
      </c>
      <c r="K40">
        <f t="shared" si="1"/>
        <v>3120</v>
      </c>
      <c r="L40">
        <f t="shared" si="2"/>
        <v>3780</v>
      </c>
      <c r="M40">
        <v>18330</v>
      </c>
      <c r="N40">
        <v>18330</v>
      </c>
      <c r="O40">
        <v>18330</v>
      </c>
      <c r="P40">
        <v>0</v>
      </c>
      <c r="Q40">
        <v>0.52631578947368418</v>
      </c>
      <c r="R40">
        <v>0.52631578947368418</v>
      </c>
      <c r="S40">
        <v>0</v>
      </c>
      <c r="T40">
        <v>5171.0526315789475</v>
      </c>
      <c r="U40">
        <v>5171.0526315789475</v>
      </c>
      <c r="V40">
        <v>0</v>
      </c>
      <c r="W40">
        <v>0</v>
      </c>
      <c r="X40">
        <v>1</v>
      </c>
      <c r="Y40">
        <v>0</v>
      </c>
      <c r="Z40">
        <v>0</v>
      </c>
      <c r="AB40">
        <v>9</v>
      </c>
      <c r="AC40">
        <v>0</v>
      </c>
      <c r="AD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195</v>
      </c>
      <c r="AO40">
        <v>0</v>
      </c>
      <c r="AR40" t="s">
        <v>75</v>
      </c>
    </row>
    <row r="41" spans="1:44" x14ac:dyDescent="0.35">
      <c r="A41" t="s">
        <v>76</v>
      </c>
      <c r="B41" t="s">
        <v>67</v>
      </c>
      <c r="C41">
        <v>2025</v>
      </c>
      <c r="D41">
        <v>52</v>
      </c>
      <c r="E41">
        <v>28</v>
      </c>
      <c r="F41">
        <v>49</v>
      </c>
      <c r="G41">
        <v>0</v>
      </c>
      <c r="H41">
        <v>0</v>
      </c>
      <c r="I41">
        <v>0</v>
      </c>
      <c r="J41">
        <f t="shared" si="0"/>
        <v>10140</v>
      </c>
      <c r="K41">
        <f t="shared" si="1"/>
        <v>5460</v>
      </c>
      <c r="L41">
        <f t="shared" si="2"/>
        <v>8820</v>
      </c>
      <c r="M41">
        <v>20280</v>
      </c>
      <c r="N41">
        <v>20280</v>
      </c>
      <c r="O41">
        <v>20280</v>
      </c>
      <c r="P41">
        <v>0.08</v>
      </c>
      <c r="Q41">
        <v>0.64</v>
      </c>
      <c r="R41">
        <v>0.68</v>
      </c>
      <c r="S41">
        <v>1891.2</v>
      </c>
      <c r="T41">
        <v>15129.6</v>
      </c>
      <c r="U41">
        <v>16075.2</v>
      </c>
      <c r="V41">
        <v>4</v>
      </c>
      <c r="W41">
        <v>0</v>
      </c>
      <c r="X41">
        <v>0</v>
      </c>
      <c r="Y41">
        <v>0</v>
      </c>
      <c r="Z41">
        <v>0</v>
      </c>
      <c r="AB41">
        <v>12</v>
      </c>
      <c r="AC41">
        <v>0</v>
      </c>
      <c r="AD41">
        <v>0</v>
      </c>
      <c r="AF41">
        <v>13</v>
      </c>
      <c r="AG41">
        <v>11</v>
      </c>
      <c r="AH41">
        <v>16</v>
      </c>
      <c r="AI41">
        <v>0</v>
      </c>
      <c r="AJ41">
        <v>2535</v>
      </c>
      <c r="AK41">
        <v>2145</v>
      </c>
      <c r="AL41">
        <v>2880</v>
      </c>
      <c r="AM41">
        <v>0</v>
      </c>
      <c r="AN41">
        <v>0</v>
      </c>
      <c r="AO41">
        <v>0</v>
      </c>
      <c r="AR41" t="s">
        <v>76</v>
      </c>
    </row>
    <row r="42" spans="1:44" x14ac:dyDescent="0.35">
      <c r="A42" t="s">
        <v>77</v>
      </c>
      <c r="B42" t="s">
        <v>64</v>
      </c>
      <c r="C42">
        <v>2204</v>
      </c>
      <c r="D42">
        <v>24</v>
      </c>
      <c r="E42">
        <v>14</v>
      </c>
      <c r="F42">
        <v>23</v>
      </c>
      <c r="G42">
        <v>0</v>
      </c>
      <c r="H42">
        <v>0</v>
      </c>
      <c r="I42">
        <v>0</v>
      </c>
      <c r="J42">
        <f t="shared" si="0"/>
        <v>4680</v>
      </c>
      <c r="K42">
        <f t="shared" si="1"/>
        <v>2730</v>
      </c>
      <c r="L42">
        <f t="shared" si="2"/>
        <v>4140</v>
      </c>
      <c r="M42">
        <v>10140</v>
      </c>
      <c r="N42">
        <v>10140</v>
      </c>
      <c r="O42">
        <v>10140</v>
      </c>
      <c r="P42">
        <v>0.27272727272727271</v>
      </c>
      <c r="Q42">
        <v>0.27272727272727271</v>
      </c>
      <c r="R42">
        <v>0.31818181818181818</v>
      </c>
      <c r="S42">
        <v>3149.9999999999995</v>
      </c>
      <c r="T42">
        <v>3149.9999999999995</v>
      </c>
      <c r="U42">
        <v>3675</v>
      </c>
      <c r="V42">
        <v>3</v>
      </c>
      <c r="W42">
        <v>0</v>
      </c>
      <c r="X42">
        <v>0</v>
      </c>
      <c r="Y42">
        <v>0</v>
      </c>
      <c r="Z42">
        <v>0</v>
      </c>
      <c r="AB42">
        <v>0</v>
      </c>
      <c r="AC42">
        <v>0</v>
      </c>
      <c r="AD42">
        <v>0</v>
      </c>
      <c r="AF42">
        <v>4</v>
      </c>
      <c r="AG42">
        <v>7</v>
      </c>
      <c r="AH42">
        <v>12</v>
      </c>
      <c r="AI42">
        <v>0</v>
      </c>
      <c r="AJ42">
        <v>780</v>
      </c>
      <c r="AK42">
        <v>1365</v>
      </c>
      <c r="AL42">
        <v>2160</v>
      </c>
      <c r="AM42">
        <v>0</v>
      </c>
      <c r="AN42">
        <v>0</v>
      </c>
      <c r="AO42">
        <v>0</v>
      </c>
      <c r="AR42" t="s">
        <v>77</v>
      </c>
    </row>
    <row r="43" spans="1:44" x14ac:dyDescent="0.35">
      <c r="A43" t="s">
        <v>78</v>
      </c>
      <c r="B43" t="s">
        <v>67</v>
      </c>
      <c r="C43">
        <v>2030</v>
      </c>
      <c r="D43">
        <v>52</v>
      </c>
      <c r="E43">
        <v>48</v>
      </c>
      <c r="F43">
        <v>52</v>
      </c>
      <c r="G43">
        <v>0</v>
      </c>
      <c r="H43">
        <v>0</v>
      </c>
      <c r="I43">
        <v>0</v>
      </c>
      <c r="J43">
        <f t="shared" si="0"/>
        <v>10140</v>
      </c>
      <c r="K43">
        <f t="shared" si="1"/>
        <v>9360</v>
      </c>
      <c r="L43">
        <f t="shared" si="2"/>
        <v>9360</v>
      </c>
      <c r="M43">
        <v>13650</v>
      </c>
      <c r="N43">
        <v>13650</v>
      </c>
      <c r="O43">
        <v>13650</v>
      </c>
      <c r="P43">
        <v>0</v>
      </c>
      <c r="Q43">
        <v>3.9215686274509803E-2</v>
      </c>
      <c r="R43">
        <v>0.84313725490196079</v>
      </c>
      <c r="S43">
        <v>0</v>
      </c>
      <c r="T43">
        <v>1154.7058823529412</v>
      </c>
      <c r="U43">
        <v>24826.176470588234</v>
      </c>
      <c r="V43">
        <v>0</v>
      </c>
      <c r="W43">
        <v>0</v>
      </c>
      <c r="X43">
        <v>0</v>
      </c>
      <c r="Y43">
        <v>0</v>
      </c>
      <c r="Z43">
        <v>0</v>
      </c>
      <c r="AB43">
        <v>13</v>
      </c>
      <c r="AC43">
        <v>0</v>
      </c>
      <c r="AD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R43" t="s">
        <v>78</v>
      </c>
    </row>
    <row r="44" spans="1:44" x14ac:dyDescent="0.35">
      <c r="A44" t="s">
        <v>79</v>
      </c>
      <c r="B44" t="s">
        <v>64</v>
      </c>
      <c r="C44">
        <v>2196</v>
      </c>
      <c r="D44">
        <v>21</v>
      </c>
      <c r="E44">
        <v>10</v>
      </c>
      <c r="F44">
        <v>20</v>
      </c>
      <c r="G44">
        <v>0</v>
      </c>
      <c r="H44">
        <v>0</v>
      </c>
      <c r="I44">
        <v>0</v>
      </c>
      <c r="J44">
        <f t="shared" si="0"/>
        <v>4095</v>
      </c>
      <c r="K44">
        <f t="shared" si="1"/>
        <v>1950</v>
      </c>
      <c r="L44">
        <f t="shared" si="2"/>
        <v>3600</v>
      </c>
      <c r="M44">
        <v>15210</v>
      </c>
      <c r="N44">
        <v>15210</v>
      </c>
      <c r="O44">
        <v>15210</v>
      </c>
      <c r="P44">
        <v>0.23809523809523808</v>
      </c>
      <c r="Q44">
        <v>0.8571428571428571</v>
      </c>
      <c r="R44">
        <v>0.95238095238095233</v>
      </c>
      <c r="S44">
        <v>2435.7142857142858</v>
      </c>
      <c r="T44">
        <v>8768.5714285714275</v>
      </c>
      <c r="U44">
        <v>9742.8571428571431</v>
      </c>
      <c r="V44">
        <v>0</v>
      </c>
      <c r="W44">
        <v>0</v>
      </c>
      <c r="X44">
        <v>0</v>
      </c>
      <c r="Y44">
        <v>0</v>
      </c>
      <c r="Z44">
        <v>0</v>
      </c>
      <c r="AB44">
        <v>12</v>
      </c>
      <c r="AC44">
        <v>0</v>
      </c>
      <c r="AD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R44" t="s">
        <v>79</v>
      </c>
    </row>
    <row r="45" spans="1:44" x14ac:dyDescent="0.35">
      <c r="A45" t="s">
        <v>80</v>
      </c>
      <c r="B45" t="s">
        <v>64</v>
      </c>
      <c r="C45">
        <v>2036</v>
      </c>
      <c r="D45">
        <v>27</v>
      </c>
      <c r="E45">
        <v>20</v>
      </c>
      <c r="F45">
        <v>26</v>
      </c>
      <c r="G45">
        <v>0</v>
      </c>
      <c r="H45">
        <v>0</v>
      </c>
      <c r="I45">
        <v>0</v>
      </c>
      <c r="J45">
        <f t="shared" si="0"/>
        <v>5265</v>
      </c>
      <c r="K45">
        <f t="shared" si="1"/>
        <v>3900</v>
      </c>
      <c r="L45">
        <f t="shared" si="2"/>
        <v>4680</v>
      </c>
      <c r="M45">
        <v>10140</v>
      </c>
      <c r="N45">
        <v>10140</v>
      </c>
      <c r="O45">
        <v>10140</v>
      </c>
      <c r="P45">
        <v>0</v>
      </c>
      <c r="Q45">
        <v>0.64516129032258063</v>
      </c>
      <c r="R45">
        <v>0.80645161290322576</v>
      </c>
      <c r="S45">
        <v>0</v>
      </c>
      <c r="T45">
        <v>10441.935483870968</v>
      </c>
      <c r="U45">
        <v>13052.419354838708</v>
      </c>
      <c r="V45">
        <v>5</v>
      </c>
      <c r="W45">
        <v>0</v>
      </c>
      <c r="X45">
        <v>0</v>
      </c>
      <c r="Y45">
        <v>0</v>
      </c>
      <c r="Z45">
        <v>0</v>
      </c>
      <c r="AB45">
        <v>0</v>
      </c>
      <c r="AC45">
        <v>0</v>
      </c>
      <c r="AD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R45" t="s">
        <v>80</v>
      </c>
    </row>
    <row r="46" spans="1:44" x14ac:dyDescent="0.35">
      <c r="A46" t="s">
        <v>81</v>
      </c>
      <c r="B46" t="s">
        <v>64</v>
      </c>
      <c r="C46">
        <v>2037</v>
      </c>
      <c r="D46">
        <v>34</v>
      </c>
      <c r="E46">
        <v>32</v>
      </c>
      <c r="F46">
        <v>33</v>
      </c>
      <c r="G46">
        <v>0</v>
      </c>
      <c r="H46">
        <v>0</v>
      </c>
      <c r="I46">
        <v>0</v>
      </c>
      <c r="J46">
        <f t="shared" si="0"/>
        <v>6630</v>
      </c>
      <c r="K46">
        <f t="shared" si="1"/>
        <v>6240</v>
      </c>
      <c r="L46">
        <f t="shared" si="2"/>
        <v>5940</v>
      </c>
      <c r="M46">
        <v>23400</v>
      </c>
      <c r="N46">
        <v>23400</v>
      </c>
      <c r="O46">
        <v>23400</v>
      </c>
      <c r="P46">
        <v>7.8947368421052627E-2</v>
      </c>
      <c r="Q46">
        <v>0.18421052631578946</v>
      </c>
      <c r="R46">
        <v>0.63157894736842102</v>
      </c>
      <c r="S46">
        <v>1500.3947368421052</v>
      </c>
      <c r="T46">
        <v>3500.9210526315787</v>
      </c>
      <c r="U46">
        <v>12003.157894736842</v>
      </c>
      <c r="V46">
        <v>5</v>
      </c>
      <c r="W46">
        <v>0</v>
      </c>
      <c r="X46">
        <v>0</v>
      </c>
      <c r="Y46">
        <v>0</v>
      </c>
      <c r="Z46">
        <v>0</v>
      </c>
      <c r="AB46">
        <v>9</v>
      </c>
      <c r="AC46">
        <v>0</v>
      </c>
      <c r="AD46">
        <v>0</v>
      </c>
      <c r="AF46">
        <v>6</v>
      </c>
      <c r="AG46">
        <v>4</v>
      </c>
      <c r="AH46">
        <v>6</v>
      </c>
      <c r="AI46">
        <v>0</v>
      </c>
      <c r="AJ46">
        <v>1170</v>
      </c>
      <c r="AK46">
        <v>780</v>
      </c>
      <c r="AL46">
        <v>1080</v>
      </c>
      <c r="AM46">
        <v>0</v>
      </c>
      <c r="AN46">
        <v>0</v>
      </c>
      <c r="AO46">
        <v>0</v>
      </c>
      <c r="AR46" t="s">
        <v>81</v>
      </c>
    </row>
    <row r="47" spans="1:44" x14ac:dyDescent="0.35">
      <c r="A47" t="s">
        <v>82</v>
      </c>
      <c r="B47" t="s">
        <v>64</v>
      </c>
      <c r="C47">
        <v>2038</v>
      </c>
      <c r="D47">
        <v>37</v>
      </c>
      <c r="E47">
        <v>22</v>
      </c>
      <c r="F47">
        <v>34</v>
      </c>
      <c r="G47">
        <v>0</v>
      </c>
      <c r="H47">
        <v>0</v>
      </c>
      <c r="I47">
        <v>0</v>
      </c>
      <c r="J47">
        <f t="shared" si="0"/>
        <v>7215</v>
      </c>
      <c r="K47">
        <f t="shared" si="1"/>
        <v>4290</v>
      </c>
      <c r="L47">
        <f t="shared" si="2"/>
        <v>6120</v>
      </c>
      <c r="M47">
        <v>15210</v>
      </c>
      <c r="N47">
        <v>15210</v>
      </c>
      <c r="O47">
        <v>15210</v>
      </c>
      <c r="P47">
        <v>0.43636363636363634</v>
      </c>
      <c r="Q47">
        <v>0.45454545454545453</v>
      </c>
      <c r="R47">
        <v>0.96363636363636362</v>
      </c>
      <c r="S47">
        <v>4418.181818181818</v>
      </c>
      <c r="T47">
        <v>4602.272727272727</v>
      </c>
      <c r="U47">
        <v>9756.818181818182</v>
      </c>
      <c r="V47">
        <v>0</v>
      </c>
      <c r="W47">
        <v>0</v>
      </c>
      <c r="X47">
        <v>0</v>
      </c>
      <c r="Y47">
        <v>0</v>
      </c>
      <c r="Z47">
        <v>0</v>
      </c>
      <c r="AB47">
        <v>9</v>
      </c>
      <c r="AC47">
        <v>0</v>
      </c>
      <c r="AD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R47" t="s">
        <v>82</v>
      </c>
    </row>
    <row r="48" spans="1:44" x14ac:dyDescent="0.35">
      <c r="A48" t="s">
        <v>83</v>
      </c>
      <c r="B48" t="s">
        <v>64</v>
      </c>
      <c r="C48">
        <v>2039</v>
      </c>
      <c r="D48">
        <v>63</v>
      </c>
      <c r="E48">
        <v>56</v>
      </c>
      <c r="F48">
        <v>62</v>
      </c>
      <c r="G48">
        <v>0</v>
      </c>
      <c r="H48">
        <v>0</v>
      </c>
      <c r="I48">
        <v>0</v>
      </c>
      <c r="J48">
        <f t="shared" si="0"/>
        <v>12285</v>
      </c>
      <c r="K48">
        <f t="shared" si="1"/>
        <v>10920</v>
      </c>
      <c r="L48">
        <f t="shared" si="2"/>
        <v>11160</v>
      </c>
      <c r="M48">
        <v>15210</v>
      </c>
      <c r="N48">
        <v>15210</v>
      </c>
      <c r="O48">
        <v>15210</v>
      </c>
      <c r="P48">
        <v>0</v>
      </c>
      <c r="Q48">
        <v>0.15094339622641509</v>
      </c>
      <c r="R48">
        <v>0.52830188679245282</v>
      </c>
      <c r="S48">
        <v>0</v>
      </c>
      <c r="T48">
        <v>5363.7735849056598</v>
      </c>
      <c r="U48">
        <v>18773.207547169812</v>
      </c>
      <c r="V48">
        <v>0</v>
      </c>
      <c r="W48">
        <v>0</v>
      </c>
      <c r="X48">
        <v>0</v>
      </c>
      <c r="Y48">
        <v>0</v>
      </c>
      <c r="Z48">
        <v>0</v>
      </c>
      <c r="AB48">
        <v>8</v>
      </c>
      <c r="AC48">
        <v>0</v>
      </c>
      <c r="AD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R48" t="s">
        <v>83</v>
      </c>
    </row>
    <row r="49" spans="1:44" x14ac:dyDescent="0.35">
      <c r="A49" t="s">
        <v>84</v>
      </c>
      <c r="B49" t="s">
        <v>67</v>
      </c>
      <c r="C49">
        <v>2040</v>
      </c>
      <c r="D49">
        <v>29</v>
      </c>
      <c r="E49">
        <v>32</v>
      </c>
      <c r="F49">
        <v>27</v>
      </c>
      <c r="G49">
        <v>0</v>
      </c>
      <c r="H49">
        <v>0</v>
      </c>
      <c r="I49">
        <v>0</v>
      </c>
      <c r="J49">
        <f t="shared" si="0"/>
        <v>5655</v>
      </c>
      <c r="K49">
        <f t="shared" si="1"/>
        <v>6240</v>
      </c>
      <c r="L49">
        <f t="shared" si="2"/>
        <v>4860</v>
      </c>
      <c r="M49">
        <v>10140</v>
      </c>
      <c r="N49">
        <v>10140</v>
      </c>
      <c r="O49">
        <v>10140</v>
      </c>
      <c r="P49">
        <v>0</v>
      </c>
      <c r="Q49">
        <v>6.6666666666666666E-2</v>
      </c>
      <c r="R49">
        <v>8.8888888888888892E-2</v>
      </c>
      <c r="S49">
        <v>0</v>
      </c>
      <c r="T49">
        <v>1156</v>
      </c>
      <c r="U49">
        <v>1541.3333333333335</v>
      </c>
      <c r="V49">
        <v>0</v>
      </c>
      <c r="W49">
        <v>0</v>
      </c>
      <c r="X49">
        <v>0</v>
      </c>
      <c r="Y49">
        <v>0</v>
      </c>
      <c r="Z49">
        <v>0</v>
      </c>
      <c r="AB49">
        <v>3</v>
      </c>
      <c r="AC49">
        <v>1</v>
      </c>
      <c r="AD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R49" t="s">
        <v>84</v>
      </c>
    </row>
    <row r="50" spans="1:44" x14ac:dyDescent="0.35">
      <c r="A50" t="s">
        <v>87</v>
      </c>
      <c r="B50" t="s">
        <v>64</v>
      </c>
      <c r="C50">
        <v>4001</v>
      </c>
      <c r="D50">
        <v>21</v>
      </c>
      <c r="E50">
        <v>15</v>
      </c>
      <c r="F50">
        <v>20</v>
      </c>
      <c r="G50">
        <v>0</v>
      </c>
      <c r="H50">
        <v>0</v>
      </c>
      <c r="I50">
        <v>0</v>
      </c>
      <c r="J50">
        <f t="shared" si="0"/>
        <v>4095</v>
      </c>
      <c r="K50">
        <f t="shared" si="1"/>
        <v>2925</v>
      </c>
      <c r="L50">
        <f t="shared" si="2"/>
        <v>3600</v>
      </c>
      <c r="M50">
        <v>10140</v>
      </c>
      <c r="N50">
        <v>10140</v>
      </c>
      <c r="O50">
        <v>10140</v>
      </c>
      <c r="P50">
        <v>0.81818181818181823</v>
      </c>
      <c r="Q50">
        <v>0.90909090909090906</v>
      </c>
      <c r="R50">
        <v>0.90909090909090906</v>
      </c>
      <c r="S50">
        <v>9486.818181818182</v>
      </c>
      <c r="T50">
        <v>10540.90909090909</v>
      </c>
      <c r="U50">
        <v>10540.90909090909</v>
      </c>
      <c r="V50">
        <v>16</v>
      </c>
      <c r="W50">
        <v>0</v>
      </c>
      <c r="X50">
        <v>1</v>
      </c>
      <c r="Y50">
        <v>1</v>
      </c>
      <c r="Z50">
        <v>0</v>
      </c>
      <c r="AB50">
        <v>0</v>
      </c>
      <c r="AC50">
        <v>1</v>
      </c>
      <c r="AD50">
        <v>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195</v>
      </c>
      <c r="AO50">
        <v>180</v>
      </c>
      <c r="AR50" t="s">
        <v>87</v>
      </c>
    </row>
    <row r="51" spans="1:44" x14ac:dyDescent="0.35">
      <c r="A51" t="s">
        <v>90</v>
      </c>
      <c r="B51" t="s">
        <v>67</v>
      </c>
      <c r="C51">
        <v>2054</v>
      </c>
      <c r="D51">
        <v>52</v>
      </c>
      <c r="E51">
        <v>48</v>
      </c>
      <c r="F51">
        <v>51</v>
      </c>
      <c r="G51">
        <v>0</v>
      </c>
      <c r="H51">
        <v>0</v>
      </c>
      <c r="I51">
        <v>0</v>
      </c>
      <c r="J51">
        <f t="shared" si="0"/>
        <v>10140</v>
      </c>
      <c r="K51">
        <f t="shared" si="1"/>
        <v>9360</v>
      </c>
      <c r="L51">
        <f t="shared" si="2"/>
        <v>9180</v>
      </c>
      <c r="M51">
        <v>10140</v>
      </c>
      <c r="N51">
        <v>10140</v>
      </c>
      <c r="O51">
        <v>10140</v>
      </c>
      <c r="P51">
        <v>0.13725490196078433</v>
      </c>
      <c r="Q51">
        <v>0.15686274509803921</v>
      </c>
      <c r="R51">
        <v>0.25490196078431371</v>
      </c>
      <c r="S51">
        <v>3990.0000000000005</v>
      </c>
      <c r="T51">
        <v>4560</v>
      </c>
      <c r="U51">
        <v>7409.9999999999991</v>
      </c>
      <c r="V51">
        <v>0</v>
      </c>
      <c r="W51">
        <v>0</v>
      </c>
      <c r="X51">
        <v>0</v>
      </c>
      <c r="Y51">
        <v>0</v>
      </c>
      <c r="Z51">
        <v>0</v>
      </c>
      <c r="AB51">
        <v>29</v>
      </c>
      <c r="AC51">
        <v>0</v>
      </c>
      <c r="AD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R51" t="s">
        <v>90</v>
      </c>
    </row>
    <row r="52" spans="1:44" x14ac:dyDescent="0.35">
      <c r="A52" t="s">
        <v>91</v>
      </c>
      <c r="B52" t="s">
        <v>67</v>
      </c>
      <c r="C52">
        <v>2055</v>
      </c>
      <c r="D52">
        <v>27</v>
      </c>
      <c r="E52">
        <v>27</v>
      </c>
      <c r="F52">
        <v>28</v>
      </c>
      <c r="G52">
        <v>0</v>
      </c>
      <c r="H52">
        <v>0</v>
      </c>
      <c r="I52">
        <v>0</v>
      </c>
      <c r="J52">
        <f t="shared" si="0"/>
        <v>5265</v>
      </c>
      <c r="K52">
        <f t="shared" si="1"/>
        <v>5265</v>
      </c>
      <c r="L52">
        <f t="shared" si="2"/>
        <v>5040</v>
      </c>
      <c r="M52">
        <v>15210</v>
      </c>
      <c r="N52">
        <v>15210</v>
      </c>
      <c r="O52">
        <v>15210</v>
      </c>
      <c r="P52">
        <v>0</v>
      </c>
      <c r="Q52">
        <v>0</v>
      </c>
      <c r="R52">
        <v>0.1</v>
      </c>
      <c r="S52">
        <v>0</v>
      </c>
      <c r="T52">
        <v>0</v>
      </c>
      <c r="U52">
        <v>1515</v>
      </c>
      <c r="V52">
        <v>0</v>
      </c>
      <c r="W52">
        <v>0</v>
      </c>
      <c r="X52">
        <v>0</v>
      </c>
      <c r="Y52">
        <v>0</v>
      </c>
      <c r="Z52">
        <v>0</v>
      </c>
      <c r="AB52">
        <v>6</v>
      </c>
      <c r="AC52">
        <v>0</v>
      </c>
      <c r="AD52">
        <v>0</v>
      </c>
      <c r="AF52">
        <v>0</v>
      </c>
      <c r="AG52">
        <v>13.2</v>
      </c>
      <c r="AH52">
        <v>13.533333333333333</v>
      </c>
      <c r="AI52">
        <v>0</v>
      </c>
      <c r="AJ52">
        <v>0</v>
      </c>
      <c r="AK52">
        <v>2574</v>
      </c>
      <c r="AL52">
        <v>2436</v>
      </c>
      <c r="AM52">
        <v>0</v>
      </c>
      <c r="AN52">
        <v>0</v>
      </c>
      <c r="AO52">
        <v>0</v>
      </c>
      <c r="AR52" t="s">
        <v>91</v>
      </c>
    </row>
    <row r="53" spans="1:44" x14ac:dyDescent="0.35">
      <c r="A53" t="s">
        <v>92</v>
      </c>
      <c r="B53" t="s">
        <v>64</v>
      </c>
      <c r="C53">
        <v>2056</v>
      </c>
      <c r="D53">
        <v>46</v>
      </c>
      <c r="E53">
        <v>43</v>
      </c>
      <c r="F53">
        <v>44</v>
      </c>
      <c r="G53">
        <v>0</v>
      </c>
      <c r="H53">
        <v>0</v>
      </c>
      <c r="I53">
        <v>0</v>
      </c>
      <c r="J53">
        <f t="shared" si="0"/>
        <v>8970</v>
      </c>
      <c r="K53">
        <f t="shared" si="1"/>
        <v>8385</v>
      </c>
      <c r="L53">
        <f t="shared" si="2"/>
        <v>7920</v>
      </c>
      <c r="M53">
        <v>25350</v>
      </c>
      <c r="N53">
        <v>25350</v>
      </c>
      <c r="O53">
        <v>25350</v>
      </c>
      <c r="P53">
        <v>0.37037037037037035</v>
      </c>
      <c r="Q53">
        <v>0.59259259259259256</v>
      </c>
      <c r="R53">
        <v>0.88888888888888884</v>
      </c>
      <c r="S53">
        <v>8711.1111111111113</v>
      </c>
      <c r="T53">
        <v>13937.777777777777</v>
      </c>
      <c r="U53">
        <v>20906.666666666664</v>
      </c>
      <c r="V53">
        <v>7</v>
      </c>
      <c r="W53">
        <v>0</v>
      </c>
      <c r="X53">
        <v>0</v>
      </c>
      <c r="Y53">
        <v>0</v>
      </c>
      <c r="Z53">
        <v>0</v>
      </c>
      <c r="AB53">
        <v>9</v>
      </c>
      <c r="AC53">
        <v>0</v>
      </c>
      <c r="AD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R53" t="s">
        <v>92</v>
      </c>
    </row>
    <row r="54" spans="1:44" x14ac:dyDescent="0.35">
      <c r="A54" t="s">
        <v>93</v>
      </c>
      <c r="B54" t="s">
        <v>64</v>
      </c>
      <c r="C54">
        <v>2057</v>
      </c>
      <c r="D54">
        <v>39</v>
      </c>
      <c r="E54">
        <v>37</v>
      </c>
      <c r="F54">
        <v>39</v>
      </c>
      <c r="G54">
        <v>0</v>
      </c>
      <c r="H54">
        <v>0</v>
      </c>
      <c r="I54">
        <v>0</v>
      </c>
      <c r="J54">
        <f t="shared" si="0"/>
        <v>7605</v>
      </c>
      <c r="K54">
        <f t="shared" si="1"/>
        <v>7215</v>
      </c>
      <c r="L54">
        <f t="shared" si="2"/>
        <v>7020</v>
      </c>
      <c r="M54">
        <v>15210</v>
      </c>
      <c r="N54">
        <v>15210</v>
      </c>
      <c r="O54">
        <v>15210</v>
      </c>
      <c r="P54">
        <v>0.05</v>
      </c>
      <c r="Q54">
        <v>0.9</v>
      </c>
      <c r="R54">
        <v>1</v>
      </c>
      <c r="S54">
        <v>1082.25</v>
      </c>
      <c r="T54">
        <v>19480.5</v>
      </c>
      <c r="U54">
        <v>21645</v>
      </c>
      <c r="V54">
        <v>13</v>
      </c>
      <c r="W54">
        <v>0</v>
      </c>
      <c r="X54">
        <v>0</v>
      </c>
      <c r="Y54">
        <v>0</v>
      </c>
      <c r="Z54">
        <v>0</v>
      </c>
      <c r="AB54">
        <v>14</v>
      </c>
      <c r="AC54">
        <v>0</v>
      </c>
      <c r="AD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R54" t="s">
        <v>93</v>
      </c>
    </row>
    <row r="55" spans="1:44" x14ac:dyDescent="0.35">
      <c r="A55" t="s">
        <v>94</v>
      </c>
      <c r="B55" t="s">
        <v>64</v>
      </c>
      <c r="C55">
        <v>2058</v>
      </c>
      <c r="D55">
        <v>26</v>
      </c>
      <c r="E55">
        <v>30</v>
      </c>
      <c r="F55">
        <v>26</v>
      </c>
      <c r="G55">
        <v>0</v>
      </c>
      <c r="H55">
        <v>0</v>
      </c>
      <c r="I55">
        <v>0</v>
      </c>
      <c r="J55">
        <f t="shared" si="0"/>
        <v>5070</v>
      </c>
      <c r="K55">
        <f t="shared" si="1"/>
        <v>5850</v>
      </c>
      <c r="L55">
        <f t="shared" si="2"/>
        <v>4680</v>
      </c>
      <c r="M55">
        <v>10140</v>
      </c>
      <c r="N55">
        <v>10140</v>
      </c>
      <c r="O55">
        <v>10140</v>
      </c>
      <c r="P55">
        <v>0.33333333333333331</v>
      </c>
      <c r="Q55">
        <v>0.76666666666666672</v>
      </c>
      <c r="R55">
        <v>0.96666666666666667</v>
      </c>
      <c r="S55">
        <v>4745</v>
      </c>
      <c r="T55">
        <v>10913.5</v>
      </c>
      <c r="U55">
        <v>13760.5</v>
      </c>
      <c r="V55">
        <v>11</v>
      </c>
      <c r="W55">
        <v>0</v>
      </c>
      <c r="X55">
        <v>0</v>
      </c>
      <c r="Y55">
        <v>0</v>
      </c>
      <c r="Z55">
        <v>0</v>
      </c>
      <c r="AB55">
        <v>0</v>
      </c>
      <c r="AC55">
        <v>0</v>
      </c>
      <c r="AD55">
        <v>0</v>
      </c>
      <c r="AF55">
        <v>8</v>
      </c>
      <c r="AG55">
        <v>11</v>
      </c>
      <c r="AH55">
        <v>12</v>
      </c>
      <c r="AI55">
        <v>0</v>
      </c>
      <c r="AJ55">
        <v>1560</v>
      </c>
      <c r="AK55">
        <v>2145</v>
      </c>
      <c r="AL55">
        <v>2160</v>
      </c>
      <c r="AM55">
        <v>0</v>
      </c>
      <c r="AN55">
        <v>0</v>
      </c>
      <c r="AO55">
        <v>0</v>
      </c>
      <c r="AR55" t="s">
        <v>94</v>
      </c>
    </row>
    <row r="56" spans="1:44" x14ac:dyDescent="0.35">
      <c r="A56" t="s">
        <v>95</v>
      </c>
      <c r="B56" t="s">
        <v>64</v>
      </c>
      <c r="C56">
        <v>2059</v>
      </c>
      <c r="D56">
        <v>21</v>
      </c>
      <c r="E56">
        <v>7</v>
      </c>
      <c r="F56">
        <v>20</v>
      </c>
      <c r="G56">
        <v>0</v>
      </c>
      <c r="H56">
        <v>0</v>
      </c>
      <c r="I56">
        <v>0</v>
      </c>
      <c r="J56">
        <f t="shared" si="0"/>
        <v>4095</v>
      </c>
      <c r="K56">
        <f t="shared" si="1"/>
        <v>1365</v>
      </c>
      <c r="L56">
        <f t="shared" si="2"/>
        <v>3600</v>
      </c>
      <c r="M56">
        <v>10140</v>
      </c>
      <c r="N56">
        <v>10140</v>
      </c>
      <c r="O56">
        <v>10140</v>
      </c>
      <c r="P56">
        <v>0.05</v>
      </c>
      <c r="Q56">
        <v>0.85</v>
      </c>
      <c r="R56">
        <v>0.9</v>
      </c>
      <c r="S56">
        <v>531</v>
      </c>
      <c r="T56">
        <v>9027</v>
      </c>
      <c r="U56">
        <v>9558</v>
      </c>
      <c r="V56">
        <v>0</v>
      </c>
      <c r="W56">
        <v>0</v>
      </c>
      <c r="X56">
        <v>0</v>
      </c>
      <c r="Y56">
        <v>0</v>
      </c>
      <c r="Z56">
        <v>0</v>
      </c>
      <c r="AB56">
        <v>0</v>
      </c>
      <c r="AC56">
        <v>0</v>
      </c>
      <c r="AD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R56" t="s">
        <v>95</v>
      </c>
    </row>
    <row r="57" spans="1:44" x14ac:dyDescent="0.35">
      <c r="A57" t="s">
        <v>96</v>
      </c>
      <c r="B57" t="s">
        <v>64</v>
      </c>
      <c r="C57">
        <v>2060</v>
      </c>
      <c r="D57">
        <v>25</v>
      </c>
      <c r="E57">
        <v>16</v>
      </c>
      <c r="F57">
        <v>25</v>
      </c>
      <c r="G57">
        <v>0</v>
      </c>
      <c r="H57">
        <v>0</v>
      </c>
      <c r="I57">
        <v>0</v>
      </c>
      <c r="J57">
        <f t="shared" si="0"/>
        <v>4875</v>
      </c>
      <c r="K57">
        <f t="shared" si="1"/>
        <v>3120</v>
      </c>
      <c r="L57">
        <f t="shared" si="2"/>
        <v>4500</v>
      </c>
      <c r="M57">
        <v>15210</v>
      </c>
      <c r="N57">
        <v>15210</v>
      </c>
      <c r="O57">
        <v>15210</v>
      </c>
      <c r="P57">
        <v>0.8571428571428571</v>
      </c>
      <c r="Q57">
        <v>1</v>
      </c>
      <c r="R57">
        <v>1</v>
      </c>
      <c r="S57">
        <v>12548.571428571428</v>
      </c>
      <c r="T57">
        <v>14640</v>
      </c>
      <c r="U57">
        <v>14640</v>
      </c>
      <c r="V57">
        <v>0</v>
      </c>
      <c r="W57">
        <v>0</v>
      </c>
      <c r="X57">
        <v>0</v>
      </c>
      <c r="Y57">
        <v>0</v>
      </c>
      <c r="Z57">
        <v>0</v>
      </c>
      <c r="AB57">
        <v>9</v>
      </c>
      <c r="AC57">
        <v>0</v>
      </c>
      <c r="AD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R57" t="s">
        <v>96</v>
      </c>
    </row>
    <row r="58" spans="1:44" x14ac:dyDescent="0.35">
      <c r="A58" t="s">
        <v>97</v>
      </c>
      <c r="B58" t="s">
        <v>67</v>
      </c>
      <c r="C58">
        <v>2062</v>
      </c>
      <c r="D58">
        <v>70</v>
      </c>
      <c r="E58">
        <v>40</v>
      </c>
      <c r="F58">
        <v>52</v>
      </c>
      <c r="G58">
        <v>0</v>
      </c>
      <c r="H58">
        <v>0</v>
      </c>
      <c r="I58">
        <v>0</v>
      </c>
      <c r="J58">
        <f t="shared" si="0"/>
        <v>13650</v>
      </c>
      <c r="K58">
        <f t="shared" si="1"/>
        <v>7800</v>
      </c>
      <c r="L58">
        <f t="shared" si="2"/>
        <v>9360</v>
      </c>
      <c r="M58">
        <v>15210</v>
      </c>
      <c r="N58">
        <v>15210</v>
      </c>
      <c r="O58">
        <v>15210</v>
      </c>
      <c r="P58">
        <v>0.17142857142857143</v>
      </c>
      <c r="Q58">
        <v>0.4</v>
      </c>
      <c r="R58">
        <v>0.62857142857142856</v>
      </c>
      <c r="S58">
        <v>3777.4285714285716</v>
      </c>
      <c r="T58">
        <v>8814</v>
      </c>
      <c r="U58">
        <v>13850.571428571428</v>
      </c>
      <c r="V58">
        <v>0</v>
      </c>
      <c r="W58">
        <v>0</v>
      </c>
      <c r="X58">
        <v>3</v>
      </c>
      <c r="Y58">
        <v>0</v>
      </c>
      <c r="Z58">
        <v>0</v>
      </c>
      <c r="AB58">
        <v>7</v>
      </c>
      <c r="AC58">
        <v>0</v>
      </c>
      <c r="AD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585</v>
      </c>
      <c r="AO58">
        <v>0</v>
      </c>
      <c r="AR58" t="s">
        <v>97</v>
      </c>
    </row>
    <row r="59" spans="1:44" x14ac:dyDescent="0.35">
      <c r="A59" t="s">
        <v>98</v>
      </c>
      <c r="B59" t="s">
        <v>67</v>
      </c>
      <c r="C59">
        <v>2063</v>
      </c>
      <c r="D59">
        <v>27</v>
      </c>
      <c r="E59">
        <v>24</v>
      </c>
      <c r="F59">
        <v>29</v>
      </c>
      <c r="G59">
        <v>0</v>
      </c>
      <c r="H59">
        <v>0</v>
      </c>
      <c r="I59">
        <v>0</v>
      </c>
      <c r="J59">
        <f t="shared" si="0"/>
        <v>5265</v>
      </c>
      <c r="K59">
        <f t="shared" si="1"/>
        <v>4680</v>
      </c>
      <c r="L59">
        <f t="shared" si="2"/>
        <v>5220</v>
      </c>
      <c r="M59">
        <v>23400</v>
      </c>
      <c r="N59">
        <v>23400</v>
      </c>
      <c r="O59">
        <v>23400</v>
      </c>
      <c r="P59">
        <v>0.55000000000000004</v>
      </c>
      <c r="Q59">
        <v>0.6</v>
      </c>
      <c r="R59">
        <v>1</v>
      </c>
      <c r="S59">
        <v>11022</v>
      </c>
      <c r="T59">
        <v>12024</v>
      </c>
      <c r="U59">
        <v>20040</v>
      </c>
      <c r="V59">
        <v>0</v>
      </c>
      <c r="W59">
        <v>0</v>
      </c>
      <c r="X59">
        <v>0</v>
      </c>
      <c r="Y59">
        <v>0</v>
      </c>
      <c r="Z59">
        <v>0</v>
      </c>
      <c r="AB59">
        <v>24</v>
      </c>
      <c r="AC59">
        <v>0</v>
      </c>
      <c r="AD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R59" t="s">
        <v>98</v>
      </c>
    </row>
    <row r="60" spans="1:44" x14ac:dyDescent="0.35">
      <c r="A60" t="s">
        <v>99</v>
      </c>
      <c r="B60" t="s">
        <v>64</v>
      </c>
      <c r="C60">
        <v>2064</v>
      </c>
      <c r="D60">
        <v>26</v>
      </c>
      <c r="E60">
        <v>26</v>
      </c>
      <c r="F60">
        <v>25</v>
      </c>
      <c r="G60">
        <v>0</v>
      </c>
      <c r="H60">
        <v>0</v>
      </c>
      <c r="I60">
        <v>0</v>
      </c>
      <c r="J60">
        <f t="shared" si="0"/>
        <v>5070</v>
      </c>
      <c r="K60">
        <f t="shared" si="1"/>
        <v>5070</v>
      </c>
      <c r="L60">
        <f t="shared" si="2"/>
        <v>4500</v>
      </c>
      <c r="M60">
        <v>10140</v>
      </c>
      <c r="N60">
        <v>10140</v>
      </c>
      <c r="O60">
        <v>10140</v>
      </c>
      <c r="P60">
        <v>0</v>
      </c>
      <c r="Q60">
        <v>0.48571428571428571</v>
      </c>
      <c r="R60">
        <v>0.65714285714285714</v>
      </c>
      <c r="S60">
        <v>0</v>
      </c>
      <c r="T60">
        <v>7489.7142857142853</v>
      </c>
      <c r="U60">
        <v>10133.142857142857</v>
      </c>
      <c r="V60">
        <v>20</v>
      </c>
      <c r="W60">
        <v>0</v>
      </c>
      <c r="X60">
        <v>0</v>
      </c>
      <c r="Y60">
        <v>0</v>
      </c>
      <c r="Z60">
        <v>0</v>
      </c>
      <c r="AB60">
        <v>0</v>
      </c>
      <c r="AC60">
        <v>0</v>
      </c>
      <c r="AD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R60" t="s">
        <v>99</v>
      </c>
    </row>
    <row r="61" spans="1:44" x14ac:dyDescent="0.35">
      <c r="A61" t="s">
        <v>100</v>
      </c>
      <c r="B61" t="s">
        <v>64</v>
      </c>
      <c r="C61">
        <v>2065</v>
      </c>
      <c r="D61">
        <v>46</v>
      </c>
      <c r="E61">
        <v>38</v>
      </c>
      <c r="F61">
        <v>46</v>
      </c>
      <c r="G61">
        <v>0</v>
      </c>
      <c r="H61">
        <v>0</v>
      </c>
      <c r="I61">
        <v>0</v>
      </c>
      <c r="J61">
        <f t="shared" si="0"/>
        <v>8970</v>
      </c>
      <c r="K61">
        <f t="shared" si="1"/>
        <v>7410</v>
      </c>
      <c r="L61">
        <f t="shared" si="2"/>
        <v>8280</v>
      </c>
      <c r="M61">
        <v>15210</v>
      </c>
      <c r="N61">
        <v>15210</v>
      </c>
      <c r="O61">
        <v>15210</v>
      </c>
      <c r="P61">
        <v>0</v>
      </c>
      <c r="Q61">
        <v>2.2222222222222223E-2</v>
      </c>
      <c r="R61">
        <v>6.6666666666666666E-2</v>
      </c>
      <c r="S61">
        <v>0</v>
      </c>
      <c r="T61">
        <v>600</v>
      </c>
      <c r="U61">
        <v>1800</v>
      </c>
      <c r="V61">
        <v>0</v>
      </c>
      <c r="W61">
        <v>0</v>
      </c>
      <c r="X61">
        <v>0</v>
      </c>
      <c r="Y61">
        <v>0</v>
      </c>
      <c r="Z61">
        <v>0</v>
      </c>
      <c r="AB61">
        <v>10</v>
      </c>
      <c r="AC61">
        <v>0</v>
      </c>
      <c r="AD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R61" t="s">
        <v>100</v>
      </c>
    </row>
    <row r="62" spans="1:44" x14ac:dyDescent="0.35">
      <c r="A62" t="s">
        <v>101</v>
      </c>
      <c r="B62" t="s">
        <v>67</v>
      </c>
      <c r="C62">
        <v>2067</v>
      </c>
      <c r="D62">
        <v>48</v>
      </c>
      <c r="E62">
        <v>21</v>
      </c>
      <c r="F62">
        <v>41</v>
      </c>
      <c r="G62">
        <v>0</v>
      </c>
      <c r="H62">
        <v>0</v>
      </c>
      <c r="I62">
        <v>0</v>
      </c>
      <c r="J62">
        <f t="shared" si="0"/>
        <v>9360</v>
      </c>
      <c r="K62">
        <f t="shared" si="1"/>
        <v>4095</v>
      </c>
      <c r="L62">
        <f t="shared" si="2"/>
        <v>7380</v>
      </c>
      <c r="M62">
        <v>10140</v>
      </c>
      <c r="N62">
        <v>10140</v>
      </c>
      <c r="O62">
        <v>10140</v>
      </c>
      <c r="P62">
        <v>0.39583333333333331</v>
      </c>
      <c r="Q62">
        <v>0.47916666666666669</v>
      </c>
      <c r="R62">
        <v>0.54166666666666663</v>
      </c>
      <c r="S62">
        <v>9096.25</v>
      </c>
      <c r="T62">
        <v>11011.25</v>
      </c>
      <c r="U62">
        <v>12447.5</v>
      </c>
      <c r="V62">
        <v>0</v>
      </c>
      <c r="W62">
        <v>0</v>
      </c>
      <c r="X62">
        <v>0</v>
      </c>
      <c r="Y62">
        <v>0</v>
      </c>
      <c r="Z62">
        <v>0</v>
      </c>
      <c r="AB62">
        <v>26</v>
      </c>
      <c r="AC62">
        <v>0</v>
      </c>
      <c r="AD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R62" t="s">
        <v>101</v>
      </c>
    </row>
    <row r="63" spans="1:44" x14ac:dyDescent="0.35">
      <c r="A63" t="s">
        <v>102</v>
      </c>
      <c r="B63" t="s">
        <v>64</v>
      </c>
      <c r="C63">
        <v>2068</v>
      </c>
      <c r="D63">
        <v>31</v>
      </c>
      <c r="E63">
        <v>19</v>
      </c>
      <c r="F63">
        <v>27</v>
      </c>
      <c r="G63">
        <v>0</v>
      </c>
      <c r="H63">
        <v>0</v>
      </c>
      <c r="I63">
        <v>0</v>
      </c>
      <c r="J63">
        <f t="shared" si="0"/>
        <v>6045</v>
      </c>
      <c r="K63">
        <f t="shared" si="1"/>
        <v>3705</v>
      </c>
      <c r="L63">
        <f t="shared" si="2"/>
        <v>4860</v>
      </c>
      <c r="M63">
        <v>20280</v>
      </c>
      <c r="N63">
        <v>20280</v>
      </c>
      <c r="O63">
        <v>20280</v>
      </c>
      <c r="P63">
        <v>0.24</v>
      </c>
      <c r="Q63">
        <v>0.8</v>
      </c>
      <c r="R63">
        <v>0.8</v>
      </c>
      <c r="S63">
        <v>3693.6</v>
      </c>
      <c r="T63">
        <v>12312</v>
      </c>
      <c r="U63">
        <v>12312</v>
      </c>
      <c r="V63">
        <v>9</v>
      </c>
      <c r="W63">
        <v>0</v>
      </c>
      <c r="X63">
        <v>0</v>
      </c>
      <c r="Y63">
        <v>0</v>
      </c>
      <c r="Z63">
        <v>0</v>
      </c>
      <c r="AB63">
        <v>14</v>
      </c>
      <c r="AC63">
        <v>0</v>
      </c>
      <c r="AD63">
        <v>0</v>
      </c>
      <c r="AF63">
        <v>8</v>
      </c>
      <c r="AG63">
        <v>7</v>
      </c>
      <c r="AH63">
        <v>7</v>
      </c>
      <c r="AI63">
        <v>0</v>
      </c>
      <c r="AJ63">
        <v>1560</v>
      </c>
      <c r="AK63">
        <v>1365</v>
      </c>
      <c r="AL63">
        <v>1260</v>
      </c>
      <c r="AM63">
        <v>0</v>
      </c>
      <c r="AN63">
        <v>0</v>
      </c>
      <c r="AO63">
        <v>0</v>
      </c>
      <c r="AR63" t="s">
        <v>102</v>
      </c>
    </row>
    <row r="64" spans="1:44" x14ac:dyDescent="0.35">
      <c r="A64" t="s">
        <v>103</v>
      </c>
      <c r="B64" t="s">
        <v>64</v>
      </c>
      <c r="C64">
        <v>2070</v>
      </c>
      <c r="D64">
        <v>24</v>
      </c>
      <c r="E64">
        <v>14</v>
      </c>
      <c r="F64">
        <v>17</v>
      </c>
      <c r="G64">
        <v>0</v>
      </c>
      <c r="H64">
        <v>0</v>
      </c>
      <c r="I64">
        <v>0</v>
      </c>
      <c r="J64">
        <f t="shared" si="0"/>
        <v>4680</v>
      </c>
      <c r="K64">
        <f t="shared" si="1"/>
        <v>2730</v>
      </c>
      <c r="L64">
        <f t="shared" si="2"/>
        <v>3060</v>
      </c>
      <c r="M64">
        <v>23400</v>
      </c>
      <c r="N64">
        <v>23400</v>
      </c>
      <c r="O64">
        <v>23400</v>
      </c>
      <c r="P64">
        <v>0.19047619047619047</v>
      </c>
      <c r="Q64">
        <v>0.42857142857142855</v>
      </c>
      <c r="R64">
        <v>1</v>
      </c>
      <c r="S64">
        <v>2365.7142857142858</v>
      </c>
      <c r="T64">
        <v>5322.8571428571422</v>
      </c>
      <c r="U64">
        <v>12420</v>
      </c>
      <c r="V64">
        <v>6</v>
      </c>
      <c r="W64">
        <v>0</v>
      </c>
      <c r="X64">
        <v>0</v>
      </c>
      <c r="Y64">
        <v>0</v>
      </c>
      <c r="Z64">
        <v>0</v>
      </c>
      <c r="AB64">
        <v>0</v>
      </c>
      <c r="AC64">
        <v>0</v>
      </c>
      <c r="AD64">
        <v>0</v>
      </c>
      <c r="AF64">
        <v>0</v>
      </c>
      <c r="AG64">
        <v>1</v>
      </c>
      <c r="AH64">
        <v>1</v>
      </c>
      <c r="AI64">
        <v>0</v>
      </c>
      <c r="AJ64">
        <v>0</v>
      </c>
      <c r="AK64">
        <v>195</v>
      </c>
      <c r="AL64">
        <v>180</v>
      </c>
      <c r="AM64">
        <v>0</v>
      </c>
      <c r="AN64">
        <v>0</v>
      </c>
      <c r="AO64">
        <v>0</v>
      </c>
      <c r="AR64" t="s">
        <v>103</v>
      </c>
    </row>
    <row r="65" spans="1:44" x14ac:dyDescent="0.35">
      <c r="A65" t="s">
        <v>104</v>
      </c>
      <c r="B65" t="s">
        <v>64</v>
      </c>
      <c r="C65">
        <v>2072</v>
      </c>
      <c r="D65">
        <v>49</v>
      </c>
      <c r="E65">
        <v>43</v>
      </c>
      <c r="F65">
        <v>49</v>
      </c>
      <c r="G65">
        <v>0</v>
      </c>
      <c r="H65">
        <v>0</v>
      </c>
      <c r="I65">
        <v>0</v>
      </c>
      <c r="J65">
        <f t="shared" si="0"/>
        <v>9555</v>
      </c>
      <c r="K65">
        <f t="shared" si="1"/>
        <v>8385</v>
      </c>
      <c r="L65">
        <f t="shared" si="2"/>
        <v>8820</v>
      </c>
      <c r="M65">
        <v>15210</v>
      </c>
      <c r="N65">
        <v>15210</v>
      </c>
      <c r="O65">
        <v>15210</v>
      </c>
      <c r="P65">
        <v>0.21276595744680851</v>
      </c>
      <c r="Q65">
        <v>0.46808510638297873</v>
      </c>
      <c r="R65">
        <v>0.74468085106382975</v>
      </c>
      <c r="S65">
        <v>6108.510638297872</v>
      </c>
      <c r="T65">
        <v>13438.723404255319</v>
      </c>
      <c r="U65">
        <v>21379.787234042553</v>
      </c>
      <c r="V65">
        <v>6</v>
      </c>
      <c r="W65">
        <v>0</v>
      </c>
      <c r="X65">
        <v>0</v>
      </c>
      <c r="Y65">
        <v>0</v>
      </c>
      <c r="Z65">
        <v>0</v>
      </c>
      <c r="AB65">
        <v>0</v>
      </c>
      <c r="AC65">
        <v>0</v>
      </c>
      <c r="AD65">
        <v>0</v>
      </c>
      <c r="AF65">
        <v>13</v>
      </c>
      <c r="AG65">
        <v>13</v>
      </c>
      <c r="AH65">
        <v>13</v>
      </c>
      <c r="AI65">
        <v>0</v>
      </c>
      <c r="AJ65">
        <v>2535</v>
      </c>
      <c r="AK65">
        <v>2535</v>
      </c>
      <c r="AL65">
        <v>2340</v>
      </c>
      <c r="AM65">
        <v>0</v>
      </c>
      <c r="AN65">
        <v>0</v>
      </c>
      <c r="AO65">
        <v>0</v>
      </c>
      <c r="AR65" t="s">
        <v>104</v>
      </c>
    </row>
    <row r="66" spans="1:44" x14ac:dyDescent="0.35">
      <c r="A66" t="s">
        <v>105</v>
      </c>
      <c r="B66" t="s">
        <v>64</v>
      </c>
      <c r="C66">
        <v>2073</v>
      </c>
      <c r="D66">
        <v>57</v>
      </c>
      <c r="E66">
        <v>27</v>
      </c>
      <c r="F66">
        <v>48</v>
      </c>
      <c r="G66">
        <v>0</v>
      </c>
      <c r="H66">
        <v>0</v>
      </c>
      <c r="I66">
        <v>0</v>
      </c>
      <c r="J66">
        <f t="shared" si="0"/>
        <v>11115</v>
      </c>
      <c r="K66">
        <f t="shared" si="1"/>
        <v>5265</v>
      </c>
      <c r="L66">
        <f t="shared" si="2"/>
        <v>8640</v>
      </c>
      <c r="M66">
        <v>25350</v>
      </c>
      <c r="N66">
        <v>25350</v>
      </c>
      <c r="O66">
        <v>25350</v>
      </c>
      <c r="P66">
        <v>0.59459459459459463</v>
      </c>
      <c r="Q66">
        <v>0.7567567567567568</v>
      </c>
      <c r="R66">
        <v>0.78378378378378377</v>
      </c>
      <c r="S66">
        <v>13601.351351351352</v>
      </c>
      <c r="T66">
        <v>17310.810810810814</v>
      </c>
      <c r="U66">
        <v>17929.054054054053</v>
      </c>
      <c r="V66">
        <v>2</v>
      </c>
      <c r="W66">
        <v>0</v>
      </c>
      <c r="X66">
        <v>0</v>
      </c>
      <c r="Y66">
        <v>0</v>
      </c>
      <c r="Z66">
        <v>0</v>
      </c>
      <c r="AB66">
        <v>17</v>
      </c>
      <c r="AC66">
        <v>0</v>
      </c>
      <c r="AD66">
        <v>0</v>
      </c>
      <c r="AF66">
        <v>14</v>
      </c>
      <c r="AG66">
        <v>8.8000000000000007</v>
      </c>
      <c r="AH66">
        <v>17</v>
      </c>
      <c r="AI66">
        <v>0</v>
      </c>
      <c r="AJ66">
        <v>2730</v>
      </c>
      <c r="AK66">
        <v>1716</v>
      </c>
      <c r="AL66">
        <v>3060</v>
      </c>
      <c r="AM66">
        <v>0</v>
      </c>
      <c r="AN66">
        <v>0</v>
      </c>
      <c r="AO66">
        <v>0</v>
      </c>
      <c r="AR66" t="s">
        <v>105</v>
      </c>
    </row>
    <row r="67" spans="1:44" x14ac:dyDescent="0.35">
      <c r="A67" t="s">
        <v>106</v>
      </c>
      <c r="B67" t="s">
        <v>67</v>
      </c>
      <c r="C67">
        <v>2081</v>
      </c>
      <c r="D67">
        <v>24</v>
      </c>
      <c r="E67">
        <v>22</v>
      </c>
      <c r="F67">
        <v>24</v>
      </c>
      <c r="G67">
        <v>0</v>
      </c>
      <c r="H67">
        <v>0</v>
      </c>
      <c r="I67">
        <v>0</v>
      </c>
      <c r="J67">
        <f t="shared" si="0"/>
        <v>4680</v>
      </c>
      <c r="K67">
        <f t="shared" si="1"/>
        <v>4290</v>
      </c>
      <c r="L67">
        <f t="shared" si="2"/>
        <v>4320</v>
      </c>
      <c r="M67">
        <v>10140</v>
      </c>
      <c r="N67">
        <v>10140</v>
      </c>
      <c r="O67">
        <v>10140</v>
      </c>
      <c r="P67">
        <v>4.1666666666666664E-2</v>
      </c>
      <c r="Q67">
        <v>4.1666666666666664E-2</v>
      </c>
      <c r="R67">
        <v>4.1666666666666664E-2</v>
      </c>
      <c r="S67">
        <v>440</v>
      </c>
      <c r="T67">
        <v>440</v>
      </c>
      <c r="U67">
        <v>440</v>
      </c>
      <c r="V67">
        <v>0</v>
      </c>
      <c r="W67">
        <v>0</v>
      </c>
      <c r="X67">
        <v>0</v>
      </c>
      <c r="Y67">
        <v>0</v>
      </c>
      <c r="Z67">
        <v>0</v>
      </c>
      <c r="AB67">
        <v>7</v>
      </c>
      <c r="AC67">
        <v>0</v>
      </c>
      <c r="AD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R67" t="s">
        <v>106</v>
      </c>
    </row>
    <row r="68" spans="1:44" x14ac:dyDescent="0.35">
      <c r="A68" t="s">
        <v>107</v>
      </c>
      <c r="B68" t="s">
        <v>64</v>
      </c>
      <c r="C68">
        <v>2082</v>
      </c>
      <c r="D68">
        <v>27</v>
      </c>
      <c r="E68">
        <v>26</v>
      </c>
      <c r="F68">
        <v>26</v>
      </c>
      <c r="G68">
        <v>0</v>
      </c>
      <c r="H68">
        <v>0</v>
      </c>
      <c r="I68">
        <v>0</v>
      </c>
      <c r="J68">
        <f t="shared" ref="J68:J131" si="3">D68*15*13</f>
        <v>5265</v>
      </c>
      <c r="K68">
        <f t="shared" ref="K68:K131" si="4">E68*15*13</f>
        <v>5070</v>
      </c>
      <c r="L68">
        <f t="shared" ref="L68:L131" si="5">F68*15*12</f>
        <v>4680</v>
      </c>
      <c r="M68">
        <v>10140</v>
      </c>
      <c r="N68">
        <v>10140</v>
      </c>
      <c r="O68">
        <v>10140</v>
      </c>
      <c r="P68">
        <v>0.42857142857142855</v>
      </c>
      <c r="Q68">
        <v>0.75</v>
      </c>
      <c r="R68">
        <v>1</v>
      </c>
      <c r="S68">
        <v>6351.4285714285706</v>
      </c>
      <c r="T68">
        <v>11115</v>
      </c>
      <c r="U68">
        <v>14820</v>
      </c>
      <c r="V68">
        <v>0</v>
      </c>
      <c r="W68">
        <v>0</v>
      </c>
      <c r="X68">
        <v>0</v>
      </c>
      <c r="Y68">
        <v>0</v>
      </c>
      <c r="Z68">
        <v>0</v>
      </c>
      <c r="AB68">
        <v>13</v>
      </c>
      <c r="AC68">
        <v>0</v>
      </c>
      <c r="AD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R68" t="s">
        <v>107</v>
      </c>
    </row>
    <row r="69" spans="1:44" x14ac:dyDescent="0.35">
      <c r="A69" t="s">
        <v>108</v>
      </c>
      <c r="B69" t="s">
        <v>64</v>
      </c>
      <c r="C69">
        <v>2086</v>
      </c>
      <c r="D69">
        <v>62</v>
      </c>
      <c r="E69">
        <v>45</v>
      </c>
      <c r="F69">
        <v>57</v>
      </c>
      <c r="G69">
        <v>0</v>
      </c>
      <c r="H69">
        <v>0</v>
      </c>
      <c r="I69">
        <v>0</v>
      </c>
      <c r="J69">
        <f t="shared" si="3"/>
        <v>12090</v>
      </c>
      <c r="K69">
        <f t="shared" si="4"/>
        <v>8775</v>
      </c>
      <c r="L69">
        <f t="shared" si="5"/>
        <v>10260</v>
      </c>
      <c r="M69">
        <v>15210</v>
      </c>
      <c r="N69">
        <v>15210</v>
      </c>
      <c r="O69">
        <v>15210</v>
      </c>
      <c r="P69">
        <v>0</v>
      </c>
      <c r="Q69">
        <v>0.19672131147540983</v>
      </c>
      <c r="R69">
        <v>0.95081967213114749</v>
      </c>
      <c r="S69">
        <v>0</v>
      </c>
      <c r="T69">
        <v>6046.2295081967213</v>
      </c>
      <c r="U69">
        <v>29223.442622950817</v>
      </c>
      <c r="V69">
        <v>0</v>
      </c>
      <c r="W69">
        <v>0</v>
      </c>
      <c r="X69">
        <v>0</v>
      </c>
      <c r="Y69">
        <v>0</v>
      </c>
      <c r="Z69">
        <v>0</v>
      </c>
      <c r="AB69">
        <v>0</v>
      </c>
      <c r="AC69">
        <v>0</v>
      </c>
      <c r="AD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R69" t="s">
        <v>108</v>
      </c>
    </row>
    <row r="70" spans="1:44" x14ac:dyDescent="0.35">
      <c r="A70" t="s">
        <v>111</v>
      </c>
      <c r="B70" t="s">
        <v>67</v>
      </c>
      <c r="C70">
        <v>2093</v>
      </c>
      <c r="D70">
        <v>52</v>
      </c>
      <c r="E70">
        <v>45</v>
      </c>
      <c r="F70">
        <v>52</v>
      </c>
      <c r="G70">
        <v>0</v>
      </c>
      <c r="H70">
        <v>0</v>
      </c>
      <c r="I70">
        <v>0</v>
      </c>
      <c r="J70">
        <f t="shared" si="3"/>
        <v>10140</v>
      </c>
      <c r="K70">
        <f t="shared" si="4"/>
        <v>8775</v>
      </c>
      <c r="L70">
        <f t="shared" si="5"/>
        <v>9360</v>
      </c>
      <c r="M70">
        <v>10140</v>
      </c>
      <c r="N70">
        <v>10140</v>
      </c>
      <c r="O70">
        <v>10140</v>
      </c>
      <c r="P70">
        <v>3.8461538461538464E-2</v>
      </c>
      <c r="Q70">
        <v>5.7692307692307696E-2</v>
      </c>
      <c r="R70">
        <v>0.21153846153846154</v>
      </c>
      <c r="S70">
        <v>1102.5</v>
      </c>
      <c r="T70">
        <v>1653.75</v>
      </c>
      <c r="U70">
        <v>6063.75</v>
      </c>
      <c r="V70">
        <v>52</v>
      </c>
      <c r="W70">
        <v>0</v>
      </c>
      <c r="X70">
        <v>0</v>
      </c>
      <c r="Y70">
        <v>0</v>
      </c>
      <c r="Z70">
        <v>0</v>
      </c>
      <c r="AB70">
        <v>9</v>
      </c>
      <c r="AC70">
        <v>0</v>
      </c>
      <c r="AD70">
        <v>0</v>
      </c>
      <c r="AF70">
        <v>1</v>
      </c>
      <c r="AG70">
        <v>1</v>
      </c>
      <c r="AH70">
        <v>0</v>
      </c>
      <c r="AI70">
        <v>0</v>
      </c>
      <c r="AJ70">
        <v>195</v>
      </c>
      <c r="AK70">
        <v>195</v>
      </c>
      <c r="AL70">
        <v>0</v>
      </c>
      <c r="AM70">
        <v>0</v>
      </c>
      <c r="AN70">
        <v>0</v>
      </c>
      <c r="AO70">
        <v>0</v>
      </c>
      <c r="AR70" t="s">
        <v>111</v>
      </c>
    </row>
    <row r="71" spans="1:44" x14ac:dyDescent="0.35">
      <c r="A71" t="s">
        <v>112</v>
      </c>
      <c r="B71" t="s">
        <v>64</v>
      </c>
      <c r="C71">
        <v>2096</v>
      </c>
      <c r="D71">
        <v>26</v>
      </c>
      <c r="E71">
        <v>28</v>
      </c>
      <c r="F71">
        <v>26</v>
      </c>
      <c r="G71">
        <v>0</v>
      </c>
      <c r="H71">
        <v>0</v>
      </c>
      <c r="I71">
        <v>0</v>
      </c>
      <c r="J71">
        <f t="shared" si="3"/>
        <v>5070</v>
      </c>
      <c r="K71">
        <f t="shared" si="4"/>
        <v>5460</v>
      </c>
      <c r="L71">
        <f t="shared" si="5"/>
        <v>4680</v>
      </c>
      <c r="M71">
        <v>15210</v>
      </c>
      <c r="N71">
        <v>15210</v>
      </c>
      <c r="O71">
        <v>15210</v>
      </c>
      <c r="P71">
        <v>0.5</v>
      </c>
      <c r="Q71">
        <v>1</v>
      </c>
      <c r="R71">
        <v>1</v>
      </c>
      <c r="S71">
        <v>7410</v>
      </c>
      <c r="T71">
        <v>14820</v>
      </c>
      <c r="U71">
        <v>14820</v>
      </c>
      <c r="V71">
        <v>0</v>
      </c>
      <c r="W71">
        <v>0</v>
      </c>
      <c r="X71">
        <v>0</v>
      </c>
      <c r="Y71">
        <v>0</v>
      </c>
      <c r="Z71">
        <v>0</v>
      </c>
      <c r="AB71">
        <v>12</v>
      </c>
      <c r="AC71">
        <v>0</v>
      </c>
      <c r="AD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R71" t="s">
        <v>112</v>
      </c>
    </row>
    <row r="72" spans="1:44" x14ac:dyDescent="0.35">
      <c r="A72" t="s">
        <v>113</v>
      </c>
      <c r="B72" t="s">
        <v>67</v>
      </c>
      <c r="C72">
        <v>2097</v>
      </c>
      <c r="D72">
        <v>20</v>
      </c>
      <c r="E72">
        <v>15</v>
      </c>
      <c r="F72">
        <v>22</v>
      </c>
      <c r="G72">
        <v>0</v>
      </c>
      <c r="H72">
        <v>0</v>
      </c>
      <c r="I72">
        <v>0</v>
      </c>
      <c r="J72">
        <f t="shared" si="3"/>
        <v>3900</v>
      </c>
      <c r="K72">
        <f t="shared" si="4"/>
        <v>2925</v>
      </c>
      <c r="L72">
        <f t="shared" si="5"/>
        <v>3960</v>
      </c>
      <c r="M72">
        <v>42900</v>
      </c>
      <c r="N72">
        <v>42900</v>
      </c>
      <c r="O72">
        <v>42900</v>
      </c>
      <c r="P72">
        <v>6.25E-2</v>
      </c>
      <c r="Q72">
        <v>0.875</v>
      </c>
      <c r="R72">
        <v>0.9375</v>
      </c>
      <c r="S72">
        <v>747.1875</v>
      </c>
      <c r="T72">
        <v>10460.625</v>
      </c>
      <c r="U72">
        <v>11207.8125</v>
      </c>
      <c r="V72">
        <v>0</v>
      </c>
      <c r="W72">
        <v>0</v>
      </c>
      <c r="X72">
        <v>0</v>
      </c>
      <c r="Y72">
        <v>0</v>
      </c>
      <c r="Z72">
        <v>0</v>
      </c>
      <c r="AB72">
        <v>13</v>
      </c>
      <c r="AC72">
        <v>0</v>
      </c>
      <c r="AD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R72" t="s">
        <v>113</v>
      </c>
    </row>
    <row r="73" spans="1:44" x14ac:dyDescent="0.35">
      <c r="A73" t="s">
        <v>114</v>
      </c>
      <c r="B73" t="s">
        <v>64</v>
      </c>
      <c r="C73">
        <v>2098</v>
      </c>
      <c r="D73">
        <v>26</v>
      </c>
      <c r="E73">
        <v>18</v>
      </c>
      <c r="F73">
        <v>22</v>
      </c>
      <c r="G73">
        <v>0</v>
      </c>
      <c r="H73">
        <v>0</v>
      </c>
      <c r="I73">
        <v>0</v>
      </c>
      <c r="J73">
        <f t="shared" si="3"/>
        <v>5070</v>
      </c>
      <c r="K73">
        <f t="shared" si="4"/>
        <v>3510</v>
      </c>
      <c r="L73">
        <f t="shared" si="5"/>
        <v>3960</v>
      </c>
      <c r="M73">
        <v>10140</v>
      </c>
      <c r="N73">
        <v>10140</v>
      </c>
      <c r="O73">
        <v>10140</v>
      </c>
      <c r="P73">
        <v>0.29411764705882354</v>
      </c>
      <c r="Q73">
        <v>0.58823529411764708</v>
      </c>
      <c r="R73">
        <v>1</v>
      </c>
      <c r="S73">
        <v>3573.5294117647059</v>
      </c>
      <c r="T73">
        <v>7147.0588235294117</v>
      </c>
      <c r="U73">
        <v>12150</v>
      </c>
      <c r="V73">
        <v>0</v>
      </c>
      <c r="W73">
        <v>0</v>
      </c>
      <c r="X73">
        <v>1</v>
      </c>
      <c r="Y73">
        <v>0</v>
      </c>
      <c r="Z73">
        <v>0</v>
      </c>
      <c r="AB73">
        <v>16</v>
      </c>
      <c r="AC73">
        <v>0</v>
      </c>
      <c r="AD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195</v>
      </c>
      <c r="AO73">
        <v>0</v>
      </c>
      <c r="AR73" t="s">
        <v>114</v>
      </c>
    </row>
    <row r="74" spans="1:44" x14ac:dyDescent="0.35">
      <c r="A74" t="s">
        <v>115</v>
      </c>
      <c r="B74" t="s">
        <v>67</v>
      </c>
      <c r="C74">
        <v>2099</v>
      </c>
      <c r="D74">
        <v>17</v>
      </c>
      <c r="E74">
        <v>11</v>
      </c>
      <c r="F74">
        <v>15</v>
      </c>
      <c r="G74">
        <v>0</v>
      </c>
      <c r="H74">
        <v>0</v>
      </c>
      <c r="I74">
        <v>0</v>
      </c>
      <c r="J74">
        <f t="shared" si="3"/>
        <v>3315</v>
      </c>
      <c r="K74">
        <f t="shared" si="4"/>
        <v>2145</v>
      </c>
      <c r="L74">
        <f t="shared" si="5"/>
        <v>2700</v>
      </c>
      <c r="M74">
        <v>11700</v>
      </c>
      <c r="N74">
        <v>11700</v>
      </c>
      <c r="O74">
        <v>11700</v>
      </c>
      <c r="P74">
        <v>0.42857142857142855</v>
      </c>
      <c r="Q74">
        <v>0.6</v>
      </c>
      <c r="R74">
        <v>0.8</v>
      </c>
      <c r="S74">
        <v>4082.1428571428569</v>
      </c>
      <c r="T74">
        <v>5715</v>
      </c>
      <c r="U74">
        <v>7620</v>
      </c>
      <c r="V74">
        <v>0</v>
      </c>
      <c r="W74">
        <v>0</v>
      </c>
      <c r="X74">
        <v>1</v>
      </c>
      <c r="Y74">
        <v>0</v>
      </c>
      <c r="Z74">
        <v>0</v>
      </c>
      <c r="AB74">
        <v>22</v>
      </c>
      <c r="AC74">
        <v>1</v>
      </c>
      <c r="AD74">
        <v>0</v>
      </c>
      <c r="AF74">
        <v>5</v>
      </c>
      <c r="AG74">
        <v>0</v>
      </c>
      <c r="AH74">
        <v>0</v>
      </c>
      <c r="AI74">
        <v>0</v>
      </c>
      <c r="AJ74">
        <v>975</v>
      </c>
      <c r="AK74">
        <v>0</v>
      </c>
      <c r="AL74">
        <v>0</v>
      </c>
      <c r="AM74">
        <v>0</v>
      </c>
      <c r="AN74">
        <v>195</v>
      </c>
      <c r="AO74">
        <v>0</v>
      </c>
      <c r="AR74" t="s">
        <v>115</v>
      </c>
    </row>
    <row r="75" spans="1:44" x14ac:dyDescent="0.35">
      <c r="A75" t="s">
        <v>116</v>
      </c>
      <c r="B75" t="s">
        <v>64</v>
      </c>
      <c r="C75">
        <v>2100</v>
      </c>
      <c r="D75">
        <v>24</v>
      </c>
      <c r="E75">
        <v>17</v>
      </c>
      <c r="F75">
        <v>22</v>
      </c>
      <c r="G75">
        <v>0</v>
      </c>
      <c r="H75">
        <v>0</v>
      </c>
      <c r="I75">
        <v>0</v>
      </c>
      <c r="J75">
        <f t="shared" si="3"/>
        <v>4680</v>
      </c>
      <c r="K75">
        <f t="shared" si="4"/>
        <v>3315</v>
      </c>
      <c r="L75">
        <f t="shared" si="5"/>
        <v>3960</v>
      </c>
      <c r="M75">
        <v>15210</v>
      </c>
      <c r="N75">
        <v>15210</v>
      </c>
      <c r="O75">
        <v>15210</v>
      </c>
      <c r="P75">
        <v>0.61904761904761907</v>
      </c>
      <c r="Q75">
        <v>0.8571428571428571</v>
      </c>
      <c r="R75">
        <v>0.90476190476190477</v>
      </c>
      <c r="S75">
        <v>7159.2857142857147</v>
      </c>
      <c r="T75">
        <v>9912.8571428571431</v>
      </c>
      <c r="U75">
        <v>10463.571428571429</v>
      </c>
      <c r="V75">
        <v>0</v>
      </c>
      <c r="W75">
        <v>0</v>
      </c>
      <c r="X75">
        <v>0</v>
      </c>
      <c r="Y75">
        <v>0</v>
      </c>
      <c r="Z75">
        <v>0</v>
      </c>
      <c r="AB75">
        <v>7</v>
      </c>
      <c r="AC75">
        <v>0</v>
      </c>
      <c r="AD75">
        <v>10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R75" t="s">
        <v>116</v>
      </c>
    </row>
    <row r="76" spans="1:44" x14ac:dyDescent="0.35">
      <c r="A76" t="s">
        <v>117</v>
      </c>
      <c r="B76" t="s">
        <v>64</v>
      </c>
      <c r="C76">
        <v>2102</v>
      </c>
      <c r="D76">
        <v>34</v>
      </c>
      <c r="E76">
        <v>28</v>
      </c>
      <c r="F76">
        <v>34</v>
      </c>
      <c r="G76">
        <v>0</v>
      </c>
      <c r="H76">
        <v>0</v>
      </c>
      <c r="I76">
        <v>0</v>
      </c>
      <c r="J76">
        <f t="shared" si="3"/>
        <v>6630</v>
      </c>
      <c r="K76">
        <f t="shared" si="4"/>
        <v>5460</v>
      </c>
      <c r="L76">
        <f t="shared" si="5"/>
        <v>6120</v>
      </c>
      <c r="M76">
        <v>15210</v>
      </c>
      <c r="N76">
        <v>15210</v>
      </c>
      <c r="O76">
        <v>15210</v>
      </c>
      <c r="P76">
        <v>0.61904761904761907</v>
      </c>
      <c r="Q76">
        <v>0.80952380952380953</v>
      </c>
      <c r="R76">
        <v>0.90476190476190477</v>
      </c>
      <c r="S76">
        <v>10910.714285714286</v>
      </c>
      <c r="T76">
        <v>14267.857142857143</v>
      </c>
      <c r="U76">
        <v>15946.428571428571</v>
      </c>
      <c r="V76">
        <v>0</v>
      </c>
      <c r="W76">
        <v>0</v>
      </c>
      <c r="X76">
        <v>0</v>
      </c>
      <c r="Y76">
        <v>0</v>
      </c>
      <c r="Z76">
        <v>0</v>
      </c>
      <c r="AB76">
        <v>11</v>
      </c>
      <c r="AC76">
        <v>0</v>
      </c>
      <c r="AD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R76" t="s">
        <v>117</v>
      </c>
    </row>
    <row r="77" spans="1:44" x14ac:dyDescent="0.35">
      <c r="A77" t="s">
        <v>118</v>
      </c>
      <c r="B77" t="s">
        <v>64</v>
      </c>
      <c r="C77">
        <v>2103</v>
      </c>
      <c r="D77">
        <v>53</v>
      </c>
      <c r="E77">
        <v>34</v>
      </c>
      <c r="F77">
        <v>41</v>
      </c>
      <c r="G77">
        <v>0</v>
      </c>
      <c r="H77">
        <v>0</v>
      </c>
      <c r="I77">
        <v>0</v>
      </c>
      <c r="J77">
        <f t="shared" si="3"/>
        <v>10335</v>
      </c>
      <c r="K77">
        <f t="shared" si="4"/>
        <v>6630</v>
      </c>
      <c r="L77">
        <f t="shared" si="5"/>
        <v>7380</v>
      </c>
      <c r="M77">
        <v>23400</v>
      </c>
      <c r="N77">
        <v>23400</v>
      </c>
      <c r="O77">
        <v>23400</v>
      </c>
      <c r="P77">
        <v>3.5714285714285712E-2</v>
      </c>
      <c r="Q77">
        <v>0.39285714285714285</v>
      </c>
      <c r="R77">
        <v>0.7142857142857143</v>
      </c>
      <c r="S77">
        <v>896.25</v>
      </c>
      <c r="T77">
        <v>9858.75</v>
      </c>
      <c r="U77">
        <v>17925</v>
      </c>
      <c r="V77">
        <v>8</v>
      </c>
      <c r="W77">
        <v>0</v>
      </c>
      <c r="X77">
        <v>0</v>
      </c>
      <c r="Y77">
        <v>0</v>
      </c>
      <c r="Z77">
        <v>0</v>
      </c>
      <c r="AB77">
        <v>33</v>
      </c>
      <c r="AC77">
        <v>0</v>
      </c>
      <c r="AD77">
        <v>0</v>
      </c>
      <c r="AF77">
        <v>14</v>
      </c>
      <c r="AG77">
        <v>8</v>
      </c>
      <c r="AH77">
        <v>9</v>
      </c>
      <c r="AI77">
        <v>0</v>
      </c>
      <c r="AJ77">
        <v>2730</v>
      </c>
      <c r="AK77">
        <v>1560</v>
      </c>
      <c r="AL77">
        <v>1620</v>
      </c>
      <c r="AM77">
        <v>0</v>
      </c>
      <c r="AN77">
        <v>0</v>
      </c>
      <c r="AO77">
        <v>0</v>
      </c>
      <c r="AR77" t="s">
        <v>118</v>
      </c>
    </row>
    <row r="78" spans="1:44" x14ac:dyDescent="0.35">
      <c r="A78" t="s">
        <v>119</v>
      </c>
      <c r="B78" t="s">
        <v>67</v>
      </c>
      <c r="C78">
        <v>2108</v>
      </c>
      <c r="D78">
        <v>52</v>
      </c>
      <c r="E78">
        <v>51</v>
      </c>
      <c r="F78">
        <v>51</v>
      </c>
      <c r="G78">
        <v>0</v>
      </c>
      <c r="H78">
        <v>0</v>
      </c>
      <c r="I78">
        <v>0</v>
      </c>
      <c r="J78">
        <f t="shared" si="3"/>
        <v>10140</v>
      </c>
      <c r="K78">
        <f t="shared" si="4"/>
        <v>9945</v>
      </c>
      <c r="L78">
        <f t="shared" si="5"/>
        <v>9180</v>
      </c>
      <c r="M78">
        <v>20280</v>
      </c>
      <c r="N78">
        <v>20280</v>
      </c>
      <c r="O78">
        <v>20280</v>
      </c>
      <c r="P78">
        <v>0</v>
      </c>
      <c r="Q78">
        <v>0.64179104477611937</v>
      </c>
      <c r="R78">
        <v>0.86567164179104472</v>
      </c>
      <c r="S78">
        <v>0</v>
      </c>
      <c r="T78">
        <v>25289.776119402984</v>
      </c>
      <c r="U78">
        <v>34111.791044776117</v>
      </c>
      <c r="V78">
        <v>0</v>
      </c>
      <c r="W78">
        <v>0</v>
      </c>
      <c r="X78">
        <v>0</v>
      </c>
      <c r="Y78">
        <v>0</v>
      </c>
      <c r="Z78">
        <v>0</v>
      </c>
      <c r="AB78">
        <v>22</v>
      </c>
      <c r="AC78">
        <v>0</v>
      </c>
      <c r="AD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R78" t="s">
        <v>119</v>
      </c>
    </row>
    <row r="79" spans="1:44" x14ac:dyDescent="0.35">
      <c r="A79" t="s">
        <v>120</v>
      </c>
      <c r="B79" t="s">
        <v>64</v>
      </c>
      <c r="C79">
        <v>2109</v>
      </c>
      <c r="D79">
        <v>13</v>
      </c>
      <c r="E79">
        <v>20</v>
      </c>
      <c r="F79">
        <v>13</v>
      </c>
      <c r="G79">
        <v>0</v>
      </c>
      <c r="H79">
        <v>0</v>
      </c>
      <c r="I79">
        <v>0</v>
      </c>
      <c r="J79">
        <f t="shared" si="3"/>
        <v>2535</v>
      </c>
      <c r="K79">
        <f t="shared" si="4"/>
        <v>3900</v>
      </c>
      <c r="L79">
        <f t="shared" si="5"/>
        <v>2340</v>
      </c>
      <c r="M79">
        <v>15210</v>
      </c>
      <c r="N79">
        <v>15210</v>
      </c>
      <c r="O79">
        <v>15210</v>
      </c>
      <c r="P79">
        <v>0.6428571428571429</v>
      </c>
      <c r="Q79">
        <v>0.7142857142857143</v>
      </c>
      <c r="R79">
        <v>0.9285714285714286</v>
      </c>
      <c r="S79">
        <v>6017.1428571428578</v>
      </c>
      <c r="T79">
        <v>6685.7142857142862</v>
      </c>
      <c r="U79">
        <v>8691.4285714285725</v>
      </c>
      <c r="V79">
        <v>0</v>
      </c>
      <c r="W79">
        <v>0</v>
      </c>
      <c r="X79">
        <v>0</v>
      </c>
      <c r="Y79">
        <v>0</v>
      </c>
      <c r="Z79">
        <v>0</v>
      </c>
      <c r="AB79">
        <v>13</v>
      </c>
      <c r="AC79">
        <v>0</v>
      </c>
      <c r="AD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R79" t="s">
        <v>120</v>
      </c>
    </row>
    <row r="80" spans="1:44" x14ac:dyDescent="0.35">
      <c r="A80" t="s">
        <v>121</v>
      </c>
      <c r="B80" t="s">
        <v>64</v>
      </c>
      <c r="C80">
        <v>2110</v>
      </c>
      <c r="D80">
        <v>76</v>
      </c>
      <c r="E80">
        <v>50</v>
      </c>
      <c r="F80">
        <v>76</v>
      </c>
      <c r="G80">
        <v>0</v>
      </c>
      <c r="H80">
        <v>0</v>
      </c>
      <c r="I80">
        <v>0</v>
      </c>
      <c r="J80">
        <f t="shared" si="3"/>
        <v>14820</v>
      </c>
      <c r="K80">
        <f t="shared" si="4"/>
        <v>9750</v>
      </c>
      <c r="L80">
        <f t="shared" si="5"/>
        <v>13680</v>
      </c>
      <c r="M80">
        <v>15210</v>
      </c>
      <c r="N80">
        <v>15210</v>
      </c>
      <c r="O80">
        <v>15210</v>
      </c>
      <c r="P80">
        <v>7.9365079365079361E-2</v>
      </c>
      <c r="Q80">
        <v>9.5238095238095233E-2</v>
      </c>
      <c r="R80">
        <v>0.58730158730158732</v>
      </c>
      <c r="S80">
        <v>3172.6190476190473</v>
      </c>
      <c r="T80">
        <v>3807.1428571428569</v>
      </c>
      <c r="U80">
        <v>23477.380952380954</v>
      </c>
      <c r="V80">
        <v>0</v>
      </c>
      <c r="W80">
        <v>0</v>
      </c>
      <c r="X80">
        <v>13</v>
      </c>
      <c r="Y80">
        <v>0</v>
      </c>
      <c r="Z80">
        <v>0</v>
      </c>
      <c r="AB80">
        <v>23</v>
      </c>
      <c r="AC80">
        <v>0</v>
      </c>
      <c r="AD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2535</v>
      </c>
      <c r="AO80">
        <v>0</v>
      </c>
      <c r="AR80" t="s">
        <v>121</v>
      </c>
    </row>
    <row r="81" spans="1:44" x14ac:dyDescent="0.35">
      <c r="A81" t="s">
        <v>123</v>
      </c>
      <c r="B81" t="s">
        <v>67</v>
      </c>
      <c r="C81">
        <v>2115</v>
      </c>
      <c r="D81">
        <v>50</v>
      </c>
      <c r="E81">
        <v>28</v>
      </c>
      <c r="F81">
        <v>39</v>
      </c>
      <c r="G81">
        <v>0</v>
      </c>
      <c r="H81">
        <v>0</v>
      </c>
      <c r="I81">
        <v>0</v>
      </c>
      <c r="J81">
        <f t="shared" si="3"/>
        <v>9750</v>
      </c>
      <c r="K81">
        <f t="shared" si="4"/>
        <v>5460</v>
      </c>
      <c r="L81">
        <f t="shared" si="5"/>
        <v>7020</v>
      </c>
      <c r="M81">
        <v>20280</v>
      </c>
      <c r="N81">
        <v>20280</v>
      </c>
      <c r="O81">
        <v>20280</v>
      </c>
      <c r="P81">
        <v>0.22222222222222221</v>
      </c>
      <c r="Q81">
        <v>0.52777777777777779</v>
      </c>
      <c r="R81">
        <v>0.55555555555555558</v>
      </c>
      <c r="S81">
        <v>4506.6666666666661</v>
      </c>
      <c r="T81">
        <v>10703.333333333334</v>
      </c>
      <c r="U81">
        <v>11266.666666666668</v>
      </c>
      <c r="V81">
        <v>0</v>
      </c>
      <c r="W81">
        <v>0</v>
      </c>
      <c r="X81">
        <v>0</v>
      </c>
      <c r="Y81">
        <v>0</v>
      </c>
      <c r="Z81">
        <v>0</v>
      </c>
      <c r="AB81">
        <v>20</v>
      </c>
      <c r="AC81">
        <v>0</v>
      </c>
      <c r="AD81">
        <v>0</v>
      </c>
      <c r="AF81">
        <v>9</v>
      </c>
      <c r="AG81">
        <v>5</v>
      </c>
      <c r="AH81">
        <v>7</v>
      </c>
      <c r="AI81">
        <v>0</v>
      </c>
      <c r="AJ81">
        <v>1755</v>
      </c>
      <c r="AK81">
        <v>975</v>
      </c>
      <c r="AL81">
        <v>1260</v>
      </c>
      <c r="AM81">
        <v>0</v>
      </c>
      <c r="AN81">
        <v>0</v>
      </c>
      <c r="AO81">
        <v>0</v>
      </c>
      <c r="AR81" t="s">
        <v>123</v>
      </c>
    </row>
    <row r="82" spans="1:44" x14ac:dyDescent="0.35">
      <c r="A82" t="s">
        <v>124</v>
      </c>
      <c r="B82" t="s">
        <v>64</v>
      </c>
      <c r="C82">
        <v>2117</v>
      </c>
      <c r="D82">
        <v>40</v>
      </c>
      <c r="E82">
        <v>35</v>
      </c>
      <c r="F82">
        <v>28</v>
      </c>
      <c r="G82">
        <v>0</v>
      </c>
      <c r="H82">
        <v>0</v>
      </c>
      <c r="I82">
        <v>0</v>
      </c>
      <c r="J82">
        <f t="shared" si="3"/>
        <v>7800</v>
      </c>
      <c r="K82">
        <f t="shared" si="4"/>
        <v>6825</v>
      </c>
      <c r="L82">
        <f t="shared" si="5"/>
        <v>5040</v>
      </c>
      <c r="M82">
        <v>10140</v>
      </c>
      <c r="N82">
        <v>10140</v>
      </c>
      <c r="O82">
        <v>10140</v>
      </c>
      <c r="P82">
        <v>4.6511627906976744E-2</v>
      </c>
      <c r="Q82">
        <v>0.2558139534883721</v>
      </c>
      <c r="R82">
        <v>1</v>
      </c>
      <c r="S82">
        <v>733.25581395348831</v>
      </c>
      <c r="T82">
        <v>4032.9069767441861</v>
      </c>
      <c r="U82">
        <v>15765</v>
      </c>
      <c r="V82">
        <v>0</v>
      </c>
      <c r="W82">
        <v>4</v>
      </c>
      <c r="X82">
        <v>5</v>
      </c>
      <c r="Y82">
        <v>8</v>
      </c>
      <c r="Z82">
        <v>0</v>
      </c>
      <c r="AB82">
        <v>5</v>
      </c>
      <c r="AC82">
        <v>0</v>
      </c>
      <c r="AD82">
        <v>8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780</v>
      </c>
      <c r="AN82">
        <v>975</v>
      </c>
      <c r="AO82">
        <v>1440</v>
      </c>
      <c r="AR82" t="s">
        <v>124</v>
      </c>
    </row>
    <row r="83" spans="1:44" x14ac:dyDescent="0.35">
      <c r="A83" t="s">
        <v>125</v>
      </c>
      <c r="B83" t="s">
        <v>67</v>
      </c>
      <c r="C83">
        <v>2119</v>
      </c>
      <c r="D83">
        <v>40</v>
      </c>
      <c r="E83">
        <v>37</v>
      </c>
      <c r="F83">
        <v>39</v>
      </c>
      <c r="G83">
        <v>0</v>
      </c>
      <c r="H83">
        <v>0</v>
      </c>
      <c r="I83">
        <v>0</v>
      </c>
      <c r="J83">
        <f t="shared" si="3"/>
        <v>7800</v>
      </c>
      <c r="K83">
        <f t="shared" si="4"/>
        <v>7215</v>
      </c>
      <c r="L83">
        <f t="shared" si="5"/>
        <v>7020</v>
      </c>
      <c r="M83">
        <v>10140</v>
      </c>
      <c r="N83">
        <v>10140</v>
      </c>
      <c r="O83">
        <v>10140</v>
      </c>
      <c r="P83">
        <v>2.7027027027027029E-2</v>
      </c>
      <c r="Q83">
        <v>5.4054054054054057E-2</v>
      </c>
      <c r="R83">
        <v>0.48648648648648651</v>
      </c>
      <c r="S83">
        <v>590.27027027027032</v>
      </c>
      <c r="T83">
        <v>1180.5405405405406</v>
      </c>
      <c r="U83">
        <v>10624.864864864865</v>
      </c>
      <c r="V83">
        <v>3</v>
      </c>
      <c r="W83">
        <v>0</v>
      </c>
      <c r="X83">
        <v>0</v>
      </c>
      <c r="Y83">
        <v>0</v>
      </c>
      <c r="Z83">
        <v>0</v>
      </c>
      <c r="AB83">
        <v>14</v>
      </c>
      <c r="AC83">
        <v>0</v>
      </c>
      <c r="AD83">
        <v>0</v>
      </c>
      <c r="AF83">
        <v>7</v>
      </c>
      <c r="AG83">
        <v>3</v>
      </c>
      <c r="AH83">
        <v>5</v>
      </c>
      <c r="AI83">
        <v>0</v>
      </c>
      <c r="AJ83">
        <v>1365</v>
      </c>
      <c r="AK83">
        <v>585</v>
      </c>
      <c r="AL83">
        <v>900</v>
      </c>
      <c r="AM83">
        <v>0</v>
      </c>
      <c r="AN83">
        <v>0</v>
      </c>
      <c r="AO83">
        <v>0</v>
      </c>
      <c r="AR83" t="s">
        <v>125</v>
      </c>
    </row>
    <row r="84" spans="1:44" x14ac:dyDescent="0.35">
      <c r="A84" t="s">
        <v>126</v>
      </c>
      <c r="B84" t="s">
        <v>64</v>
      </c>
      <c r="C84">
        <v>2121</v>
      </c>
      <c r="D84">
        <v>33</v>
      </c>
      <c r="E84">
        <v>22</v>
      </c>
      <c r="F84">
        <v>32</v>
      </c>
      <c r="G84">
        <v>0</v>
      </c>
      <c r="H84">
        <v>0</v>
      </c>
      <c r="I84">
        <v>0</v>
      </c>
      <c r="J84">
        <f t="shared" si="3"/>
        <v>6435</v>
      </c>
      <c r="K84">
        <f t="shared" si="4"/>
        <v>4290</v>
      </c>
      <c r="L84">
        <f t="shared" si="5"/>
        <v>5760</v>
      </c>
      <c r="M84">
        <v>15210</v>
      </c>
      <c r="N84">
        <v>15210</v>
      </c>
      <c r="O84">
        <v>15210</v>
      </c>
      <c r="P84">
        <v>0.83333333333333337</v>
      </c>
      <c r="Q84">
        <v>1</v>
      </c>
      <c r="R84">
        <v>1</v>
      </c>
      <c r="S84">
        <v>13575</v>
      </c>
      <c r="T84">
        <v>16290</v>
      </c>
      <c r="U84">
        <v>16290</v>
      </c>
      <c r="V84">
        <v>27</v>
      </c>
      <c r="W84">
        <v>0</v>
      </c>
      <c r="X84">
        <v>0</v>
      </c>
      <c r="Y84">
        <v>0</v>
      </c>
      <c r="Z84">
        <v>0</v>
      </c>
      <c r="AB84">
        <v>0</v>
      </c>
      <c r="AC84">
        <v>0</v>
      </c>
      <c r="AD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R84" t="s">
        <v>126</v>
      </c>
    </row>
    <row r="85" spans="1:44" x14ac:dyDescent="0.35">
      <c r="A85" t="s">
        <v>127</v>
      </c>
      <c r="B85" t="s">
        <v>64</v>
      </c>
      <c r="C85">
        <v>2122</v>
      </c>
      <c r="D85">
        <v>67</v>
      </c>
      <c r="E85">
        <v>56</v>
      </c>
      <c r="F85">
        <v>53</v>
      </c>
      <c r="G85">
        <v>0</v>
      </c>
      <c r="H85">
        <v>0</v>
      </c>
      <c r="I85">
        <v>0</v>
      </c>
      <c r="J85">
        <f t="shared" si="3"/>
        <v>13065</v>
      </c>
      <c r="K85">
        <f t="shared" si="4"/>
        <v>10920</v>
      </c>
      <c r="L85">
        <f t="shared" si="5"/>
        <v>9540</v>
      </c>
      <c r="M85">
        <v>20280</v>
      </c>
      <c r="N85">
        <v>20280</v>
      </c>
      <c r="O85">
        <v>20280</v>
      </c>
      <c r="P85">
        <v>3.0303030303030304E-2</v>
      </c>
      <c r="Q85">
        <v>0.27272727272727271</v>
      </c>
      <c r="R85">
        <v>0.81818181818181823</v>
      </c>
      <c r="S85">
        <v>885.90909090909088</v>
      </c>
      <c r="T85">
        <v>7973.181818181818</v>
      </c>
      <c r="U85">
        <v>23919.545454545456</v>
      </c>
      <c r="V85">
        <v>0</v>
      </c>
      <c r="W85">
        <v>0</v>
      </c>
      <c r="X85">
        <v>0</v>
      </c>
      <c r="Y85">
        <v>0</v>
      </c>
      <c r="Z85">
        <v>0</v>
      </c>
      <c r="AB85">
        <v>0</v>
      </c>
      <c r="AC85">
        <v>0</v>
      </c>
      <c r="AD85">
        <v>0</v>
      </c>
      <c r="AF85">
        <v>1</v>
      </c>
      <c r="AG85">
        <v>0</v>
      </c>
      <c r="AH85">
        <v>0</v>
      </c>
      <c r="AI85">
        <v>0</v>
      </c>
      <c r="AJ85">
        <v>195</v>
      </c>
      <c r="AK85">
        <v>0</v>
      </c>
      <c r="AL85">
        <v>0</v>
      </c>
      <c r="AM85">
        <v>0</v>
      </c>
      <c r="AN85">
        <v>0</v>
      </c>
      <c r="AO85">
        <v>0</v>
      </c>
      <c r="AR85" t="s">
        <v>127</v>
      </c>
    </row>
    <row r="86" spans="1:44" x14ac:dyDescent="0.35">
      <c r="A86" t="s">
        <v>129</v>
      </c>
      <c r="B86" t="s">
        <v>67</v>
      </c>
      <c r="C86">
        <v>2127</v>
      </c>
      <c r="D86">
        <v>42</v>
      </c>
      <c r="E86">
        <v>22</v>
      </c>
      <c r="F86">
        <v>43</v>
      </c>
      <c r="G86">
        <v>0</v>
      </c>
      <c r="H86">
        <v>0</v>
      </c>
      <c r="I86">
        <v>0</v>
      </c>
      <c r="J86">
        <f t="shared" si="3"/>
        <v>8190</v>
      </c>
      <c r="K86">
        <f t="shared" si="4"/>
        <v>4290</v>
      </c>
      <c r="L86">
        <f t="shared" si="5"/>
        <v>7740</v>
      </c>
      <c r="M86">
        <v>20280</v>
      </c>
      <c r="N86">
        <v>20280</v>
      </c>
      <c r="O86">
        <v>20280</v>
      </c>
      <c r="P86">
        <v>0.2857142857142857</v>
      </c>
      <c r="Q86">
        <v>0.6428571428571429</v>
      </c>
      <c r="R86">
        <v>0.95238095238095233</v>
      </c>
      <c r="S86">
        <v>6390</v>
      </c>
      <c r="T86">
        <v>14377.500000000002</v>
      </c>
      <c r="U86">
        <v>21300</v>
      </c>
      <c r="V86">
        <v>2</v>
      </c>
      <c r="W86">
        <v>0</v>
      </c>
      <c r="X86">
        <v>1</v>
      </c>
      <c r="Y86">
        <v>0</v>
      </c>
      <c r="Z86">
        <v>0</v>
      </c>
      <c r="AB86">
        <v>12</v>
      </c>
      <c r="AC86">
        <v>0</v>
      </c>
      <c r="AD86">
        <v>0</v>
      </c>
      <c r="AF86">
        <v>5</v>
      </c>
      <c r="AG86">
        <v>11</v>
      </c>
      <c r="AH86">
        <v>12</v>
      </c>
      <c r="AI86">
        <v>0</v>
      </c>
      <c r="AJ86">
        <v>975</v>
      </c>
      <c r="AK86">
        <v>2145</v>
      </c>
      <c r="AL86">
        <v>2160</v>
      </c>
      <c r="AM86">
        <v>0</v>
      </c>
      <c r="AN86">
        <v>195</v>
      </c>
      <c r="AO86">
        <v>0</v>
      </c>
      <c r="AR86" t="s">
        <v>129</v>
      </c>
    </row>
    <row r="87" spans="1:44" x14ac:dyDescent="0.35">
      <c r="A87" t="s">
        <v>130</v>
      </c>
      <c r="B87" t="s">
        <v>64</v>
      </c>
      <c r="C87">
        <v>2132</v>
      </c>
      <c r="D87">
        <v>43</v>
      </c>
      <c r="E87">
        <v>45</v>
      </c>
      <c r="F87">
        <v>42</v>
      </c>
      <c r="G87">
        <v>0</v>
      </c>
      <c r="H87">
        <v>0</v>
      </c>
      <c r="I87">
        <v>0</v>
      </c>
      <c r="J87">
        <f t="shared" si="3"/>
        <v>8385</v>
      </c>
      <c r="K87">
        <f t="shared" si="4"/>
        <v>8775</v>
      </c>
      <c r="L87">
        <f t="shared" si="5"/>
        <v>7560</v>
      </c>
      <c r="M87">
        <v>10140</v>
      </c>
      <c r="N87">
        <v>10140</v>
      </c>
      <c r="O87">
        <v>10140</v>
      </c>
      <c r="P87">
        <v>0</v>
      </c>
      <c r="Q87">
        <v>0.25</v>
      </c>
      <c r="R87">
        <v>1</v>
      </c>
      <c r="S87">
        <v>0</v>
      </c>
      <c r="T87">
        <v>6142.5</v>
      </c>
      <c r="U87">
        <v>24570</v>
      </c>
      <c r="V87">
        <v>0</v>
      </c>
      <c r="W87">
        <v>0</v>
      </c>
      <c r="X87">
        <v>0</v>
      </c>
      <c r="Y87">
        <v>0</v>
      </c>
      <c r="Z87">
        <v>0</v>
      </c>
      <c r="AB87">
        <v>3</v>
      </c>
      <c r="AC87">
        <v>0</v>
      </c>
      <c r="AD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R87" t="s">
        <v>130</v>
      </c>
    </row>
    <row r="88" spans="1:44" x14ac:dyDescent="0.35">
      <c r="A88" t="s">
        <v>131</v>
      </c>
      <c r="B88" t="s">
        <v>64</v>
      </c>
      <c r="C88">
        <v>2194</v>
      </c>
      <c r="D88">
        <v>39</v>
      </c>
      <c r="E88">
        <v>35</v>
      </c>
      <c r="F88">
        <v>39</v>
      </c>
      <c r="G88">
        <v>0</v>
      </c>
      <c r="H88">
        <v>0</v>
      </c>
      <c r="I88">
        <v>0</v>
      </c>
      <c r="J88">
        <f t="shared" si="3"/>
        <v>7605</v>
      </c>
      <c r="K88">
        <f t="shared" si="4"/>
        <v>6825</v>
      </c>
      <c r="L88">
        <f t="shared" si="5"/>
        <v>7020</v>
      </c>
      <c r="M88">
        <v>15210</v>
      </c>
      <c r="N88">
        <v>15210</v>
      </c>
      <c r="O88">
        <v>15210</v>
      </c>
      <c r="P88">
        <v>0</v>
      </c>
      <c r="Q88">
        <v>8.3333333333333329E-2</v>
      </c>
      <c r="R88">
        <v>0.47222222222222221</v>
      </c>
      <c r="S88">
        <v>0</v>
      </c>
      <c r="T88">
        <v>1901.25</v>
      </c>
      <c r="U88">
        <v>10773.75</v>
      </c>
      <c r="V88">
        <v>0</v>
      </c>
      <c r="W88">
        <v>0</v>
      </c>
      <c r="X88">
        <v>0</v>
      </c>
      <c r="Y88">
        <v>0</v>
      </c>
      <c r="Z88">
        <v>0</v>
      </c>
      <c r="AB88">
        <v>10</v>
      </c>
      <c r="AC88">
        <v>0</v>
      </c>
      <c r="AD88">
        <v>0</v>
      </c>
      <c r="AF88">
        <v>4</v>
      </c>
      <c r="AG88">
        <v>0</v>
      </c>
      <c r="AH88">
        <v>0</v>
      </c>
      <c r="AI88">
        <v>0</v>
      </c>
      <c r="AJ88">
        <v>780</v>
      </c>
      <c r="AK88">
        <v>0</v>
      </c>
      <c r="AL88">
        <v>0</v>
      </c>
      <c r="AM88">
        <v>0</v>
      </c>
      <c r="AN88">
        <v>0</v>
      </c>
      <c r="AO88">
        <v>0</v>
      </c>
      <c r="AR88" t="s">
        <v>131</v>
      </c>
    </row>
    <row r="89" spans="1:44" x14ac:dyDescent="0.35">
      <c r="A89" t="s">
        <v>132</v>
      </c>
      <c r="B89" t="s">
        <v>64</v>
      </c>
      <c r="C89">
        <v>2136</v>
      </c>
      <c r="D89">
        <v>38</v>
      </c>
      <c r="E89">
        <v>22</v>
      </c>
      <c r="F89">
        <v>38</v>
      </c>
      <c r="G89">
        <v>0</v>
      </c>
      <c r="H89">
        <v>0</v>
      </c>
      <c r="I89">
        <v>0</v>
      </c>
      <c r="J89">
        <f t="shared" si="3"/>
        <v>7410</v>
      </c>
      <c r="K89">
        <f t="shared" si="4"/>
        <v>4290</v>
      </c>
      <c r="L89">
        <f t="shared" si="5"/>
        <v>6840</v>
      </c>
      <c r="M89">
        <v>10140</v>
      </c>
      <c r="N89">
        <v>10140</v>
      </c>
      <c r="O89">
        <v>10140</v>
      </c>
      <c r="P89">
        <v>0.375</v>
      </c>
      <c r="Q89">
        <v>0.47499999999999998</v>
      </c>
      <c r="R89">
        <v>0.75</v>
      </c>
      <c r="S89">
        <v>7683.75</v>
      </c>
      <c r="T89">
        <v>9732.75</v>
      </c>
      <c r="U89">
        <v>15367.5</v>
      </c>
      <c r="V89">
        <v>18</v>
      </c>
      <c r="W89">
        <v>0</v>
      </c>
      <c r="X89">
        <v>0</v>
      </c>
      <c r="Y89">
        <v>0</v>
      </c>
      <c r="Z89">
        <v>0</v>
      </c>
      <c r="AB89">
        <v>0</v>
      </c>
      <c r="AC89">
        <v>0</v>
      </c>
      <c r="AD89">
        <v>0</v>
      </c>
      <c r="AF89">
        <v>15</v>
      </c>
      <c r="AG89">
        <v>7</v>
      </c>
      <c r="AH89">
        <v>8</v>
      </c>
      <c r="AI89">
        <v>0</v>
      </c>
      <c r="AJ89">
        <v>2925</v>
      </c>
      <c r="AK89">
        <v>1365</v>
      </c>
      <c r="AL89">
        <v>1440</v>
      </c>
      <c r="AM89">
        <v>0</v>
      </c>
      <c r="AN89">
        <v>0</v>
      </c>
      <c r="AO89">
        <v>0</v>
      </c>
      <c r="AR89" t="s">
        <v>132</v>
      </c>
    </row>
    <row r="90" spans="1:44" x14ac:dyDescent="0.35">
      <c r="A90" t="s">
        <v>133</v>
      </c>
      <c r="B90" t="s">
        <v>64</v>
      </c>
      <c r="C90">
        <v>2138</v>
      </c>
      <c r="D90">
        <v>41</v>
      </c>
      <c r="E90">
        <v>33</v>
      </c>
      <c r="F90">
        <v>31</v>
      </c>
      <c r="G90">
        <v>0</v>
      </c>
      <c r="H90">
        <v>0</v>
      </c>
      <c r="I90">
        <v>0</v>
      </c>
      <c r="J90">
        <f t="shared" si="3"/>
        <v>7995</v>
      </c>
      <c r="K90">
        <f t="shared" si="4"/>
        <v>6435</v>
      </c>
      <c r="L90">
        <f t="shared" si="5"/>
        <v>5580</v>
      </c>
      <c r="M90">
        <v>11700</v>
      </c>
      <c r="N90">
        <v>11700</v>
      </c>
      <c r="O90">
        <v>11700</v>
      </c>
      <c r="P90">
        <v>0</v>
      </c>
      <c r="Q90">
        <v>8.3333333333333329E-2</v>
      </c>
      <c r="R90">
        <v>0.29166666666666669</v>
      </c>
      <c r="S90">
        <v>0</v>
      </c>
      <c r="T90">
        <v>1326.25</v>
      </c>
      <c r="U90">
        <v>4641.875</v>
      </c>
      <c r="V90">
        <v>8</v>
      </c>
      <c r="W90">
        <v>0</v>
      </c>
      <c r="X90">
        <v>0</v>
      </c>
      <c r="Y90">
        <v>0</v>
      </c>
      <c r="Z90">
        <v>0</v>
      </c>
      <c r="AB90">
        <v>0</v>
      </c>
      <c r="AC90">
        <v>0</v>
      </c>
      <c r="AD90">
        <v>0</v>
      </c>
      <c r="AF90">
        <v>0</v>
      </c>
      <c r="AG90">
        <v>4</v>
      </c>
      <c r="AH90">
        <v>7</v>
      </c>
      <c r="AI90">
        <v>0</v>
      </c>
      <c r="AJ90">
        <v>0</v>
      </c>
      <c r="AK90">
        <v>780</v>
      </c>
      <c r="AL90">
        <v>1260</v>
      </c>
      <c r="AM90">
        <v>0</v>
      </c>
      <c r="AN90">
        <v>0</v>
      </c>
      <c r="AO90">
        <v>0</v>
      </c>
      <c r="AR90" t="s">
        <v>133</v>
      </c>
    </row>
    <row r="91" spans="1:44" x14ac:dyDescent="0.35">
      <c r="A91" t="s">
        <v>134</v>
      </c>
      <c r="B91" t="s">
        <v>64</v>
      </c>
      <c r="C91">
        <v>2141</v>
      </c>
      <c r="D91">
        <v>19</v>
      </c>
      <c r="E91">
        <v>16</v>
      </c>
      <c r="F91">
        <v>19</v>
      </c>
      <c r="G91">
        <v>0</v>
      </c>
      <c r="H91">
        <v>0</v>
      </c>
      <c r="I91">
        <v>0</v>
      </c>
      <c r="J91">
        <f t="shared" si="3"/>
        <v>3705</v>
      </c>
      <c r="K91">
        <f t="shared" si="4"/>
        <v>3120</v>
      </c>
      <c r="L91">
        <f t="shared" si="5"/>
        <v>3420</v>
      </c>
      <c r="M91">
        <v>10140</v>
      </c>
      <c r="N91">
        <v>10140</v>
      </c>
      <c r="O91">
        <v>10140</v>
      </c>
      <c r="P91">
        <v>0.8571428571428571</v>
      </c>
      <c r="Q91">
        <v>0.8571428571428571</v>
      </c>
      <c r="R91">
        <v>0.8571428571428571</v>
      </c>
      <c r="S91">
        <v>9282.8571428571431</v>
      </c>
      <c r="T91">
        <v>9282.8571428571431</v>
      </c>
      <c r="U91">
        <v>9282.8571428571431</v>
      </c>
      <c r="V91">
        <v>10</v>
      </c>
      <c r="W91">
        <v>0</v>
      </c>
      <c r="X91">
        <v>0</v>
      </c>
      <c r="Y91">
        <v>0</v>
      </c>
      <c r="Z91">
        <v>0</v>
      </c>
      <c r="AB91">
        <v>11</v>
      </c>
      <c r="AC91">
        <v>0</v>
      </c>
      <c r="AD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R91" t="s">
        <v>134</v>
      </c>
    </row>
    <row r="92" spans="1:44" x14ac:dyDescent="0.35">
      <c r="A92" t="s">
        <v>135</v>
      </c>
      <c r="B92" t="s">
        <v>67</v>
      </c>
      <c r="C92">
        <v>2142</v>
      </c>
      <c r="D92">
        <v>26</v>
      </c>
      <c r="E92">
        <v>26</v>
      </c>
      <c r="F92">
        <v>26</v>
      </c>
      <c r="G92">
        <v>0</v>
      </c>
      <c r="H92">
        <v>0</v>
      </c>
      <c r="I92">
        <v>0</v>
      </c>
      <c r="J92">
        <f t="shared" si="3"/>
        <v>5070</v>
      </c>
      <c r="K92">
        <f t="shared" si="4"/>
        <v>5070</v>
      </c>
      <c r="L92">
        <f t="shared" si="5"/>
        <v>4680</v>
      </c>
      <c r="M92">
        <v>15210</v>
      </c>
      <c r="N92">
        <v>15210</v>
      </c>
      <c r="O92">
        <v>15210</v>
      </c>
      <c r="P92">
        <v>0.84</v>
      </c>
      <c r="Q92">
        <v>0.88</v>
      </c>
      <c r="R92">
        <v>0.88</v>
      </c>
      <c r="S92">
        <v>12121.199999999999</v>
      </c>
      <c r="T92">
        <v>12698.4</v>
      </c>
      <c r="U92">
        <v>12698.4</v>
      </c>
      <c r="V92">
        <v>14</v>
      </c>
      <c r="W92">
        <v>0</v>
      </c>
      <c r="X92">
        <v>0</v>
      </c>
      <c r="Y92">
        <v>0</v>
      </c>
      <c r="Z92">
        <v>0</v>
      </c>
      <c r="AB92">
        <v>13</v>
      </c>
      <c r="AC92">
        <v>0</v>
      </c>
      <c r="AD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R92" t="s">
        <v>135</v>
      </c>
    </row>
    <row r="93" spans="1:44" x14ac:dyDescent="0.35">
      <c r="A93" t="s">
        <v>136</v>
      </c>
      <c r="B93" t="s">
        <v>64</v>
      </c>
      <c r="C93">
        <v>2144</v>
      </c>
      <c r="D93">
        <v>39</v>
      </c>
      <c r="E93">
        <v>33</v>
      </c>
      <c r="F93">
        <v>35</v>
      </c>
      <c r="G93">
        <v>0</v>
      </c>
      <c r="H93">
        <v>0</v>
      </c>
      <c r="I93">
        <v>0</v>
      </c>
      <c r="J93">
        <f t="shared" si="3"/>
        <v>7605</v>
      </c>
      <c r="K93">
        <f t="shared" si="4"/>
        <v>6435</v>
      </c>
      <c r="L93">
        <f t="shared" si="5"/>
        <v>6300</v>
      </c>
      <c r="M93">
        <v>15210</v>
      </c>
      <c r="N93">
        <v>15210</v>
      </c>
      <c r="O93">
        <v>15210</v>
      </c>
      <c r="P93">
        <v>5.2631578947368418E-2</v>
      </c>
      <c r="Q93">
        <v>0.31578947368421051</v>
      </c>
      <c r="R93">
        <v>0.97368421052631582</v>
      </c>
      <c r="S93">
        <v>1121.8421052631579</v>
      </c>
      <c r="T93">
        <v>6731.0526315789466</v>
      </c>
      <c r="U93">
        <v>20754.07894736842</v>
      </c>
      <c r="V93">
        <v>6</v>
      </c>
      <c r="W93">
        <v>0</v>
      </c>
      <c r="X93">
        <v>0</v>
      </c>
      <c r="Y93">
        <v>0</v>
      </c>
      <c r="Z93">
        <v>0</v>
      </c>
      <c r="AB93">
        <v>5</v>
      </c>
      <c r="AC93">
        <v>0</v>
      </c>
      <c r="AD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R93" t="s">
        <v>136</v>
      </c>
    </row>
    <row r="94" spans="1:44" x14ac:dyDescent="0.35">
      <c r="A94" t="s">
        <v>137</v>
      </c>
      <c r="B94" t="s">
        <v>64</v>
      </c>
      <c r="C94">
        <v>2146</v>
      </c>
      <c r="D94">
        <v>40</v>
      </c>
      <c r="E94">
        <v>22</v>
      </c>
      <c r="F94">
        <v>41</v>
      </c>
      <c r="G94">
        <v>0</v>
      </c>
      <c r="H94">
        <v>0</v>
      </c>
      <c r="I94">
        <v>0</v>
      </c>
      <c r="J94">
        <f t="shared" si="3"/>
        <v>7800</v>
      </c>
      <c r="K94">
        <f t="shared" si="4"/>
        <v>4290</v>
      </c>
      <c r="L94">
        <f t="shared" si="5"/>
        <v>7380</v>
      </c>
      <c r="M94">
        <v>25350</v>
      </c>
      <c r="N94">
        <v>25350</v>
      </c>
      <c r="O94">
        <v>25350</v>
      </c>
      <c r="P94">
        <v>0</v>
      </c>
      <c r="Q94">
        <v>0.1702127659574468</v>
      </c>
      <c r="R94">
        <v>1</v>
      </c>
      <c r="S94">
        <v>0</v>
      </c>
      <c r="T94">
        <v>3712.3404255319147</v>
      </c>
      <c r="U94">
        <v>21810</v>
      </c>
      <c r="V94">
        <v>14</v>
      </c>
      <c r="W94">
        <v>0</v>
      </c>
      <c r="X94">
        <v>0</v>
      </c>
      <c r="Y94">
        <v>0</v>
      </c>
      <c r="Z94">
        <v>0</v>
      </c>
      <c r="AB94">
        <v>15</v>
      </c>
      <c r="AC94">
        <v>0</v>
      </c>
      <c r="AD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R94" t="s">
        <v>137</v>
      </c>
    </row>
    <row r="95" spans="1:44" x14ac:dyDescent="0.35">
      <c r="A95" t="s">
        <v>138</v>
      </c>
      <c r="B95" t="s">
        <v>67</v>
      </c>
      <c r="C95">
        <v>2149</v>
      </c>
      <c r="D95">
        <v>21</v>
      </c>
      <c r="E95">
        <v>20</v>
      </c>
      <c r="F95">
        <v>20</v>
      </c>
      <c r="G95">
        <v>0</v>
      </c>
      <c r="H95">
        <v>0</v>
      </c>
      <c r="I95">
        <v>0</v>
      </c>
      <c r="J95">
        <f t="shared" si="3"/>
        <v>4095</v>
      </c>
      <c r="K95">
        <f t="shared" si="4"/>
        <v>3900</v>
      </c>
      <c r="L95">
        <f t="shared" si="5"/>
        <v>3600</v>
      </c>
      <c r="M95">
        <v>10140</v>
      </c>
      <c r="N95">
        <v>10140</v>
      </c>
      <c r="O95">
        <v>10140</v>
      </c>
      <c r="P95">
        <v>0.04</v>
      </c>
      <c r="Q95">
        <v>0.16</v>
      </c>
      <c r="R95">
        <v>0.36</v>
      </c>
      <c r="S95">
        <v>471.6</v>
      </c>
      <c r="T95">
        <v>1886.4</v>
      </c>
      <c r="U95">
        <v>4244.3999999999996</v>
      </c>
      <c r="V95">
        <v>4</v>
      </c>
      <c r="W95">
        <v>0</v>
      </c>
      <c r="X95">
        <v>0</v>
      </c>
      <c r="Y95">
        <v>0</v>
      </c>
      <c r="Z95">
        <v>0</v>
      </c>
      <c r="AB95">
        <v>10</v>
      </c>
      <c r="AC95">
        <v>0</v>
      </c>
      <c r="AD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R95" t="s">
        <v>138</v>
      </c>
    </row>
    <row r="96" spans="1:44" x14ac:dyDescent="0.35">
      <c r="A96" t="s">
        <v>139</v>
      </c>
      <c r="B96" t="s">
        <v>67</v>
      </c>
      <c r="C96">
        <v>2150</v>
      </c>
      <c r="D96">
        <v>25</v>
      </c>
      <c r="E96">
        <v>17</v>
      </c>
      <c r="F96">
        <v>23</v>
      </c>
      <c r="G96">
        <v>0</v>
      </c>
      <c r="H96">
        <v>0</v>
      </c>
      <c r="I96">
        <v>0</v>
      </c>
      <c r="J96">
        <f t="shared" si="3"/>
        <v>4875</v>
      </c>
      <c r="K96">
        <f t="shared" si="4"/>
        <v>3315</v>
      </c>
      <c r="L96">
        <f t="shared" si="5"/>
        <v>4140</v>
      </c>
      <c r="M96">
        <v>23400</v>
      </c>
      <c r="N96">
        <v>23400</v>
      </c>
      <c r="O96">
        <v>23400</v>
      </c>
      <c r="P96">
        <v>0.21875</v>
      </c>
      <c r="Q96">
        <v>0.5625</v>
      </c>
      <c r="R96">
        <v>0.78125</v>
      </c>
      <c r="S96">
        <v>2825.15625</v>
      </c>
      <c r="T96">
        <v>7264.6875</v>
      </c>
      <c r="U96">
        <v>10089.84375</v>
      </c>
      <c r="V96">
        <v>13</v>
      </c>
      <c r="W96">
        <v>0</v>
      </c>
      <c r="X96">
        <v>0</v>
      </c>
      <c r="Y96">
        <v>0</v>
      </c>
      <c r="Z96">
        <v>0</v>
      </c>
      <c r="AB96">
        <v>6</v>
      </c>
      <c r="AC96">
        <v>0</v>
      </c>
      <c r="AD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R96" t="s">
        <v>139</v>
      </c>
    </row>
    <row r="97" spans="1:44" x14ac:dyDescent="0.35">
      <c r="A97" t="s">
        <v>140</v>
      </c>
      <c r="B97" t="s">
        <v>64</v>
      </c>
      <c r="C97">
        <v>2156</v>
      </c>
      <c r="D97">
        <v>32</v>
      </c>
      <c r="E97">
        <v>11</v>
      </c>
      <c r="F97">
        <v>22</v>
      </c>
      <c r="G97">
        <v>0</v>
      </c>
      <c r="H97">
        <v>0</v>
      </c>
      <c r="I97">
        <v>0</v>
      </c>
      <c r="J97">
        <f t="shared" si="3"/>
        <v>6240</v>
      </c>
      <c r="K97">
        <f t="shared" si="4"/>
        <v>2145</v>
      </c>
      <c r="L97">
        <f t="shared" si="5"/>
        <v>3960</v>
      </c>
      <c r="M97">
        <v>15210</v>
      </c>
      <c r="N97">
        <v>15210</v>
      </c>
      <c r="O97">
        <v>15210</v>
      </c>
      <c r="P97">
        <v>0.54166666666666663</v>
      </c>
      <c r="Q97">
        <v>0.70833333333333337</v>
      </c>
      <c r="R97">
        <v>0.79166666666666663</v>
      </c>
      <c r="S97">
        <v>7214.9999999999991</v>
      </c>
      <c r="T97">
        <v>9435</v>
      </c>
      <c r="U97">
        <v>10545</v>
      </c>
      <c r="V97">
        <v>13</v>
      </c>
      <c r="W97">
        <v>0</v>
      </c>
      <c r="X97">
        <v>0</v>
      </c>
      <c r="Y97">
        <v>0</v>
      </c>
      <c r="Z97">
        <v>0</v>
      </c>
      <c r="AB97">
        <v>20</v>
      </c>
      <c r="AC97">
        <v>0</v>
      </c>
      <c r="AD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R97" t="s">
        <v>140</v>
      </c>
    </row>
    <row r="98" spans="1:44" x14ac:dyDescent="0.35">
      <c r="A98" t="s">
        <v>141</v>
      </c>
      <c r="B98" t="s">
        <v>67</v>
      </c>
      <c r="C98">
        <v>2157</v>
      </c>
      <c r="D98">
        <v>35</v>
      </c>
      <c r="E98">
        <v>27</v>
      </c>
      <c r="F98">
        <v>34</v>
      </c>
      <c r="G98">
        <v>0</v>
      </c>
      <c r="H98">
        <v>0</v>
      </c>
      <c r="I98">
        <v>0</v>
      </c>
      <c r="J98">
        <f t="shared" si="3"/>
        <v>6825</v>
      </c>
      <c r="K98">
        <f t="shared" si="4"/>
        <v>5265</v>
      </c>
      <c r="L98">
        <f t="shared" si="5"/>
        <v>6120</v>
      </c>
      <c r="M98">
        <v>15210</v>
      </c>
      <c r="N98">
        <v>15210</v>
      </c>
      <c r="O98">
        <v>15210</v>
      </c>
      <c r="P98">
        <v>0.10714285714285714</v>
      </c>
      <c r="Q98">
        <v>0.14285714285714285</v>
      </c>
      <c r="R98">
        <v>0.17857142857142858</v>
      </c>
      <c r="S98">
        <v>1930.1785714285713</v>
      </c>
      <c r="T98">
        <v>2573.5714285714284</v>
      </c>
      <c r="U98">
        <v>3216.9642857142858</v>
      </c>
      <c r="V98">
        <v>1</v>
      </c>
      <c r="W98">
        <v>0</v>
      </c>
      <c r="X98">
        <v>0</v>
      </c>
      <c r="Y98">
        <v>0</v>
      </c>
      <c r="Z98">
        <v>0</v>
      </c>
      <c r="AB98">
        <v>2</v>
      </c>
      <c r="AC98">
        <v>0</v>
      </c>
      <c r="AD98">
        <v>0</v>
      </c>
      <c r="AF98">
        <v>8</v>
      </c>
      <c r="AG98">
        <v>8</v>
      </c>
      <c r="AH98">
        <v>9</v>
      </c>
      <c r="AI98">
        <v>0</v>
      </c>
      <c r="AJ98">
        <v>1560</v>
      </c>
      <c r="AK98">
        <v>1560</v>
      </c>
      <c r="AL98">
        <v>1620</v>
      </c>
      <c r="AM98">
        <v>0</v>
      </c>
      <c r="AN98">
        <v>0</v>
      </c>
      <c r="AO98">
        <v>0</v>
      </c>
      <c r="AR98" t="s">
        <v>141</v>
      </c>
    </row>
    <row r="99" spans="1:44" x14ac:dyDescent="0.35">
      <c r="A99" t="s">
        <v>143</v>
      </c>
      <c r="B99" t="s">
        <v>67</v>
      </c>
      <c r="C99">
        <v>2161</v>
      </c>
      <c r="D99">
        <v>40</v>
      </c>
      <c r="E99">
        <v>39</v>
      </c>
      <c r="F99">
        <v>38</v>
      </c>
      <c r="G99">
        <v>0</v>
      </c>
      <c r="H99">
        <v>0</v>
      </c>
      <c r="I99">
        <v>0</v>
      </c>
      <c r="J99">
        <f t="shared" si="3"/>
        <v>7800</v>
      </c>
      <c r="K99">
        <f t="shared" si="4"/>
        <v>7605</v>
      </c>
      <c r="L99">
        <f t="shared" si="5"/>
        <v>6840</v>
      </c>
      <c r="M99">
        <v>10140</v>
      </c>
      <c r="N99">
        <v>10140</v>
      </c>
      <c r="O99">
        <v>10140</v>
      </c>
      <c r="P99">
        <v>0.25</v>
      </c>
      <c r="Q99">
        <v>0.36363636363636365</v>
      </c>
      <c r="R99">
        <v>0.68181818181818177</v>
      </c>
      <c r="S99">
        <v>5610</v>
      </c>
      <c r="T99">
        <v>8160</v>
      </c>
      <c r="U99">
        <v>15299.999999999998</v>
      </c>
      <c r="V99">
        <v>0</v>
      </c>
      <c r="W99">
        <v>0</v>
      </c>
      <c r="X99">
        <v>0</v>
      </c>
      <c r="Y99">
        <v>0</v>
      </c>
      <c r="Z99">
        <v>0</v>
      </c>
      <c r="AB99">
        <v>22</v>
      </c>
      <c r="AC99">
        <v>0</v>
      </c>
      <c r="AD99">
        <v>0</v>
      </c>
      <c r="AF99">
        <v>8</v>
      </c>
      <c r="AG99">
        <v>11</v>
      </c>
      <c r="AH99">
        <v>11</v>
      </c>
      <c r="AI99">
        <v>0</v>
      </c>
      <c r="AJ99">
        <v>1560</v>
      </c>
      <c r="AK99">
        <v>2145</v>
      </c>
      <c r="AL99">
        <v>1980</v>
      </c>
      <c r="AM99">
        <v>0</v>
      </c>
      <c r="AN99">
        <v>0</v>
      </c>
      <c r="AO99">
        <v>0</v>
      </c>
      <c r="AR99" t="s">
        <v>143</v>
      </c>
    </row>
    <row r="100" spans="1:44" x14ac:dyDescent="0.35">
      <c r="A100" t="s">
        <v>144</v>
      </c>
      <c r="B100" t="s">
        <v>67</v>
      </c>
      <c r="C100">
        <v>2169</v>
      </c>
      <c r="D100">
        <v>45</v>
      </c>
      <c r="E100">
        <v>27</v>
      </c>
      <c r="F100">
        <v>32</v>
      </c>
      <c r="G100">
        <v>0</v>
      </c>
      <c r="H100">
        <v>0</v>
      </c>
      <c r="I100">
        <v>0</v>
      </c>
      <c r="J100">
        <f t="shared" si="3"/>
        <v>8775</v>
      </c>
      <c r="K100">
        <f t="shared" si="4"/>
        <v>5265</v>
      </c>
      <c r="L100">
        <f t="shared" si="5"/>
        <v>5760</v>
      </c>
      <c r="M100">
        <v>23400</v>
      </c>
      <c r="N100">
        <v>23400</v>
      </c>
      <c r="O100">
        <v>23400</v>
      </c>
      <c r="P100">
        <v>0.34615384615384615</v>
      </c>
      <c r="Q100">
        <v>0.57692307692307687</v>
      </c>
      <c r="R100">
        <v>0.76923076923076927</v>
      </c>
      <c r="S100">
        <v>6381.3461538461534</v>
      </c>
      <c r="T100">
        <v>10635.576923076922</v>
      </c>
      <c r="U100">
        <v>14180.769230769232</v>
      </c>
      <c r="V100">
        <v>14</v>
      </c>
      <c r="W100">
        <v>0</v>
      </c>
      <c r="X100">
        <v>0</v>
      </c>
      <c r="Y100">
        <v>0</v>
      </c>
      <c r="Z100">
        <v>0</v>
      </c>
      <c r="AB100">
        <v>9</v>
      </c>
      <c r="AC100">
        <v>0</v>
      </c>
      <c r="AD100">
        <v>0</v>
      </c>
      <c r="AF100">
        <v>6</v>
      </c>
      <c r="AG100">
        <v>5</v>
      </c>
      <c r="AH100">
        <v>5</v>
      </c>
      <c r="AI100">
        <v>0</v>
      </c>
      <c r="AJ100">
        <v>1170</v>
      </c>
      <c r="AK100">
        <v>975</v>
      </c>
      <c r="AL100">
        <v>900</v>
      </c>
      <c r="AM100">
        <v>0</v>
      </c>
      <c r="AN100">
        <v>0</v>
      </c>
      <c r="AO100">
        <v>0</v>
      </c>
      <c r="AR100" t="s">
        <v>144</v>
      </c>
    </row>
    <row r="101" spans="1:44" x14ac:dyDescent="0.35">
      <c r="A101" t="s">
        <v>145</v>
      </c>
      <c r="B101" t="s">
        <v>67</v>
      </c>
      <c r="C101">
        <v>2176</v>
      </c>
      <c r="D101">
        <v>80</v>
      </c>
      <c r="E101">
        <v>58</v>
      </c>
      <c r="F101">
        <v>78</v>
      </c>
      <c r="G101">
        <v>0</v>
      </c>
      <c r="H101">
        <v>0</v>
      </c>
      <c r="I101">
        <v>0</v>
      </c>
      <c r="J101">
        <f t="shared" si="3"/>
        <v>15600</v>
      </c>
      <c r="K101">
        <f t="shared" si="4"/>
        <v>11310</v>
      </c>
      <c r="L101">
        <f t="shared" si="5"/>
        <v>14040</v>
      </c>
      <c r="M101">
        <v>20280</v>
      </c>
      <c r="N101">
        <v>20280</v>
      </c>
      <c r="O101">
        <v>20280</v>
      </c>
      <c r="P101">
        <v>2.5000000000000001E-2</v>
      </c>
      <c r="Q101">
        <v>8.7499999999999994E-2</v>
      </c>
      <c r="R101">
        <v>0.91249999999999998</v>
      </c>
      <c r="S101">
        <v>1087.125</v>
      </c>
      <c r="T101">
        <v>3804.9374999999995</v>
      </c>
      <c r="U101">
        <v>39680.0625</v>
      </c>
      <c r="V101">
        <v>0</v>
      </c>
      <c r="W101">
        <v>0</v>
      </c>
      <c r="X101">
        <v>3</v>
      </c>
      <c r="Y101">
        <v>0</v>
      </c>
      <c r="Z101">
        <v>0</v>
      </c>
      <c r="AB101">
        <v>36</v>
      </c>
      <c r="AC101">
        <v>0</v>
      </c>
      <c r="AD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585</v>
      </c>
      <c r="AO101">
        <v>0</v>
      </c>
      <c r="AR101" t="s">
        <v>145</v>
      </c>
    </row>
    <row r="102" spans="1:44" x14ac:dyDescent="0.35">
      <c r="A102" t="s">
        <v>146</v>
      </c>
      <c r="B102" t="s">
        <v>67</v>
      </c>
      <c r="C102">
        <v>2178</v>
      </c>
      <c r="D102">
        <v>28</v>
      </c>
      <c r="E102">
        <v>13</v>
      </c>
      <c r="F102">
        <v>26</v>
      </c>
      <c r="G102">
        <v>0</v>
      </c>
      <c r="H102">
        <v>0</v>
      </c>
      <c r="I102">
        <v>0</v>
      </c>
      <c r="J102">
        <f t="shared" si="3"/>
        <v>5460</v>
      </c>
      <c r="K102">
        <f t="shared" si="4"/>
        <v>2535</v>
      </c>
      <c r="L102">
        <f t="shared" si="5"/>
        <v>4680</v>
      </c>
      <c r="M102">
        <v>10140</v>
      </c>
      <c r="N102">
        <v>10140</v>
      </c>
      <c r="O102">
        <v>10140</v>
      </c>
      <c r="P102">
        <v>0.31034482758620691</v>
      </c>
      <c r="Q102">
        <v>0.34482758620689657</v>
      </c>
      <c r="R102">
        <v>0.65517241379310343</v>
      </c>
      <c r="S102">
        <v>3933.6206896551726</v>
      </c>
      <c r="T102">
        <v>4370.6896551724139</v>
      </c>
      <c r="U102">
        <v>8304.3103448275851</v>
      </c>
      <c r="V102">
        <v>0</v>
      </c>
      <c r="W102">
        <v>0</v>
      </c>
      <c r="X102">
        <v>0</v>
      </c>
      <c r="Y102">
        <v>0</v>
      </c>
      <c r="Z102">
        <v>0</v>
      </c>
      <c r="AB102">
        <v>6</v>
      </c>
      <c r="AC102">
        <v>0</v>
      </c>
      <c r="AD102">
        <v>0</v>
      </c>
      <c r="AF102">
        <v>4</v>
      </c>
      <c r="AG102">
        <v>2</v>
      </c>
      <c r="AH102">
        <v>4.2</v>
      </c>
      <c r="AI102">
        <v>0</v>
      </c>
      <c r="AJ102">
        <v>780</v>
      </c>
      <c r="AK102">
        <v>390</v>
      </c>
      <c r="AL102">
        <v>756</v>
      </c>
      <c r="AM102">
        <v>0</v>
      </c>
      <c r="AN102">
        <v>0</v>
      </c>
      <c r="AO102">
        <v>0</v>
      </c>
      <c r="AR102" t="s">
        <v>146</v>
      </c>
    </row>
    <row r="103" spans="1:44" x14ac:dyDescent="0.35">
      <c r="A103" t="s">
        <v>148</v>
      </c>
      <c r="B103" t="s">
        <v>64</v>
      </c>
      <c r="C103">
        <v>2180</v>
      </c>
      <c r="D103">
        <v>73</v>
      </c>
      <c r="E103">
        <v>43</v>
      </c>
      <c r="F103">
        <v>71</v>
      </c>
      <c r="G103">
        <v>0</v>
      </c>
      <c r="H103">
        <v>0</v>
      </c>
      <c r="I103">
        <v>0</v>
      </c>
      <c r="J103">
        <f t="shared" si="3"/>
        <v>14235</v>
      </c>
      <c r="K103">
        <f t="shared" si="4"/>
        <v>8385</v>
      </c>
      <c r="L103">
        <f t="shared" si="5"/>
        <v>12780</v>
      </c>
      <c r="M103">
        <v>15210</v>
      </c>
      <c r="N103">
        <v>15210</v>
      </c>
      <c r="O103">
        <v>15210</v>
      </c>
      <c r="P103">
        <v>0</v>
      </c>
      <c r="Q103">
        <v>0.84210526315789469</v>
      </c>
      <c r="R103">
        <v>0.98245614035087714</v>
      </c>
      <c r="S103">
        <v>0</v>
      </c>
      <c r="T103">
        <v>30631.57894736842</v>
      </c>
      <c r="U103">
        <v>35736.842105263153</v>
      </c>
      <c r="V103">
        <v>1</v>
      </c>
      <c r="W103">
        <v>0</v>
      </c>
      <c r="X103">
        <v>0</v>
      </c>
      <c r="Y103">
        <v>0</v>
      </c>
      <c r="Z103">
        <v>0</v>
      </c>
      <c r="AB103">
        <v>9</v>
      </c>
      <c r="AC103">
        <v>0</v>
      </c>
      <c r="AD103">
        <v>0</v>
      </c>
      <c r="AF103">
        <v>3</v>
      </c>
      <c r="AG103">
        <v>0</v>
      </c>
      <c r="AH103">
        <v>6</v>
      </c>
      <c r="AI103">
        <v>0</v>
      </c>
      <c r="AJ103">
        <v>585</v>
      </c>
      <c r="AK103">
        <v>0</v>
      </c>
      <c r="AL103">
        <v>1080</v>
      </c>
      <c r="AM103">
        <v>0</v>
      </c>
      <c r="AN103">
        <v>0</v>
      </c>
      <c r="AO103">
        <v>0</v>
      </c>
      <c r="AR103" t="s">
        <v>148</v>
      </c>
    </row>
    <row r="104" spans="1:44" x14ac:dyDescent="0.35">
      <c r="A104" t="s">
        <v>150</v>
      </c>
      <c r="B104" t="s">
        <v>67</v>
      </c>
      <c r="C104">
        <v>2184</v>
      </c>
      <c r="D104">
        <v>17</v>
      </c>
      <c r="E104">
        <v>25</v>
      </c>
      <c r="F104">
        <v>18</v>
      </c>
      <c r="G104">
        <v>0</v>
      </c>
      <c r="H104">
        <v>0</v>
      </c>
      <c r="I104">
        <v>0</v>
      </c>
      <c r="J104">
        <f t="shared" si="3"/>
        <v>3315</v>
      </c>
      <c r="K104">
        <f t="shared" si="4"/>
        <v>4875</v>
      </c>
      <c r="L104">
        <f t="shared" si="5"/>
        <v>3240</v>
      </c>
      <c r="M104">
        <v>10140</v>
      </c>
      <c r="N104">
        <v>10140</v>
      </c>
      <c r="O104">
        <v>10140</v>
      </c>
      <c r="P104">
        <v>8.6956521739130432E-2</v>
      </c>
      <c r="Q104">
        <v>8.6956521739130432E-2</v>
      </c>
      <c r="R104">
        <v>0.21739130434782608</v>
      </c>
      <c r="S104">
        <v>892.17391304347825</v>
      </c>
      <c r="T104">
        <v>892.17391304347825</v>
      </c>
      <c r="U104">
        <v>2230.4347826086955</v>
      </c>
      <c r="V104">
        <v>0</v>
      </c>
      <c r="W104">
        <v>0</v>
      </c>
      <c r="X104">
        <v>0</v>
      </c>
      <c r="Y104">
        <v>0</v>
      </c>
      <c r="Z104">
        <v>0</v>
      </c>
      <c r="AB104">
        <v>0</v>
      </c>
      <c r="AC104">
        <v>3</v>
      </c>
      <c r="AD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R104" t="s">
        <v>150</v>
      </c>
    </row>
    <row r="105" spans="1:44" x14ac:dyDescent="0.35">
      <c r="A105" t="s">
        <v>151</v>
      </c>
      <c r="B105" t="s">
        <v>64</v>
      </c>
      <c r="C105">
        <v>2188</v>
      </c>
      <c r="D105">
        <v>16</v>
      </c>
      <c r="E105">
        <v>17</v>
      </c>
      <c r="F105">
        <v>14</v>
      </c>
      <c r="G105">
        <v>0</v>
      </c>
      <c r="H105">
        <v>0</v>
      </c>
      <c r="I105">
        <v>0</v>
      </c>
      <c r="J105">
        <f t="shared" si="3"/>
        <v>3120</v>
      </c>
      <c r="K105">
        <f t="shared" si="4"/>
        <v>3315</v>
      </c>
      <c r="L105">
        <f t="shared" si="5"/>
        <v>2520</v>
      </c>
      <c r="M105">
        <v>10140</v>
      </c>
      <c r="N105">
        <v>10140</v>
      </c>
      <c r="O105">
        <v>10140</v>
      </c>
      <c r="P105">
        <v>4.7619047619047616E-2</v>
      </c>
      <c r="Q105">
        <v>9.5238095238095233E-2</v>
      </c>
      <c r="R105">
        <v>0.19047619047619047</v>
      </c>
      <c r="S105">
        <v>352.14285714285711</v>
      </c>
      <c r="T105">
        <v>704.28571428571422</v>
      </c>
      <c r="U105">
        <v>1408.5714285714284</v>
      </c>
      <c r="V105">
        <v>7</v>
      </c>
      <c r="W105">
        <v>0</v>
      </c>
      <c r="X105">
        <v>0</v>
      </c>
      <c r="Y105">
        <v>0</v>
      </c>
      <c r="Z105">
        <v>0</v>
      </c>
      <c r="AB105">
        <v>0</v>
      </c>
      <c r="AC105">
        <v>0</v>
      </c>
      <c r="AD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R105" t="s">
        <v>151</v>
      </c>
    </row>
    <row r="106" spans="1:44" x14ac:dyDescent="0.35">
      <c r="A106" t="s">
        <v>152</v>
      </c>
      <c r="B106" t="s">
        <v>67</v>
      </c>
      <c r="C106">
        <v>2189</v>
      </c>
      <c r="D106">
        <v>25</v>
      </c>
      <c r="E106">
        <v>9</v>
      </c>
      <c r="F106">
        <v>22</v>
      </c>
      <c r="G106">
        <v>0</v>
      </c>
      <c r="H106">
        <v>0</v>
      </c>
      <c r="I106">
        <v>0</v>
      </c>
      <c r="J106">
        <f t="shared" si="3"/>
        <v>4875</v>
      </c>
      <c r="K106">
        <f t="shared" si="4"/>
        <v>1755</v>
      </c>
      <c r="L106">
        <f t="shared" si="5"/>
        <v>3960</v>
      </c>
      <c r="M106">
        <v>25350</v>
      </c>
      <c r="N106">
        <v>25350</v>
      </c>
      <c r="O106">
        <v>25350</v>
      </c>
      <c r="P106">
        <v>0.55000000000000004</v>
      </c>
      <c r="Q106">
        <v>0.95</v>
      </c>
      <c r="R106">
        <v>1</v>
      </c>
      <c r="S106">
        <v>6682.5000000000009</v>
      </c>
      <c r="T106">
        <v>11542.5</v>
      </c>
      <c r="U106">
        <v>12150</v>
      </c>
      <c r="V106">
        <v>0</v>
      </c>
      <c r="W106">
        <v>0</v>
      </c>
      <c r="X106">
        <v>0</v>
      </c>
      <c r="Y106">
        <v>0</v>
      </c>
      <c r="Z106">
        <v>0</v>
      </c>
      <c r="AB106">
        <v>17</v>
      </c>
      <c r="AC106">
        <v>0</v>
      </c>
      <c r="AD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R106" t="s">
        <v>152</v>
      </c>
    </row>
    <row r="107" spans="1:44" x14ac:dyDescent="0.35">
      <c r="A107" t="s">
        <v>153</v>
      </c>
      <c r="B107" t="s">
        <v>64</v>
      </c>
      <c r="C107">
        <v>2195</v>
      </c>
      <c r="D107">
        <v>70</v>
      </c>
      <c r="E107">
        <v>39</v>
      </c>
      <c r="F107">
        <v>61</v>
      </c>
      <c r="G107">
        <v>0</v>
      </c>
      <c r="H107">
        <v>0</v>
      </c>
      <c r="I107">
        <v>0</v>
      </c>
      <c r="J107">
        <f t="shared" si="3"/>
        <v>13650</v>
      </c>
      <c r="K107">
        <f t="shared" si="4"/>
        <v>7605</v>
      </c>
      <c r="L107">
        <f t="shared" si="5"/>
        <v>10980</v>
      </c>
      <c r="M107">
        <v>17550</v>
      </c>
      <c r="N107">
        <v>17550</v>
      </c>
      <c r="O107">
        <v>17550</v>
      </c>
      <c r="P107">
        <v>0.34782608695652173</v>
      </c>
      <c r="Q107">
        <v>0.79710144927536231</v>
      </c>
      <c r="R107">
        <v>0.92753623188405798</v>
      </c>
      <c r="S107">
        <v>11149.565217391304</v>
      </c>
      <c r="T107">
        <v>25551.08695652174</v>
      </c>
      <c r="U107">
        <v>29732.17391304348</v>
      </c>
      <c r="V107">
        <v>0</v>
      </c>
      <c r="W107">
        <v>16</v>
      </c>
      <c r="X107">
        <v>14</v>
      </c>
      <c r="Y107">
        <v>14</v>
      </c>
      <c r="Z107">
        <v>0</v>
      </c>
      <c r="AB107">
        <v>15</v>
      </c>
      <c r="AC107">
        <v>14</v>
      </c>
      <c r="AD107">
        <v>13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3120</v>
      </c>
      <c r="AN107">
        <v>2730</v>
      </c>
      <c r="AO107">
        <v>2520</v>
      </c>
      <c r="AR107" t="s">
        <v>153</v>
      </c>
    </row>
    <row r="108" spans="1:44" x14ac:dyDescent="0.35">
      <c r="A108" t="s">
        <v>154</v>
      </c>
      <c r="B108" t="s">
        <v>67</v>
      </c>
      <c r="C108">
        <v>2227</v>
      </c>
      <c r="D108">
        <v>52</v>
      </c>
      <c r="E108">
        <v>47</v>
      </c>
      <c r="F108">
        <v>47</v>
      </c>
      <c r="G108">
        <v>0</v>
      </c>
      <c r="H108">
        <v>0</v>
      </c>
      <c r="I108">
        <v>0</v>
      </c>
      <c r="J108">
        <f t="shared" si="3"/>
        <v>10140</v>
      </c>
      <c r="K108">
        <f t="shared" si="4"/>
        <v>9165</v>
      </c>
      <c r="L108">
        <f t="shared" si="5"/>
        <v>8460</v>
      </c>
      <c r="M108">
        <v>20280</v>
      </c>
      <c r="N108">
        <v>20280</v>
      </c>
      <c r="O108">
        <v>20280</v>
      </c>
      <c r="P108">
        <v>0.29729729729729731</v>
      </c>
      <c r="Q108">
        <v>0.64864864864864868</v>
      </c>
      <c r="R108">
        <v>0.70270270270270274</v>
      </c>
      <c r="S108">
        <v>7558.7837837837842</v>
      </c>
      <c r="T108">
        <v>16491.891891891893</v>
      </c>
      <c r="U108">
        <v>17866.216216216217</v>
      </c>
      <c r="V108">
        <v>21</v>
      </c>
      <c r="W108">
        <v>0</v>
      </c>
      <c r="X108">
        <v>0</v>
      </c>
      <c r="Y108">
        <v>0</v>
      </c>
      <c r="Z108">
        <v>0</v>
      </c>
      <c r="AB108">
        <v>31</v>
      </c>
      <c r="AC108">
        <v>0</v>
      </c>
      <c r="AD108">
        <v>0</v>
      </c>
      <c r="AF108">
        <v>7</v>
      </c>
      <c r="AG108">
        <v>1</v>
      </c>
      <c r="AH108">
        <v>5</v>
      </c>
      <c r="AI108">
        <v>0</v>
      </c>
      <c r="AJ108">
        <v>1365</v>
      </c>
      <c r="AK108">
        <v>195</v>
      </c>
      <c r="AL108">
        <v>900</v>
      </c>
      <c r="AM108">
        <v>0</v>
      </c>
      <c r="AN108">
        <v>0</v>
      </c>
      <c r="AO108">
        <v>0</v>
      </c>
      <c r="AR108" t="s">
        <v>154</v>
      </c>
    </row>
    <row r="109" spans="1:44" x14ac:dyDescent="0.35">
      <c r="A109" t="s">
        <v>155</v>
      </c>
      <c r="B109" t="s">
        <v>67</v>
      </c>
      <c r="C109">
        <v>2231</v>
      </c>
      <c r="D109">
        <v>49</v>
      </c>
      <c r="E109">
        <v>29</v>
      </c>
      <c r="F109">
        <v>44</v>
      </c>
      <c r="G109">
        <v>0</v>
      </c>
      <c r="H109">
        <v>0</v>
      </c>
      <c r="I109">
        <v>0</v>
      </c>
      <c r="J109">
        <f t="shared" si="3"/>
        <v>9555</v>
      </c>
      <c r="K109">
        <f t="shared" si="4"/>
        <v>5655</v>
      </c>
      <c r="L109">
        <f t="shared" si="5"/>
        <v>7920</v>
      </c>
      <c r="M109">
        <v>10140</v>
      </c>
      <c r="N109">
        <v>10140</v>
      </c>
      <c r="O109">
        <v>10140</v>
      </c>
      <c r="P109">
        <v>0</v>
      </c>
      <c r="Q109">
        <v>5.4054054054054057E-2</v>
      </c>
      <c r="R109">
        <v>0.64864864864864868</v>
      </c>
      <c r="S109">
        <v>0</v>
      </c>
      <c r="T109">
        <v>1376.7567567567569</v>
      </c>
      <c r="U109">
        <v>16521.081081081084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23</v>
      </c>
      <c r="AC109">
        <v>0</v>
      </c>
      <c r="AD109">
        <v>0</v>
      </c>
      <c r="AF109">
        <v>5</v>
      </c>
      <c r="AG109">
        <v>2</v>
      </c>
      <c r="AH109">
        <v>3</v>
      </c>
      <c r="AI109">
        <v>0</v>
      </c>
      <c r="AJ109">
        <v>975</v>
      </c>
      <c r="AK109">
        <v>390</v>
      </c>
      <c r="AL109">
        <v>540</v>
      </c>
      <c r="AM109">
        <v>0</v>
      </c>
      <c r="AN109">
        <v>0</v>
      </c>
      <c r="AO109">
        <v>0</v>
      </c>
      <c r="AR109" t="s">
        <v>155</v>
      </c>
    </row>
    <row r="110" spans="1:44" x14ac:dyDescent="0.35">
      <c r="A110" t="s">
        <v>156</v>
      </c>
      <c r="B110" t="s">
        <v>67</v>
      </c>
      <c r="C110">
        <v>2238</v>
      </c>
      <c r="D110">
        <v>33</v>
      </c>
      <c r="E110">
        <v>20</v>
      </c>
      <c r="F110">
        <v>30</v>
      </c>
      <c r="G110">
        <v>0</v>
      </c>
      <c r="H110">
        <v>0</v>
      </c>
      <c r="I110">
        <v>0</v>
      </c>
      <c r="J110">
        <f t="shared" si="3"/>
        <v>6435</v>
      </c>
      <c r="K110">
        <f t="shared" si="4"/>
        <v>3900</v>
      </c>
      <c r="L110">
        <f t="shared" si="5"/>
        <v>5400</v>
      </c>
      <c r="M110">
        <v>15210</v>
      </c>
      <c r="N110">
        <v>15210</v>
      </c>
      <c r="O110">
        <v>15210</v>
      </c>
      <c r="P110">
        <v>0.41666666666666669</v>
      </c>
      <c r="Q110">
        <v>0.58333333333333337</v>
      </c>
      <c r="R110">
        <v>0.66666666666666663</v>
      </c>
      <c r="S110">
        <v>6718.75</v>
      </c>
      <c r="T110">
        <v>9406.25</v>
      </c>
      <c r="U110">
        <v>10750</v>
      </c>
      <c r="V110">
        <v>0</v>
      </c>
      <c r="W110">
        <v>0</v>
      </c>
      <c r="X110">
        <v>0</v>
      </c>
      <c r="Y110">
        <v>0</v>
      </c>
      <c r="Z110">
        <v>0</v>
      </c>
      <c r="AB110">
        <v>15</v>
      </c>
      <c r="AC110">
        <v>0</v>
      </c>
      <c r="AD110">
        <v>0</v>
      </c>
      <c r="AF110">
        <v>4</v>
      </c>
      <c r="AG110">
        <v>10</v>
      </c>
      <c r="AH110">
        <v>10</v>
      </c>
      <c r="AI110">
        <v>0</v>
      </c>
      <c r="AJ110">
        <v>780</v>
      </c>
      <c r="AK110">
        <v>1950</v>
      </c>
      <c r="AL110">
        <v>1800</v>
      </c>
      <c r="AM110">
        <v>0</v>
      </c>
      <c r="AN110">
        <v>0</v>
      </c>
      <c r="AO110">
        <v>0</v>
      </c>
      <c r="AR110" t="s">
        <v>156</v>
      </c>
    </row>
    <row r="111" spans="1:44" x14ac:dyDescent="0.35">
      <c r="A111" t="s">
        <v>157</v>
      </c>
      <c r="B111" t="s">
        <v>67</v>
      </c>
      <c r="C111">
        <v>2239</v>
      </c>
      <c r="D111">
        <v>23</v>
      </c>
      <c r="E111">
        <v>26</v>
      </c>
      <c r="F111">
        <v>17</v>
      </c>
      <c r="G111">
        <v>0</v>
      </c>
      <c r="H111">
        <v>0</v>
      </c>
      <c r="I111">
        <v>0</v>
      </c>
      <c r="J111">
        <f t="shared" si="3"/>
        <v>4485</v>
      </c>
      <c r="K111">
        <f t="shared" si="4"/>
        <v>5070</v>
      </c>
      <c r="L111">
        <f t="shared" si="5"/>
        <v>3060</v>
      </c>
      <c r="M111">
        <v>11310</v>
      </c>
      <c r="N111">
        <v>11310</v>
      </c>
      <c r="O111">
        <v>11310</v>
      </c>
      <c r="P111">
        <v>0.42105263157894735</v>
      </c>
      <c r="Q111">
        <v>0.52631578947368418</v>
      </c>
      <c r="R111">
        <v>0.63157894736842102</v>
      </c>
      <c r="S111">
        <v>3915.7894736842104</v>
      </c>
      <c r="T111">
        <v>4894.7368421052624</v>
      </c>
      <c r="U111">
        <v>5873.6842105263158</v>
      </c>
      <c r="V111">
        <v>0</v>
      </c>
      <c r="W111">
        <v>0</v>
      </c>
      <c r="X111">
        <v>0</v>
      </c>
      <c r="Y111">
        <v>0</v>
      </c>
      <c r="Z111">
        <v>0</v>
      </c>
      <c r="AB111">
        <v>15</v>
      </c>
      <c r="AC111">
        <v>0</v>
      </c>
      <c r="AD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R111" t="s">
        <v>157</v>
      </c>
    </row>
    <row r="112" spans="1:44" x14ac:dyDescent="0.35">
      <c r="A112" t="s">
        <v>158</v>
      </c>
      <c r="B112" t="s">
        <v>67</v>
      </c>
      <c r="C112">
        <v>2245</v>
      </c>
      <c r="D112">
        <v>21</v>
      </c>
      <c r="E112">
        <v>20</v>
      </c>
      <c r="F112">
        <v>16</v>
      </c>
      <c r="G112">
        <v>0</v>
      </c>
      <c r="H112">
        <v>0</v>
      </c>
      <c r="I112">
        <v>0</v>
      </c>
      <c r="J112">
        <f t="shared" si="3"/>
        <v>4095</v>
      </c>
      <c r="K112">
        <f t="shared" si="4"/>
        <v>3900</v>
      </c>
      <c r="L112">
        <f t="shared" si="5"/>
        <v>2880</v>
      </c>
      <c r="M112">
        <v>10140</v>
      </c>
      <c r="N112">
        <v>10140</v>
      </c>
      <c r="O112">
        <v>10140</v>
      </c>
      <c r="P112">
        <v>0.91304347826086951</v>
      </c>
      <c r="Q112">
        <v>0.95652173913043481</v>
      </c>
      <c r="R112">
        <v>1</v>
      </c>
      <c r="S112">
        <v>9039.1304347826081</v>
      </c>
      <c r="T112">
        <v>9469.565217391304</v>
      </c>
      <c r="U112">
        <v>9900</v>
      </c>
      <c r="V112">
        <v>8</v>
      </c>
      <c r="W112">
        <v>0</v>
      </c>
      <c r="X112">
        <v>0</v>
      </c>
      <c r="Y112">
        <v>0</v>
      </c>
      <c r="Z112">
        <v>0</v>
      </c>
      <c r="AB112">
        <v>15</v>
      </c>
      <c r="AC112">
        <v>0</v>
      </c>
      <c r="AD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R112" t="s">
        <v>158</v>
      </c>
    </row>
    <row r="113" spans="1:44" x14ac:dyDescent="0.35">
      <c r="A113" t="s">
        <v>159</v>
      </c>
      <c r="B113" t="s">
        <v>64</v>
      </c>
      <c r="C113">
        <v>2249</v>
      </c>
      <c r="D113">
        <v>25</v>
      </c>
      <c r="E113">
        <v>10</v>
      </c>
      <c r="F113">
        <v>24</v>
      </c>
      <c r="G113">
        <v>0</v>
      </c>
      <c r="H113">
        <v>0</v>
      </c>
      <c r="I113">
        <v>0</v>
      </c>
      <c r="J113">
        <f t="shared" si="3"/>
        <v>4875</v>
      </c>
      <c r="K113">
        <f t="shared" si="4"/>
        <v>1950</v>
      </c>
      <c r="L113">
        <f t="shared" si="5"/>
        <v>4320</v>
      </c>
      <c r="M113">
        <v>10140</v>
      </c>
      <c r="N113">
        <v>10140</v>
      </c>
      <c r="O113">
        <v>10140</v>
      </c>
      <c r="P113">
        <v>0.32</v>
      </c>
      <c r="Q113">
        <v>0.4</v>
      </c>
      <c r="R113">
        <v>0.8</v>
      </c>
      <c r="S113">
        <v>4252.8</v>
      </c>
      <c r="T113">
        <v>5316</v>
      </c>
      <c r="U113">
        <v>10632</v>
      </c>
      <c r="V113">
        <v>11</v>
      </c>
      <c r="W113">
        <v>0</v>
      </c>
      <c r="X113">
        <v>0</v>
      </c>
      <c r="Y113">
        <v>0</v>
      </c>
      <c r="Z113">
        <v>0</v>
      </c>
      <c r="AB113">
        <v>0</v>
      </c>
      <c r="AC113">
        <v>6</v>
      </c>
      <c r="AD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R113" t="s">
        <v>159</v>
      </c>
    </row>
    <row r="114" spans="1:44" x14ac:dyDescent="0.35">
      <c r="A114" t="s">
        <v>160</v>
      </c>
      <c r="B114" t="s">
        <v>67</v>
      </c>
      <c r="C114">
        <v>2251</v>
      </c>
      <c r="D114">
        <v>24</v>
      </c>
      <c r="E114">
        <v>26</v>
      </c>
      <c r="F114">
        <v>24</v>
      </c>
      <c r="G114">
        <v>0</v>
      </c>
      <c r="H114">
        <v>0</v>
      </c>
      <c r="I114">
        <v>0</v>
      </c>
      <c r="J114">
        <f t="shared" si="3"/>
        <v>4680</v>
      </c>
      <c r="K114">
        <f t="shared" si="4"/>
        <v>5070</v>
      </c>
      <c r="L114">
        <f t="shared" si="5"/>
        <v>4320</v>
      </c>
      <c r="M114">
        <v>10140</v>
      </c>
      <c r="N114">
        <v>10140</v>
      </c>
      <c r="O114">
        <v>10140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  <c r="AB114">
        <v>6</v>
      </c>
      <c r="AC114">
        <v>2</v>
      </c>
      <c r="AD114">
        <v>0</v>
      </c>
      <c r="AF114">
        <v>14</v>
      </c>
      <c r="AG114">
        <v>13</v>
      </c>
      <c r="AH114">
        <v>15</v>
      </c>
      <c r="AI114">
        <v>0</v>
      </c>
      <c r="AJ114">
        <v>2730</v>
      </c>
      <c r="AK114">
        <v>2535</v>
      </c>
      <c r="AL114">
        <v>2700</v>
      </c>
      <c r="AM114">
        <v>0</v>
      </c>
      <c r="AN114">
        <v>0</v>
      </c>
      <c r="AO114">
        <v>0</v>
      </c>
      <c r="AR114" t="s">
        <v>160</v>
      </c>
    </row>
    <row r="115" spans="1:44" x14ac:dyDescent="0.35">
      <c r="A115" t="s">
        <v>163</v>
      </c>
      <c r="B115" t="s">
        <v>67</v>
      </c>
      <c r="C115">
        <v>2293</v>
      </c>
      <c r="D115">
        <v>45</v>
      </c>
      <c r="E115">
        <v>40</v>
      </c>
      <c r="F115">
        <v>43</v>
      </c>
      <c r="G115">
        <v>0</v>
      </c>
      <c r="H115">
        <v>0</v>
      </c>
      <c r="I115">
        <v>0</v>
      </c>
      <c r="J115">
        <f t="shared" si="3"/>
        <v>8775</v>
      </c>
      <c r="K115">
        <f t="shared" si="4"/>
        <v>7800</v>
      </c>
      <c r="L115">
        <f t="shared" si="5"/>
        <v>7740</v>
      </c>
      <c r="M115">
        <v>23400</v>
      </c>
      <c r="N115">
        <v>23400</v>
      </c>
      <c r="O115">
        <v>23400</v>
      </c>
      <c r="P115">
        <v>0</v>
      </c>
      <c r="Q115">
        <v>0.140625</v>
      </c>
      <c r="R115">
        <v>0.9375</v>
      </c>
      <c r="S115">
        <v>0</v>
      </c>
      <c r="T115">
        <v>3885.46875</v>
      </c>
      <c r="U115">
        <v>25903.125</v>
      </c>
      <c r="V115">
        <v>0</v>
      </c>
      <c r="W115">
        <v>0</v>
      </c>
      <c r="X115">
        <v>0</v>
      </c>
      <c r="Y115">
        <v>0</v>
      </c>
      <c r="Z115">
        <v>0</v>
      </c>
      <c r="AB115">
        <v>0</v>
      </c>
      <c r="AC115">
        <v>0</v>
      </c>
      <c r="AD115">
        <v>0</v>
      </c>
      <c r="AF115">
        <v>0</v>
      </c>
      <c r="AG115">
        <v>1</v>
      </c>
      <c r="AH115">
        <v>0</v>
      </c>
      <c r="AI115">
        <v>0</v>
      </c>
      <c r="AJ115">
        <v>0</v>
      </c>
      <c r="AK115">
        <v>195</v>
      </c>
      <c r="AL115">
        <v>0</v>
      </c>
      <c r="AM115">
        <v>0</v>
      </c>
      <c r="AN115">
        <v>0</v>
      </c>
      <c r="AO115">
        <v>0</v>
      </c>
      <c r="AR115" t="s">
        <v>163</v>
      </c>
    </row>
    <row r="116" spans="1:44" x14ac:dyDescent="0.35">
      <c r="A116" t="s">
        <v>164</v>
      </c>
      <c r="B116" t="s">
        <v>64</v>
      </c>
      <c r="C116">
        <v>2186</v>
      </c>
      <c r="D116">
        <v>73</v>
      </c>
      <c r="E116">
        <v>52</v>
      </c>
      <c r="F116">
        <v>75</v>
      </c>
      <c r="G116">
        <v>0</v>
      </c>
      <c r="H116">
        <v>0</v>
      </c>
      <c r="I116">
        <v>0</v>
      </c>
      <c r="J116">
        <f t="shared" si="3"/>
        <v>14235</v>
      </c>
      <c r="K116">
        <f t="shared" si="4"/>
        <v>10140</v>
      </c>
      <c r="L116">
        <f t="shared" si="5"/>
        <v>13500</v>
      </c>
      <c r="M116">
        <v>31200</v>
      </c>
      <c r="N116">
        <v>31200</v>
      </c>
      <c r="O116">
        <v>31200</v>
      </c>
      <c r="P116">
        <v>1.6666666666666666E-2</v>
      </c>
      <c r="Q116">
        <v>0.15</v>
      </c>
      <c r="R116">
        <v>0.68333333333333335</v>
      </c>
      <c r="S116">
        <v>611.75</v>
      </c>
      <c r="T116">
        <v>5505.75</v>
      </c>
      <c r="U116">
        <v>25081.75</v>
      </c>
      <c r="V116">
        <v>13</v>
      </c>
      <c r="W116">
        <v>0</v>
      </c>
      <c r="X116">
        <v>6</v>
      </c>
      <c r="Y116">
        <v>0</v>
      </c>
      <c r="Z116">
        <v>0</v>
      </c>
      <c r="AB116">
        <v>21</v>
      </c>
      <c r="AC116">
        <v>0</v>
      </c>
      <c r="AD116">
        <v>0</v>
      </c>
      <c r="AF116">
        <v>1</v>
      </c>
      <c r="AG116">
        <v>2</v>
      </c>
      <c r="AH116">
        <v>2</v>
      </c>
      <c r="AI116">
        <v>0</v>
      </c>
      <c r="AJ116">
        <v>195</v>
      </c>
      <c r="AK116">
        <v>390</v>
      </c>
      <c r="AL116">
        <v>360</v>
      </c>
      <c r="AM116">
        <v>0</v>
      </c>
      <c r="AN116">
        <v>1170</v>
      </c>
      <c r="AO116">
        <v>0</v>
      </c>
      <c r="AR116" t="s">
        <v>164</v>
      </c>
    </row>
    <row r="117" spans="1:44" x14ac:dyDescent="0.35">
      <c r="A117" t="s">
        <v>165</v>
      </c>
      <c r="B117" t="s">
        <v>64</v>
      </c>
      <c r="C117">
        <v>2299</v>
      </c>
      <c r="D117">
        <v>58</v>
      </c>
      <c r="E117">
        <v>50</v>
      </c>
      <c r="F117">
        <v>58</v>
      </c>
      <c r="G117">
        <v>0</v>
      </c>
      <c r="H117">
        <v>0</v>
      </c>
      <c r="I117">
        <v>0</v>
      </c>
      <c r="J117">
        <f t="shared" si="3"/>
        <v>11310</v>
      </c>
      <c r="K117">
        <f t="shared" si="4"/>
        <v>9750</v>
      </c>
      <c r="L117">
        <f t="shared" si="5"/>
        <v>10440</v>
      </c>
      <c r="M117">
        <v>15210</v>
      </c>
      <c r="N117">
        <v>15210</v>
      </c>
      <c r="O117">
        <v>15210</v>
      </c>
      <c r="P117">
        <v>0.02</v>
      </c>
      <c r="Q117">
        <v>0.2</v>
      </c>
      <c r="R117">
        <v>0.32</v>
      </c>
      <c r="S117">
        <v>598.80000000000007</v>
      </c>
      <c r="T117">
        <v>5988</v>
      </c>
      <c r="U117">
        <v>9580.8000000000011</v>
      </c>
      <c r="V117">
        <v>7</v>
      </c>
      <c r="W117">
        <v>0</v>
      </c>
      <c r="X117">
        <v>0</v>
      </c>
      <c r="Y117">
        <v>0</v>
      </c>
      <c r="Z117">
        <v>0</v>
      </c>
      <c r="AB117">
        <v>19</v>
      </c>
      <c r="AC117">
        <v>0</v>
      </c>
      <c r="AD117">
        <v>0</v>
      </c>
      <c r="AF117">
        <v>5</v>
      </c>
      <c r="AG117">
        <v>7</v>
      </c>
      <c r="AH117">
        <v>7</v>
      </c>
      <c r="AI117">
        <v>0</v>
      </c>
      <c r="AJ117">
        <v>975</v>
      </c>
      <c r="AK117">
        <v>1365</v>
      </c>
      <c r="AL117">
        <v>1260</v>
      </c>
      <c r="AM117">
        <v>0</v>
      </c>
      <c r="AN117">
        <v>0</v>
      </c>
      <c r="AO117">
        <v>0</v>
      </c>
      <c r="AR117" t="s">
        <v>165</v>
      </c>
    </row>
    <row r="118" spans="1:44" x14ac:dyDescent="0.35">
      <c r="A118" t="s">
        <v>166</v>
      </c>
      <c r="B118" t="s">
        <v>67</v>
      </c>
      <c r="C118">
        <v>2300</v>
      </c>
      <c r="D118">
        <v>70</v>
      </c>
      <c r="E118">
        <v>65</v>
      </c>
      <c r="F118">
        <v>70</v>
      </c>
      <c r="G118">
        <v>0</v>
      </c>
      <c r="H118">
        <v>0</v>
      </c>
      <c r="I118">
        <v>0</v>
      </c>
      <c r="J118">
        <f t="shared" si="3"/>
        <v>13650</v>
      </c>
      <c r="K118">
        <f t="shared" si="4"/>
        <v>12675</v>
      </c>
      <c r="L118">
        <f t="shared" si="5"/>
        <v>12600</v>
      </c>
      <c r="M118">
        <v>15210</v>
      </c>
      <c r="N118">
        <v>15210</v>
      </c>
      <c r="O118">
        <v>15210</v>
      </c>
      <c r="P118">
        <v>7.3529411764705885E-2</v>
      </c>
      <c r="Q118">
        <v>0.39705882352941174</v>
      </c>
      <c r="R118">
        <v>0.98529411764705888</v>
      </c>
      <c r="S118">
        <v>2962.5</v>
      </c>
      <c r="T118">
        <v>15997.499999999998</v>
      </c>
      <c r="U118">
        <v>39697.5</v>
      </c>
      <c r="V118">
        <v>0</v>
      </c>
      <c r="W118">
        <v>0</v>
      </c>
      <c r="X118">
        <v>0</v>
      </c>
      <c r="Y118">
        <v>0</v>
      </c>
      <c r="Z118">
        <v>0</v>
      </c>
      <c r="AB118">
        <v>30</v>
      </c>
      <c r="AC118">
        <v>0</v>
      </c>
      <c r="AD118">
        <v>0</v>
      </c>
      <c r="AF118">
        <v>5</v>
      </c>
      <c r="AG118">
        <v>7</v>
      </c>
      <c r="AH118">
        <v>6</v>
      </c>
      <c r="AI118">
        <v>0</v>
      </c>
      <c r="AJ118">
        <v>975</v>
      </c>
      <c r="AK118">
        <v>1365</v>
      </c>
      <c r="AL118">
        <v>1080</v>
      </c>
      <c r="AM118">
        <v>0</v>
      </c>
      <c r="AN118">
        <v>0</v>
      </c>
      <c r="AO118">
        <v>0</v>
      </c>
      <c r="AR118" t="s">
        <v>166</v>
      </c>
    </row>
    <row r="119" spans="1:44" x14ac:dyDescent="0.35">
      <c r="A119" t="s">
        <v>167</v>
      </c>
      <c r="B119" t="s">
        <v>64</v>
      </c>
      <c r="C119">
        <v>2170</v>
      </c>
      <c r="D119">
        <v>55</v>
      </c>
      <c r="E119">
        <v>36</v>
      </c>
      <c r="F119">
        <v>47</v>
      </c>
      <c r="G119">
        <v>0</v>
      </c>
      <c r="H119">
        <v>0</v>
      </c>
      <c r="I119">
        <v>0</v>
      </c>
      <c r="J119">
        <f t="shared" si="3"/>
        <v>10725</v>
      </c>
      <c r="K119">
        <f t="shared" si="4"/>
        <v>7020</v>
      </c>
      <c r="L119">
        <f t="shared" si="5"/>
        <v>8460</v>
      </c>
      <c r="M119">
        <v>25350</v>
      </c>
      <c r="N119">
        <v>25350</v>
      </c>
      <c r="O119">
        <v>25350</v>
      </c>
      <c r="P119">
        <v>0.42105263157894735</v>
      </c>
      <c r="Q119">
        <v>0.65789473684210531</v>
      </c>
      <c r="R119">
        <v>0.94736842105263153</v>
      </c>
      <c r="S119">
        <v>11444.210526315788</v>
      </c>
      <c r="T119">
        <v>17881.578947368424</v>
      </c>
      <c r="U119">
        <v>25749.473684210527</v>
      </c>
      <c r="V119">
        <v>31</v>
      </c>
      <c r="W119">
        <v>11</v>
      </c>
      <c r="X119">
        <v>16</v>
      </c>
      <c r="Y119">
        <v>8</v>
      </c>
      <c r="Z119">
        <v>0</v>
      </c>
      <c r="AB119">
        <v>39</v>
      </c>
      <c r="AC119">
        <v>16</v>
      </c>
      <c r="AD119">
        <v>16</v>
      </c>
      <c r="AF119">
        <v>5</v>
      </c>
      <c r="AG119">
        <v>2</v>
      </c>
      <c r="AH119">
        <v>2</v>
      </c>
      <c r="AI119">
        <v>0</v>
      </c>
      <c r="AJ119">
        <v>975</v>
      </c>
      <c r="AK119">
        <v>390</v>
      </c>
      <c r="AL119">
        <v>360</v>
      </c>
      <c r="AM119">
        <v>2145</v>
      </c>
      <c r="AN119">
        <v>3120</v>
      </c>
      <c r="AO119">
        <v>1440</v>
      </c>
      <c r="AR119" t="s">
        <v>167</v>
      </c>
    </row>
    <row r="120" spans="1:44" x14ac:dyDescent="0.35">
      <c r="A120" t="s">
        <v>168</v>
      </c>
      <c r="B120" t="s">
        <v>67</v>
      </c>
      <c r="C120">
        <v>2308</v>
      </c>
      <c r="D120">
        <v>47</v>
      </c>
      <c r="E120">
        <v>26</v>
      </c>
      <c r="F120">
        <v>40</v>
      </c>
      <c r="G120">
        <v>0</v>
      </c>
      <c r="H120">
        <v>0</v>
      </c>
      <c r="I120">
        <v>0</v>
      </c>
      <c r="J120">
        <f t="shared" si="3"/>
        <v>9165</v>
      </c>
      <c r="K120">
        <f t="shared" si="4"/>
        <v>5070</v>
      </c>
      <c r="L120">
        <f t="shared" si="5"/>
        <v>7200</v>
      </c>
      <c r="M120">
        <v>23400</v>
      </c>
      <c r="N120">
        <v>23400</v>
      </c>
      <c r="O120">
        <v>23400</v>
      </c>
      <c r="P120">
        <v>0.10526315789473684</v>
      </c>
      <c r="Q120">
        <v>0.57894736842105265</v>
      </c>
      <c r="R120">
        <v>0.84210526315789469</v>
      </c>
      <c r="S120">
        <v>2441.0526315789471</v>
      </c>
      <c r="T120">
        <v>13425.789473684212</v>
      </c>
      <c r="U120">
        <v>19528.421052631576</v>
      </c>
      <c r="V120">
        <v>0</v>
      </c>
      <c r="W120">
        <v>0</v>
      </c>
      <c r="X120">
        <v>0</v>
      </c>
      <c r="Y120">
        <v>0</v>
      </c>
      <c r="Z120">
        <v>0</v>
      </c>
      <c r="AB120">
        <v>22</v>
      </c>
      <c r="AC120">
        <v>0</v>
      </c>
      <c r="AD120">
        <v>0</v>
      </c>
      <c r="AF120">
        <v>0</v>
      </c>
      <c r="AG120">
        <v>2</v>
      </c>
      <c r="AH120">
        <v>2</v>
      </c>
      <c r="AI120">
        <v>0</v>
      </c>
      <c r="AJ120">
        <v>0</v>
      </c>
      <c r="AK120">
        <v>390</v>
      </c>
      <c r="AL120">
        <v>360</v>
      </c>
      <c r="AM120">
        <v>0</v>
      </c>
      <c r="AN120">
        <v>0</v>
      </c>
      <c r="AO120">
        <v>0</v>
      </c>
      <c r="AR120" t="s">
        <v>168</v>
      </c>
    </row>
    <row r="121" spans="1:44" x14ac:dyDescent="0.35">
      <c r="A121" t="s">
        <v>169</v>
      </c>
      <c r="B121" t="s">
        <v>64</v>
      </c>
      <c r="C121">
        <v>2309</v>
      </c>
      <c r="D121">
        <v>38</v>
      </c>
      <c r="E121">
        <v>25</v>
      </c>
      <c r="F121">
        <v>38</v>
      </c>
      <c r="G121">
        <v>0</v>
      </c>
      <c r="H121">
        <v>0</v>
      </c>
      <c r="I121">
        <v>0</v>
      </c>
      <c r="J121">
        <f t="shared" si="3"/>
        <v>7410</v>
      </c>
      <c r="K121">
        <f t="shared" si="4"/>
        <v>4875</v>
      </c>
      <c r="L121">
        <f t="shared" si="5"/>
        <v>6840</v>
      </c>
      <c r="M121">
        <v>10140</v>
      </c>
      <c r="N121">
        <v>10140</v>
      </c>
      <c r="O121">
        <v>10140</v>
      </c>
      <c r="P121">
        <v>3.8461538461538464E-2</v>
      </c>
      <c r="Q121">
        <v>0.53846153846153844</v>
      </c>
      <c r="R121">
        <v>0.88461538461538458</v>
      </c>
      <c r="S121">
        <v>810.57692307692309</v>
      </c>
      <c r="T121">
        <v>11348.076923076922</v>
      </c>
      <c r="U121">
        <v>18643.26923076923</v>
      </c>
      <c r="V121">
        <v>1</v>
      </c>
      <c r="W121">
        <v>0</v>
      </c>
      <c r="X121">
        <v>1</v>
      </c>
      <c r="Y121">
        <v>0</v>
      </c>
      <c r="Z121">
        <v>0</v>
      </c>
      <c r="AB121">
        <v>27</v>
      </c>
      <c r="AC121">
        <v>0</v>
      </c>
      <c r="AD121">
        <v>0</v>
      </c>
      <c r="AF121">
        <v>3</v>
      </c>
      <c r="AG121">
        <v>9</v>
      </c>
      <c r="AH121">
        <v>9</v>
      </c>
      <c r="AI121">
        <v>0</v>
      </c>
      <c r="AJ121">
        <v>585</v>
      </c>
      <c r="AK121">
        <v>1755</v>
      </c>
      <c r="AL121">
        <v>1620</v>
      </c>
      <c r="AM121">
        <v>0</v>
      </c>
      <c r="AN121">
        <v>195</v>
      </c>
      <c r="AO121">
        <v>0</v>
      </c>
      <c r="AR121" t="s">
        <v>169</v>
      </c>
    </row>
    <row r="122" spans="1:44" x14ac:dyDescent="0.35">
      <c r="A122" t="s">
        <v>171</v>
      </c>
      <c r="B122" t="s">
        <v>67</v>
      </c>
      <c r="C122">
        <v>2317</v>
      </c>
      <c r="D122">
        <v>63</v>
      </c>
      <c r="E122">
        <v>53</v>
      </c>
      <c r="F122">
        <v>60</v>
      </c>
      <c r="G122">
        <v>0</v>
      </c>
      <c r="H122">
        <v>0</v>
      </c>
      <c r="I122">
        <v>0</v>
      </c>
      <c r="J122">
        <f t="shared" si="3"/>
        <v>12285</v>
      </c>
      <c r="K122">
        <f t="shared" si="4"/>
        <v>10335</v>
      </c>
      <c r="L122">
        <f t="shared" si="5"/>
        <v>10800</v>
      </c>
      <c r="M122">
        <v>20280</v>
      </c>
      <c r="N122">
        <v>20280</v>
      </c>
      <c r="O122">
        <v>20280</v>
      </c>
      <c r="P122">
        <v>0.16923076923076924</v>
      </c>
      <c r="Q122">
        <v>0.35384615384615387</v>
      </c>
      <c r="R122">
        <v>0.75384615384615383</v>
      </c>
      <c r="S122">
        <v>5754.6923076923076</v>
      </c>
      <c r="T122">
        <v>12032.538461538463</v>
      </c>
      <c r="U122">
        <v>25634.538461538461</v>
      </c>
      <c r="V122">
        <v>3</v>
      </c>
      <c r="W122">
        <v>0</v>
      </c>
      <c r="X122">
        <v>0</v>
      </c>
      <c r="Y122">
        <v>0</v>
      </c>
      <c r="Z122">
        <v>0</v>
      </c>
      <c r="AB122">
        <v>23</v>
      </c>
      <c r="AC122">
        <v>0</v>
      </c>
      <c r="AD122">
        <v>0</v>
      </c>
      <c r="AF122">
        <v>15</v>
      </c>
      <c r="AG122">
        <v>21</v>
      </c>
      <c r="AH122">
        <v>22</v>
      </c>
      <c r="AI122">
        <v>0</v>
      </c>
      <c r="AJ122">
        <v>2925</v>
      </c>
      <c r="AK122">
        <v>4095</v>
      </c>
      <c r="AL122">
        <v>3960</v>
      </c>
      <c r="AM122">
        <v>0</v>
      </c>
      <c r="AN122">
        <v>0</v>
      </c>
      <c r="AO122">
        <v>0</v>
      </c>
      <c r="AR122" t="s">
        <v>171</v>
      </c>
    </row>
    <row r="123" spans="1:44" x14ac:dyDescent="0.35">
      <c r="A123" t="s">
        <v>173</v>
      </c>
      <c r="B123" t="s">
        <v>67</v>
      </c>
      <c r="C123">
        <v>2402</v>
      </c>
      <c r="D123">
        <v>52</v>
      </c>
      <c r="E123">
        <v>27</v>
      </c>
      <c r="F123">
        <v>52</v>
      </c>
      <c r="G123">
        <v>0</v>
      </c>
      <c r="H123">
        <v>0</v>
      </c>
      <c r="I123">
        <v>0</v>
      </c>
      <c r="J123">
        <f t="shared" si="3"/>
        <v>10140</v>
      </c>
      <c r="K123">
        <f t="shared" si="4"/>
        <v>5265</v>
      </c>
      <c r="L123">
        <f t="shared" si="5"/>
        <v>9360</v>
      </c>
      <c r="M123">
        <v>10140</v>
      </c>
      <c r="N123">
        <v>10140</v>
      </c>
      <c r="O123">
        <v>10140</v>
      </c>
      <c r="P123">
        <v>1.9230769230769232E-2</v>
      </c>
      <c r="Q123">
        <v>1.9230769230769232E-2</v>
      </c>
      <c r="R123">
        <v>5.7692307692307696E-2</v>
      </c>
      <c r="S123">
        <v>540.28846153846155</v>
      </c>
      <c r="T123">
        <v>540.28846153846155</v>
      </c>
      <c r="U123">
        <v>1620.8653846153848</v>
      </c>
      <c r="V123">
        <v>0</v>
      </c>
      <c r="W123">
        <v>0</v>
      </c>
      <c r="X123">
        <v>0</v>
      </c>
      <c r="Y123">
        <v>0</v>
      </c>
      <c r="Z123">
        <v>0</v>
      </c>
      <c r="AB123">
        <v>9</v>
      </c>
      <c r="AC123">
        <v>0</v>
      </c>
      <c r="AD123">
        <v>0</v>
      </c>
      <c r="AF123">
        <v>0</v>
      </c>
      <c r="AG123">
        <v>1</v>
      </c>
      <c r="AH123">
        <v>1</v>
      </c>
      <c r="AI123">
        <v>0</v>
      </c>
      <c r="AJ123">
        <v>0</v>
      </c>
      <c r="AK123">
        <v>195</v>
      </c>
      <c r="AL123">
        <v>180</v>
      </c>
      <c r="AM123">
        <v>0</v>
      </c>
      <c r="AN123">
        <v>0</v>
      </c>
      <c r="AO123">
        <v>0</v>
      </c>
      <c r="AR123" t="s">
        <v>173</v>
      </c>
    </row>
    <row r="124" spans="1:44" x14ac:dyDescent="0.35">
      <c r="A124" t="s">
        <v>174</v>
      </c>
      <c r="B124" t="s">
        <v>67</v>
      </c>
      <c r="C124">
        <v>2429</v>
      </c>
      <c r="D124">
        <v>38</v>
      </c>
      <c r="E124">
        <v>23</v>
      </c>
      <c r="F124">
        <v>32</v>
      </c>
      <c r="G124">
        <v>0</v>
      </c>
      <c r="H124">
        <v>0</v>
      </c>
      <c r="I124">
        <v>0</v>
      </c>
      <c r="J124">
        <f t="shared" si="3"/>
        <v>7410</v>
      </c>
      <c r="K124">
        <f t="shared" si="4"/>
        <v>4485</v>
      </c>
      <c r="L124">
        <f t="shared" si="5"/>
        <v>5760</v>
      </c>
      <c r="M124">
        <v>20280</v>
      </c>
      <c r="N124">
        <v>20280</v>
      </c>
      <c r="O124">
        <v>20280</v>
      </c>
      <c r="P124">
        <v>0</v>
      </c>
      <c r="Q124">
        <v>0</v>
      </c>
      <c r="R124">
        <v>3.5714285714285712E-2</v>
      </c>
      <c r="S124">
        <v>0</v>
      </c>
      <c r="T124">
        <v>0</v>
      </c>
      <c r="U124">
        <v>644.46428571428567</v>
      </c>
      <c r="V124">
        <v>4</v>
      </c>
      <c r="W124">
        <v>0</v>
      </c>
      <c r="X124">
        <v>0</v>
      </c>
      <c r="Y124">
        <v>0</v>
      </c>
      <c r="Z124">
        <v>0</v>
      </c>
      <c r="AB124">
        <v>14</v>
      </c>
      <c r="AC124">
        <v>0</v>
      </c>
      <c r="AD124">
        <v>0</v>
      </c>
      <c r="AF124">
        <v>11</v>
      </c>
      <c r="AG124">
        <v>8</v>
      </c>
      <c r="AH124">
        <v>10</v>
      </c>
      <c r="AI124">
        <v>0</v>
      </c>
      <c r="AJ124">
        <v>2145</v>
      </c>
      <c r="AK124">
        <v>1560</v>
      </c>
      <c r="AL124">
        <v>1800</v>
      </c>
      <c r="AM124">
        <v>0</v>
      </c>
      <c r="AN124">
        <v>0</v>
      </c>
      <c r="AO124">
        <v>0</v>
      </c>
      <c r="AR124" t="s">
        <v>174</v>
      </c>
    </row>
    <row r="125" spans="1:44" x14ac:dyDescent="0.35">
      <c r="A125" t="s">
        <v>175</v>
      </c>
      <c r="B125" t="s">
        <v>64</v>
      </c>
      <c r="C125">
        <v>2434</v>
      </c>
      <c r="D125">
        <v>50</v>
      </c>
      <c r="E125">
        <v>30</v>
      </c>
      <c r="F125">
        <v>52</v>
      </c>
      <c r="G125">
        <v>0</v>
      </c>
      <c r="H125">
        <v>0</v>
      </c>
      <c r="I125">
        <v>0</v>
      </c>
      <c r="J125">
        <f t="shared" si="3"/>
        <v>9750</v>
      </c>
      <c r="K125">
        <f t="shared" si="4"/>
        <v>5850</v>
      </c>
      <c r="L125">
        <f t="shared" si="5"/>
        <v>9360</v>
      </c>
      <c r="M125">
        <v>27300</v>
      </c>
      <c r="N125">
        <v>27300</v>
      </c>
      <c r="O125">
        <v>27300</v>
      </c>
      <c r="P125">
        <v>0.22727272727272727</v>
      </c>
      <c r="Q125">
        <v>0.47727272727272729</v>
      </c>
      <c r="R125">
        <v>0.93181818181818177</v>
      </c>
      <c r="S125">
        <v>6913.6363636363631</v>
      </c>
      <c r="T125">
        <v>14518.636363636364</v>
      </c>
      <c r="U125">
        <v>28345.909090909088</v>
      </c>
      <c r="V125">
        <v>3</v>
      </c>
      <c r="W125">
        <v>0</v>
      </c>
      <c r="X125">
        <v>0</v>
      </c>
      <c r="Y125">
        <v>0</v>
      </c>
      <c r="Z125">
        <v>0</v>
      </c>
      <c r="AB125">
        <v>0</v>
      </c>
      <c r="AC125">
        <v>0</v>
      </c>
      <c r="AD125">
        <v>0</v>
      </c>
      <c r="AF125">
        <v>17</v>
      </c>
      <c r="AG125">
        <v>18</v>
      </c>
      <c r="AH125">
        <v>21</v>
      </c>
      <c r="AI125">
        <v>0</v>
      </c>
      <c r="AJ125">
        <v>3315</v>
      </c>
      <c r="AK125">
        <v>3510</v>
      </c>
      <c r="AL125">
        <v>3780</v>
      </c>
      <c r="AM125">
        <v>0</v>
      </c>
      <c r="AN125">
        <v>0</v>
      </c>
      <c r="AO125">
        <v>0</v>
      </c>
      <c r="AR125" t="s">
        <v>175</v>
      </c>
    </row>
    <row r="126" spans="1:44" x14ac:dyDescent="0.35">
      <c r="A126" t="s">
        <v>176</v>
      </c>
      <c r="B126" t="s">
        <v>67</v>
      </c>
      <c r="C126">
        <v>2435</v>
      </c>
      <c r="D126">
        <v>26</v>
      </c>
      <c r="E126">
        <v>20</v>
      </c>
      <c r="F126">
        <v>26</v>
      </c>
      <c r="G126">
        <v>0</v>
      </c>
      <c r="H126">
        <v>0</v>
      </c>
      <c r="I126">
        <v>0</v>
      </c>
      <c r="J126">
        <f t="shared" si="3"/>
        <v>5070</v>
      </c>
      <c r="K126">
        <f t="shared" si="4"/>
        <v>3900</v>
      </c>
      <c r="L126">
        <f t="shared" si="5"/>
        <v>4680</v>
      </c>
      <c r="M126">
        <v>23400</v>
      </c>
      <c r="N126">
        <v>23400</v>
      </c>
      <c r="O126">
        <v>23400</v>
      </c>
      <c r="P126">
        <v>0.34615384615384615</v>
      </c>
      <c r="Q126">
        <v>0.92307692307692313</v>
      </c>
      <c r="R126">
        <v>0.96153846153846156</v>
      </c>
      <c r="S126">
        <v>4927.5</v>
      </c>
      <c r="T126">
        <v>13140</v>
      </c>
      <c r="U126">
        <v>13687.5</v>
      </c>
      <c r="V126">
        <v>13</v>
      </c>
      <c r="W126">
        <v>0</v>
      </c>
      <c r="X126">
        <v>0</v>
      </c>
      <c r="Y126">
        <v>0</v>
      </c>
      <c r="Z126">
        <v>0</v>
      </c>
      <c r="AB126">
        <v>23</v>
      </c>
      <c r="AC126">
        <v>0</v>
      </c>
      <c r="AD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R126" t="s">
        <v>176</v>
      </c>
    </row>
    <row r="127" spans="1:44" x14ac:dyDescent="0.35">
      <c r="A127" t="s">
        <v>177</v>
      </c>
      <c r="B127" t="s">
        <v>67</v>
      </c>
      <c r="C127">
        <v>2441</v>
      </c>
      <c r="D127">
        <v>27</v>
      </c>
      <c r="E127">
        <v>17</v>
      </c>
      <c r="F127">
        <v>23</v>
      </c>
      <c r="G127">
        <v>0</v>
      </c>
      <c r="H127">
        <v>0</v>
      </c>
      <c r="I127">
        <v>0</v>
      </c>
      <c r="J127">
        <f t="shared" si="3"/>
        <v>5265</v>
      </c>
      <c r="K127">
        <f t="shared" si="4"/>
        <v>3315</v>
      </c>
      <c r="L127">
        <f t="shared" si="5"/>
        <v>4140</v>
      </c>
      <c r="M127">
        <v>17940</v>
      </c>
      <c r="N127">
        <v>17940</v>
      </c>
      <c r="O127">
        <v>17940</v>
      </c>
      <c r="P127">
        <v>0.375</v>
      </c>
      <c r="Q127">
        <v>0.83333333333333337</v>
      </c>
      <c r="R127">
        <v>0.83333333333333337</v>
      </c>
      <c r="S127">
        <v>5349.375</v>
      </c>
      <c r="T127">
        <v>11887.5</v>
      </c>
      <c r="U127">
        <v>11887.5</v>
      </c>
      <c r="V127">
        <v>0</v>
      </c>
      <c r="W127">
        <v>0</v>
      </c>
      <c r="X127">
        <v>0</v>
      </c>
      <c r="Y127">
        <v>0</v>
      </c>
      <c r="Z127">
        <v>0</v>
      </c>
      <c r="AB127">
        <v>12</v>
      </c>
      <c r="AC127">
        <v>0</v>
      </c>
      <c r="AD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R127" t="s">
        <v>177</v>
      </c>
    </row>
    <row r="128" spans="1:44" x14ac:dyDescent="0.35">
      <c r="A128" t="s">
        <v>178</v>
      </c>
      <c r="B128" t="s">
        <v>64</v>
      </c>
      <c r="C128">
        <v>2443</v>
      </c>
      <c r="D128">
        <v>51</v>
      </c>
      <c r="E128">
        <v>38</v>
      </c>
      <c r="F128">
        <v>48</v>
      </c>
      <c r="G128">
        <v>0</v>
      </c>
      <c r="H128">
        <v>0</v>
      </c>
      <c r="I128">
        <v>0</v>
      </c>
      <c r="J128">
        <f t="shared" si="3"/>
        <v>9945</v>
      </c>
      <c r="K128">
        <f t="shared" si="4"/>
        <v>7410</v>
      </c>
      <c r="L128">
        <f t="shared" si="5"/>
        <v>8640</v>
      </c>
      <c r="M128">
        <v>25350</v>
      </c>
      <c r="N128">
        <v>25350</v>
      </c>
      <c r="O128">
        <v>25350</v>
      </c>
      <c r="P128">
        <v>4.3478260869565216E-2</v>
      </c>
      <c r="Q128">
        <v>0.82608695652173914</v>
      </c>
      <c r="R128">
        <v>0.89130434782608692</v>
      </c>
      <c r="S128">
        <v>1036.9565217391305</v>
      </c>
      <c r="T128">
        <v>19702.17391304348</v>
      </c>
      <c r="U128">
        <v>21257.608695652172</v>
      </c>
      <c r="V128">
        <v>13</v>
      </c>
      <c r="W128">
        <v>0</v>
      </c>
      <c r="X128">
        <v>0</v>
      </c>
      <c r="Y128">
        <v>0</v>
      </c>
      <c r="Z128">
        <v>0</v>
      </c>
      <c r="AB128">
        <v>19</v>
      </c>
      <c r="AC128">
        <v>0</v>
      </c>
      <c r="AD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R128" t="s">
        <v>178</v>
      </c>
    </row>
    <row r="129" spans="1:44" x14ac:dyDescent="0.35">
      <c r="A129" t="s">
        <v>179</v>
      </c>
      <c r="B129" t="s">
        <v>64</v>
      </c>
      <c r="C129">
        <v>2447</v>
      </c>
      <c r="D129">
        <v>43</v>
      </c>
      <c r="E129">
        <v>58</v>
      </c>
      <c r="F129">
        <v>44</v>
      </c>
      <c r="G129">
        <v>0</v>
      </c>
      <c r="H129">
        <v>0</v>
      </c>
      <c r="I129">
        <v>0</v>
      </c>
      <c r="J129">
        <f t="shared" si="3"/>
        <v>8385</v>
      </c>
      <c r="K129">
        <f t="shared" si="4"/>
        <v>11310</v>
      </c>
      <c r="L129">
        <f t="shared" si="5"/>
        <v>7920</v>
      </c>
      <c r="M129">
        <v>15210</v>
      </c>
      <c r="N129">
        <v>15210</v>
      </c>
      <c r="O129">
        <v>15210</v>
      </c>
      <c r="P129">
        <v>0.51219512195121952</v>
      </c>
      <c r="Q129">
        <v>0.65853658536585369</v>
      </c>
      <c r="R129">
        <v>0.78048780487804881</v>
      </c>
      <c r="S129">
        <v>13145.487804878048</v>
      </c>
      <c r="T129">
        <v>16901.341463414636</v>
      </c>
      <c r="U129">
        <v>20031.219512195123</v>
      </c>
      <c r="V129">
        <v>0</v>
      </c>
      <c r="W129">
        <v>0</v>
      </c>
      <c r="X129">
        <v>0</v>
      </c>
      <c r="Y129">
        <v>0</v>
      </c>
      <c r="Z129">
        <v>0</v>
      </c>
      <c r="AB129">
        <v>27</v>
      </c>
      <c r="AC129">
        <v>0</v>
      </c>
      <c r="AD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R129" t="s">
        <v>179</v>
      </c>
    </row>
    <row r="130" spans="1:44" x14ac:dyDescent="0.35">
      <c r="A130" t="s">
        <v>181</v>
      </c>
      <c r="B130" t="s">
        <v>64</v>
      </c>
      <c r="C130">
        <v>2449</v>
      </c>
      <c r="D130">
        <v>39</v>
      </c>
      <c r="E130">
        <v>35</v>
      </c>
      <c r="F130">
        <v>38</v>
      </c>
      <c r="G130">
        <v>0</v>
      </c>
      <c r="H130">
        <v>0</v>
      </c>
      <c r="I130">
        <v>0</v>
      </c>
      <c r="J130">
        <f t="shared" si="3"/>
        <v>7605</v>
      </c>
      <c r="K130">
        <f t="shared" si="4"/>
        <v>6825</v>
      </c>
      <c r="L130">
        <f t="shared" si="5"/>
        <v>6840</v>
      </c>
      <c r="M130">
        <v>20280</v>
      </c>
      <c r="N130">
        <v>20280</v>
      </c>
      <c r="O130">
        <v>20280</v>
      </c>
      <c r="P130">
        <v>0.63043478260869568</v>
      </c>
      <c r="Q130">
        <v>0.78260869565217395</v>
      </c>
      <c r="R130">
        <v>0.84782608695652173</v>
      </c>
      <c r="S130">
        <v>12671.739130434784</v>
      </c>
      <c r="T130">
        <v>15730.434782608696</v>
      </c>
      <c r="U130">
        <v>17041.304347826088</v>
      </c>
      <c r="V130">
        <v>16</v>
      </c>
      <c r="W130">
        <v>0</v>
      </c>
      <c r="X130">
        <v>0</v>
      </c>
      <c r="Y130">
        <v>0</v>
      </c>
      <c r="Z130">
        <v>0</v>
      </c>
      <c r="AB130">
        <v>17</v>
      </c>
      <c r="AC130">
        <v>0</v>
      </c>
      <c r="AD130">
        <v>0</v>
      </c>
      <c r="AF130">
        <v>0</v>
      </c>
      <c r="AG130">
        <v>6</v>
      </c>
      <c r="AH130">
        <v>6</v>
      </c>
      <c r="AI130">
        <v>0</v>
      </c>
      <c r="AJ130">
        <v>0</v>
      </c>
      <c r="AK130">
        <v>1170</v>
      </c>
      <c r="AL130">
        <v>1080</v>
      </c>
      <c r="AM130">
        <v>0</v>
      </c>
      <c r="AN130">
        <v>0</v>
      </c>
      <c r="AO130">
        <v>0</v>
      </c>
      <c r="AR130" t="s">
        <v>181</v>
      </c>
    </row>
    <row r="131" spans="1:44" x14ac:dyDescent="0.35">
      <c r="A131" t="s">
        <v>182</v>
      </c>
      <c r="B131" t="s">
        <v>64</v>
      </c>
      <c r="C131">
        <v>2450</v>
      </c>
      <c r="D131">
        <v>32</v>
      </c>
      <c r="E131">
        <v>33</v>
      </c>
      <c r="F131">
        <v>32</v>
      </c>
      <c r="G131">
        <v>0</v>
      </c>
      <c r="H131">
        <v>0</v>
      </c>
      <c r="I131">
        <v>0</v>
      </c>
      <c r="J131">
        <f t="shared" si="3"/>
        <v>6240</v>
      </c>
      <c r="K131">
        <f t="shared" si="4"/>
        <v>6435</v>
      </c>
      <c r="L131">
        <f t="shared" si="5"/>
        <v>5760</v>
      </c>
      <c r="M131">
        <v>10140</v>
      </c>
      <c r="N131">
        <v>10140</v>
      </c>
      <c r="O131">
        <v>10140</v>
      </c>
      <c r="P131">
        <v>6.4516129032258063E-2</v>
      </c>
      <c r="Q131">
        <v>9.6774193548387094E-2</v>
      </c>
      <c r="R131">
        <v>0.19354838709677419</v>
      </c>
      <c r="S131">
        <v>1201.9354838709678</v>
      </c>
      <c r="T131">
        <v>1802.9032258064515</v>
      </c>
      <c r="U131">
        <v>3605.8064516129029</v>
      </c>
      <c r="V131">
        <v>3</v>
      </c>
      <c r="W131">
        <v>0</v>
      </c>
      <c r="X131">
        <v>0</v>
      </c>
      <c r="Y131">
        <v>0</v>
      </c>
      <c r="Z131">
        <v>0</v>
      </c>
      <c r="AB131">
        <v>9</v>
      </c>
      <c r="AC131">
        <v>0</v>
      </c>
      <c r="AD131">
        <v>0</v>
      </c>
      <c r="AF131">
        <v>9</v>
      </c>
      <c r="AG131">
        <v>14</v>
      </c>
      <c r="AH131">
        <v>13</v>
      </c>
      <c r="AI131">
        <v>0</v>
      </c>
      <c r="AJ131">
        <v>1755</v>
      </c>
      <c r="AK131">
        <v>2730</v>
      </c>
      <c r="AL131">
        <v>2340</v>
      </c>
      <c r="AM131">
        <v>0</v>
      </c>
      <c r="AN131">
        <v>0</v>
      </c>
      <c r="AO131">
        <v>0</v>
      </c>
      <c r="AR131" t="s">
        <v>182</v>
      </c>
    </row>
    <row r="132" spans="1:44" x14ac:dyDescent="0.35">
      <c r="A132" t="s">
        <v>183</v>
      </c>
      <c r="B132" t="s">
        <v>64</v>
      </c>
      <c r="C132">
        <v>2453</v>
      </c>
      <c r="D132">
        <v>26</v>
      </c>
      <c r="E132">
        <v>27</v>
      </c>
      <c r="F132">
        <v>25</v>
      </c>
      <c r="G132">
        <v>0</v>
      </c>
      <c r="H132">
        <v>0</v>
      </c>
      <c r="I132">
        <v>0</v>
      </c>
      <c r="J132">
        <f t="shared" ref="J132:J195" si="6">D132*15*13</f>
        <v>5070</v>
      </c>
      <c r="K132">
        <f t="shared" ref="K132:K195" si="7">E132*15*13</f>
        <v>5265</v>
      </c>
      <c r="L132">
        <f t="shared" ref="L132:L195" si="8">F132*15*12</f>
        <v>4500</v>
      </c>
      <c r="M132">
        <v>15210</v>
      </c>
      <c r="N132">
        <v>15210</v>
      </c>
      <c r="O132">
        <v>15210</v>
      </c>
      <c r="P132">
        <v>0.13333333333333333</v>
      </c>
      <c r="Q132">
        <v>0.2</v>
      </c>
      <c r="R132">
        <v>1</v>
      </c>
      <c r="S132">
        <v>2160</v>
      </c>
      <c r="T132">
        <v>3240</v>
      </c>
      <c r="U132">
        <v>16200</v>
      </c>
      <c r="V132">
        <v>0</v>
      </c>
      <c r="W132">
        <v>0</v>
      </c>
      <c r="X132">
        <v>0</v>
      </c>
      <c r="Y132">
        <v>0</v>
      </c>
      <c r="Z132">
        <v>0</v>
      </c>
      <c r="AB132">
        <v>7</v>
      </c>
      <c r="AC132">
        <v>0</v>
      </c>
      <c r="AD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R132" t="s">
        <v>183</v>
      </c>
    </row>
    <row r="133" spans="1:44" x14ac:dyDescent="0.35">
      <c r="A133" t="s">
        <v>184</v>
      </c>
      <c r="B133" t="s">
        <v>67</v>
      </c>
      <c r="C133">
        <v>2454</v>
      </c>
      <c r="D133">
        <v>26</v>
      </c>
      <c r="E133">
        <v>34</v>
      </c>
      <c r="F133">
        <v>26</v>
      </c>
      <c r="G133">
        <v>0</v>
      </c>
      <c r="H133">
        <v>0</v>
      </c>
      <c r="I133">
        <v>0</v>
      </c>
      <c r="J133">
        <f t="shared" si="6"/>
        <v>5070</v>
      </c>
      <c r="K133">
        <f t="shared" si="7"/>
        <v>6630</v>
      </c>
      <c r="L133">
        <f t="shared" si="8"/>
        <v>4680</v>
      </c>
      <c r="M133">
        <v>10140</v>
      </c>
      <c r="N133">
        <v>10140</v>
      </c>
      <c r="O133">
        <v>10140</v>
      </c>
      <c r="P133">
        <v>0.8</v>
      </c>
      <c r="Q133">
        <v>0.8</v>
      </c>
      <c r="R133">
        <v>0.95</v>
      </c>
      <c r="S133">
        <v>10308</v>
      </c>
      <c r="T133">
        <v>10308</v>
      </c>
      <c r="U133">
        <v>12240.75</v>
      </c>
      <c r="V133">
        <v>74</v>
      </c>
      <c r="W133">
        <v>0</v>
      </c>
      <c r="X133">
        <v>0</v>
      </c>
      <c r="Y133">
        <v>0</v>
      </c>
      <c r="Z133">
        <v>0</v>
      </c>
      <c r="AB133">
        <v>14</v>
      </c>
      <c r="AC133">
        <v>0</v>
      </c>
      <c r="AD133">
        <v>0</v>
      </c>
      <c r="AF133">
        <v>1</v>
      </c>
      <c r="AG133">
        <v>0</v>
      </c>
      <c r="AH133">
        <v>1</v>
      </c>
      <c r="AI133">
        <v>0</v>
      </c>
      <c r="AJ133">
        <v>195</v>
      </c>
      <c r="AK133">
        <v>0</v>
      </c>
      <c r="AL133">
        <v>180</v>
      </c>
      <c r="AM133">
        <v>0</v>
      </c>
      <c r="AN133">
        <v>0</v>
      </c>
      <c r="AO133">
        <v>0</v>
      </c>
      <c r="AR133" t="s">
        <v>184</v>
      </c>
    </row>
    <row r="134" spans="1:44" x14ac:dyDescent="0.35">
      <c r="A134" t="s">
        <v>185</v>
      </c>
      <c r="B134" t="s">
        <v>64</v>
      </c>
      <c r="C134">
        <v>2455</v>
      </c>
      <c r="D134">
        <v>27</v>
      </c>
      <c r="E134">
        <v>25</v>
      </c>
      <c r="F134">
        <v>26</v>
      </c>
      <c r="G134">
        <v>0</v>
      </c>
      <c r="H134">
        <v>0</v>
      </c>
      <c r="I134">
        <v>0</v>
      </c>
      <c r="J134">
        <f t="shared" si="6"/>
        <v>5265</v>
      </c>
      <c r="K134">
        <f t="shared" si="7"/>
        <v>4875</v>
      </c>
      <c r="L134">
        <f t="shared" si="8"/>
        <v>4680</v>
      </c>
      <c r="M134">
        <v>15210</v>
      </c>
      <c r="N134">
        <v>15210</v>
      </c>
      <c r="O134">
        <v>15210</v>
      </c>
      <c r="P134">
        <v>0.23684210526315788</v>
      </c>
      <c r="Q134">
        <v>0.36842105263157893</v>
      </c>
      <c r="R134">
        <v>0.76315789473684215</v>
      </c>
      <c r="S134">
        <v>3787.1052631578946</v>
      </c>
      <c r="T134">
        <v>5891.0526315789466</v>
      </c>
      <c r="U134">
        <v>12202.894736842107</v>
      </c>
      <c r="V134">
        <v>2</v>
      </c>
      <c r="W134">
        <v>0</v>
      </c>
      <c r="X134">
        <v>0</v>
      </c>
      <c r="Y134">
        <v>0</v>
      </c>
      <c r="Z134">
        <v>0</v>
      </c>
      <c r="AB134">
        <v>16</v>
      </c>
      <c r="AC134">
        <v>0</v>
      </c>
      <c r="AD134">
        <v>0</v>
      </c>
      <c r="AF134">
        <v>6</v>
      </c>
      <c r="AG134">
        <v>3</v>
      </c>
      <c r="AH134">
        <v>4</v>
      </c>
      <c r="AI134">
        <v>0</v>
      </c>
      <c r="AJ134">
        <v>1170</v>
      </c>
      <c r="AK134">
        <v>585</v>
      </c>
      <c r="AL134">
        <v>720</v>
      </c>
      <c r="AM134">
        <v>0</v>
      </c>
      <c r="AN134">
        <v>0</v>
      </c>
      <c r="AO134">
        <v>0</v>
      </c>
      <c r="AR134" t="s">
        <v>185</v>
      </c>
    </row>
    <row r="135" spans="1:44" x14ac:dyDescent="0.35">
      <c r="A135" t="s">
        <v>186</v>
      </c>
      <c r="B135" t="s">
        <v>67</v>
      </c>
      <c r="C135">
        <v>2457</v>
      </c>
      <c r="D135">
        <v>54</v>
      </c>
      <c r="E135">
        <v>36</v>
      </c>
      <c r="F135">
        <v>51</v>
      </c>
      <c r="G135">
        <v>0</v>
      </c>
      <c r="H135">
        <v>0</v>
      </c>
      <c r="I135">
        <v>0</v>
      </c>
      <c r="J135">
        <f t="shared" si="6"/>
        <v>10530</v>
      </c>
      <c r="K135">
        <f t="shared" si="7"/>
        <v>7020</v>
      </c>
      <c r="L135">
        <f t="shared" si="8"/>
        <v>9180</v>
      </c>
      <c r="M135">
        <v>15210</v>
      </c>
      <c r="N135">
        <v>15210</v>
      </c>
      <c r="O135">
        <v>15210</v>
      </c>
      <c r="P135">
        <v>0.20634920634920634</v>
      </c>
      <c r="Q135">
        <v>0.68253968253968256</v>
      </c>
      <c r="R135">
        <v>0.88888888888888884</v>
      </c>
      <c r="S135">
        <v>6515.4761904761899</v>
      </c>
      <c r="T135">
        <v>21551.190476190477</v>
      </c>
      <c r="U135">
        <v>28066.666666666664</v>
      </c>
      <c r="V135">
        <v>2</v>
      </c>
      <c r="W135">
        <v>0</v>
      </c>
      <c r="X135">
        <v>0</v>
      </c>
      <c r="Y135">
        <v>0</v>
      </c>
      <c r="Z135">
        <v>0</v>
      </c>
      <c r="AB135">
        <v>9</v>
      </c>
      <c r="AC135">
        <v>0</v>
      </c>
      <c r="AD135">
        <v>0</v>
      </c>
      <c r="AF135">
        <v>6</v>
      </c>
      <c r="AG135">
        <v>7</v>
      </c>
      <c r="AH135">
        <v>8</v>
      </c>
      <c r="AI135">
        <v>0</v>
      </c>
      <c r="AJ135">
        <v>1170</v>
      </c>
      <c r="AK135">
        <v>1365</v>
      </c>
      <c r="AL135">
        <v>1440</v>
      </c>
      <c r="AM135">
        <v>0</v>
      </c>
      <c r="AN135">
        <v>0</v>
      </c>
      <c r="AO135">
        <v>0</v>
      </c>
      <c r="AR135" t="s">
        <v>186</v>
      </c>
    </row>
    <row r="136" spans="1:44" x14ac:dyDescent="0.35">
      <c r="A136" t="s">
        <v>187</v>
      </c>
      <c r="B136" t="s">
        <v>64</v>
      </c>
      <c r="C136">
        <v>2458</v>
      </c>
      <c r="D136">
        <v>52</v>
      </c>
      <c r="E136">
        <v>47</v>
      </c>
      <c r="F136">
        <v>48</v>
      </c>
      <c r="G136">
        <v>0</v>
      </c>
      <c r="H136">
        <v>0</v>
      </c>
      <c r="I136">
        <v>0</v>
      </c>
      <c r="J136">
        <f t="shared" si="6"/>
        <v>10140</v>
      </c>
      <c r="K136">
        <f t="shared" si="7"/>
        <v>9165</v>
      </c>
      <c r="L136">
        <f t="shared" si="8"/>
        <v>8640</v>
      </c>
      <c r="M136">
        <v>15210</v>
      </c>
      <c r="N136">
        <v>15210</v>
      </c>
      <c r="O136">
        <v>15210</v>
      </c>
      <c r="P136">
        <v>0</v>
      </c>
      <c r="Q136">
        <v>4.878048780487805E-2</v>
      </c>
      <c r="R136">
        <v>0.73170731707317072</v>
      </c>
      <c r="S136">
        <v>0</v>
      </c>
      <c r="T136">
        <v>1410.7317073170732</v>
      </c>
      <c r="U136">
        <v>21160.975609756097</v>
      </c>
      <c r="V136">
        <v>0</v>
      </c>
      <c r="W136">
        <v>0</v>
      </c>
      <c r="X136">
        <v>0</v>
      </c>
      <c r="Y136">
        <v>0</v>
      </c>
      <c r="Z136">
        <v>0</v>
      </c>
      <c r="AB136">
        <v>6</v>
      </c>
      <c r="AC136">
        <v>0</v>
      </c>
      <c r="AD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R136" t="s">
        <v>187</v>
      </c>
    </row>
    <row r="137" spans="1:44" x14ac:dyDescent="0.35">
      <c r="A137" t="s">
        <v>188</v>
      </c>
      <c r="B137" t="s">
        <v>64</v>
      </c>
      <c r="C137">
        <v>2460</v>
      </c>
      <c r="D137">
        <v>34</v>
      </c>
      <c r="E137">
        <v>32</v>
      </c>
      <c r="F137">
        <v>34</v>
      </c>
      <c r="G137">
        <v>0</v>
      </c>
      <c r="H137">
        <v>0</v>
      </c>
      <c r="I137">
        <v>0</v>
      </c>
      <c r="J137">
        <f t="shared" si="6"/>
        <v>6630</v>
      </c>
      <c r="K137">
        <f t="shared" si="7"/>
        <v>6240</v>
      </c>
      <c r="L137">
        <f t="shared" si="8"/>
        <v>6120</v>
      </c>
      <c r="M137">
        <v>15210</v>
      </c>
      <c r="N137">
        <v>15210</v>
      </c>
      <c r="O137">
        <v>15210</v>
      </c>
      <c r="P137">
        <v>0</v>
      </c>
      <c r="Q137">
        <v>2.7777777777777776E-2</v>
      </c>
      <c r="R137">
        <v>0.41666666666666669</v>
      </c>
      <c r="S137">
        <v>0</v>
      </c>
      <c r="T137">
        <v>516.66666666666663</v>
      </c>
      <c r="U137">
        <v>7750</v>
      </c>
      <c r="V137">
        <v>0</v>
      </c>
      <c r="W137">
        <v>0</v>
      </c>
      <c r="X137">
        <v>0</v>
      </c>
      <c r="Y137">
        <v>0</v>
      </c>
      <c r="Z137">
        <v>0</v>
      </c>
      <c r="AB137">
        <v>12</v>
      </c>
      <c r="AC137">
        <v>0</v>
      </c>
      <c r="AD137">
        <v>0</v>
      </c>
      <c r="AF137">
        <v>0</v>
      </c>
      <c r="AG137">
        <v>4</v>
      </c>
      <c r="AH137">
        <v>8</v>
      </c>
      <c r="AI137">
        <v>0</v>
      </c>
      <c r="AJ137">
        <v>0</v>
      </c>
      <c r="AK137">
        <v>780</v>
      </c>
      <c r="AL137">
        <v>1440</v>
      </c>
      <c r="AM137">
        <v>0</v>
      </c>
      <c r="AN137">
        <v>0</v>
      </c>
      <c r="AO137">
        <v>0</v>
      </c>
      <c r="AR137" t="s">
        <v>188</v>
      </c>
    </row>
    <row r="138" spans="1:44" x14ac:dyDescent="0.35">
      <c r="A138" t="s">
        <v>189</v>
      </c>
      <c r="B138" t="s">
        <v>64</v>
      </c>
      <c r="C138">
        <v>2463</v>
      </c>
      <c r="D138">
        <v>29</v>
      </c>
      <c r="E138">
        <v>28</v>
      </c>
      <c r="F138">
        <v>30</v>
      </c>
      <c r="G138">
        <v>0</v>
      </c>
      <c r="H138">
        <v>0</v>
      </c>
      <c r="I138">
        <v>0</v>
      </c>
      <c r="J138">
        <f t="shared" si="6"/>
        <v>5655</v>
      </c>
      <c r="K138">
        <f t="shared" si="7"/>
        <v>5460</v>
      </c>
      <c r="L138">
        <f t="shared" si="8"/>
        <v>5400</v>
      </c>
      <c r="M138">
        <v>20280</v>
      </c>
      <c r="N138">
        <v>20280</v>
      </c>
      <c r="O138">
        <v>20280</v>
      </c>
      <c r="P138">
        <v>3.8461538461538464E-2</v>
      </c>
      <c r="Q138">
        <v>3.8461538461538464E-2</v>
      </c>
      <c r="R138">
        <v>7.6923076923076927E-2</v>
      </c>
      <c r="S138">
        <v>635.76923076923083</v>
      </c>
      <c r="T138">
        <v>635.76923076923083</v>
      </c>
      <c r="U138">
        <v>1271.5384615384617</v>
      </c>
      <c r="V138">
        <v>1</v>
      </c>
      <c r="W138">
        <v>0</v>
      </c>
      <c r="X138">
        <v>0</v>
      </c>
      <c r="Y138">
        <v>0</v>
      </c>
      <c r="Z138">
        <v>0</v>
      </c>
      <c r="AB138">
        <v>2</v>
      </c>
      <c r="AC138">
        <v>0</v>
      </c>
      <c r="AD138">
        <v>0</v>
      </c>
      <c r="AF138">
        <v>19</v>
      </c>
      <c r="AG138">
        <v>14</v>
      </c>
      <c r="AH138">
        <v>15</v>
      </c>
      <c r="AI138">
        <v>0</v>
      </c>
      <c r="AJ138">
        <v>3705</v>
      </c>
      <c r="AK138">
        <v>2730</v>
      </c>
      <c r="AL138">
        <v>2700</v>
      </c>
      <c r="AM138">
        <v>0</v>
      </c>
      <c r="AN138">
        <v>0</v>
      </c>
      <c r="AO138">
        <v>0</v>
      </c>
      <c r="AR138" t="s">
        <v>189</v>
      </c>
    </row>
    <row r="139" spans="1:44" x14ac:dyDescent="0.35">
      <c r="A139" t="s">
        <v>190</v>
      </c>
      <c r="B139" t="s">
        <v>67</v>
      </c>
      <c r="C139">
        <v>2465</v>
      </c>
      <c r="D139">
        <v>45</v>
      </c>
      <c r="E139">
        <v>28</v>
      </c>
      <c r="F139">
        <v>42</v>
      </c>
      <c r="G139">
        <v>0</v>
      </c>
      <c r="H139">
        <v>0</v>
      </c>
      <c r="I139">
        <v>0</v>
      </c>
      <c r="J139">
        <f t="shared" si="6"/>
        <v>8775</v>
      </c>
      <c r="K139">
        <f t="shared" si="7"/>
        <v>5460</v>
      </c>
      <c r="L139">
        <f t="shared" si="8"/>
        <v>7560</v>
      </c>
      <c r="M139">
        <v>10140</v>
      </c>
      <c r="N139">
        <v>10140</v>
      </c>
      <c r="O139">
        <v>10140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B139">
        <v>21</v>
      </c>
      <c r="AC139">
        <v>0</v>
      </c>
      <c r="AD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R139" t="s">
        <v>190</v>
      </c>
    </row>
    <row r="140" spans="1:44" x14ac:dyDescent="0.35">
      <c r="A140" t="s">
        <v>191</v>
      </c>
      <c r="B140" t="s">
        <v>67</v>
      </c>
      <c r="C140">
        <v>2466</v>
      </c>
      <c r="D140">
        <v>80</v>
      </c>
      <c r="E140">
        <v>47</v>
      </c>
      <c r="F140">
        <v>69</v>
      </c>
      <c r="G140">
        <v>0</v>
      </c>
      <c r="H140">
        <v>0</v>
      </c>
      <c r="I140">
        <v>0</v>
      </c>
      <c r="J140">
        <f t="shared" si="6"/>
        <v>15600</v>
      </c>
      <c r="K140">
        <f t="shared" si="7"/>
        <v>9165</v>
      </c>
      <c r="L140">
        <f t="shared" si="8"/>
        <v>12420</v>
      </c>
      <c r="M140">
        <v>25350</v>
      </c>
      <c r="N140">
        <v>25350</v>
      </c>
      <c r="O140">
        <v>25350</v>
      </c>
      <c r="P140">
        <v>0</v>
      </c>
      <c r="Q140">
        <v>0.18181818181818182</v>
      </c>
      <c r="R140">
        <v>0.94545454545454544</v>
      </c>
      <c r="S140">
        <v>0</v>
      </c>
      <c r="T140">
        <v>7399.090909090909</v>
      </c>
      <c r="U140">
        <v>38475.272727272728</v>
      </c>
      <c r="V140">
        <v>23</v>
      </c>
      <c r="W140">
        <v>0</v>
      </c>
      <c r="X140">
        <v>0</v>
      </c>
      <c r="Y140">
        <v>0</v>
      </c>
      <c r="Z140">
        <v>0</v>
      </c>
      <c r="AB140">
        <v>38</v>
      </c>
      <c r="AC140">
        <v>0</v>
      </c>
      <c r="AD140">
        <v>0</v>
      </c>
      <c r="AF140">
        <v>9</v>
      </c>
      <c r="AG140">
        <v>3</v>
      </c>
      <c r="AH140">
        <v>6</v>
      </c>
      <c r="AI140">
        <v>0</v>
      </c>
      <c r="AJ140">
        <v>1755</v>
      </c>
      <c r="AK140">
        <v>585</v>
      </c>
      <c r="AL140">
        <v>1080</v>
      </c>
      <c r="AM140">
        <v>0</v>
      </c>
      <c r="AN140">
        <v>0</v>
      </c>
      <c r="AO140">
        <v>0</v>
      </c>
      <c r="AR140" t="s">
        <v>191</v>
      </c>
    </row>
    <row r="141" spans="1:44" x14ac:dyDescent="0.35">
      <c r="A141" t="s">
        <v>193</v>
      </c>
      <c r="B141" t="s">
        <v>64</v>
      </c>
      <c r="C141">
        <v>2471</v>
      </c>
      <c r="D141">
        <v>41</v>
      </c>
      <c r="E141">
        <v>46</v>
      </c>
      <c r="F141">
        <v>43</v>
      </c>
      <c r="G141">
        <v>0</v>
      </c>
      <c r="H141">
        <v>0</v>
      </c>
      <c r="I141">
        <v>0</v>
      </c>
      <c r="J141">
        <f t="shared" si="6"/>
        <v>7995</v>
      </c>
      <c r="K141">
        <f t="shared" si="7"/>
        <v>8970</v>
      </c>
      <c r="L141">
        <f t="shared" si="8"/>
        <v>7740</v>
      </c>
      <c r="M141">
        <v>15210</v>
      </c>
      <c r="N141">
        <v>15210</v>
      </c>
      <c r="O141">
        <v>15210</v>
      </c>
      <c r="P141">
        <v>2.1739130434782608E-2</v>
      </c>
      <c r="Q141">
        <v>0.56521739130434778</v>
      </c>
      <c r="R141">
        <v>0.95652173913043481</v>
      </c>
      <c r="S141">
        <v>503.15217391304344</v>
      </c>
      <c r="T141">
        <v>13081.95652173913</v>
      </c>
      <c r="U141">
        <v>22138.695652173912</v>
      </c>
      <c r="V141">
        <v>0</v>
      </c>
      <c r="W141">
        <v>0</v>
      </c>
      <c r="X141">
        <v>0</v>
      </c>
      <c r="Y141">
        <v>0</v>
      </c>
      <c r="Z141">
        <v>0</v>
      </c>
      <c r="AB141">
        <v>15</v>
      </c>
      <c r="AC141">
        <v>0</v>
      </c>
      <c r="AD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R141" t="s">
        <v>193</v>
      </c>
    </row>
    <row r="142" spans="1:44" x14ac:dyDescent="0.35">
      <c r="A142" t="s">
        <v>195</v>
      </c>
      <c r="B142" t="s">
        <v>67</v>
      </c>
      <c r="C142">
        <v>2478</v>
      </c>
      <c r="D142">
        <v>34</v>
      </c>
      <c r="E142">
        <v>27</v>
      </c>
      <c r="F142">
        <v>33</v>
      </c>
      <c r="G142">
        <v>0</v>
      </c>
      <c r="H142">
        <v>0</v>
      </c>
      <c r="I142">
        <v>0</v>
      </c>
      <c r="J142">
        <f t="shared" si="6"/>
        <v>6630</v>
      </c>
      <c r="K142">
        <f t="shared" si="7"/>
        <v>5265</v>
      </c>
      <c r="L142">
        <f t="shared" si="8"/>
        <v>5940</v>
      </c>
      <c r="M142">
        <v>10140</v>
      </c>
      <c r="N142">
        <v>10140</v>
      </c>
      <c r="O142">
        <v>10140</v>
      </c>
      <c r="P142">
        <v>0</v>
      </c>
      <c r="Q142">
        <v>3.5714285714285712E-2</v>
      </c>
      <c r="R142">
        <v>0.17857142857142858</v>
      </c>
      <c r="S142">
        <v>0</v>
      </c>
      <c r="T142">
        <v>595.17857142857144</v>
      </c>
      <c r="U142">
        <v>2975.8928571428573</v>
      </c>
      <c r="V142">
        <v>0</v>
      </c>
      <c r="W142">
        <v>0</v>
      </c>
      <c r="X142">
        <v>0</v>
      </c>
      <c r="Y142">
        <v>0</v>
      </c>
      <c r="Z142">
        <v>0</v>
      </c>
      <c r="AB142">
        <v>1</v>
      </c>
      <c r="AC142">
        <v>0</v>
      </c>
      <c r="AD142">
        <v>0</v>
      </c>
      <c r="AF142">
        <v>25</v>
      </c>
      <c r="AG142">
        <v>16</v>
      </c>
      <c r="AH142">
        <v>18</v>
      </c>
      <c r="AI142">
        <v>0</v>
      </c>
      <c r="AJ142">
        <v>4875</v>
      </c>
      <c r="AK142">
        <v>3120</v>
      </c>
      <c r="AL142">
        <v>3240</v>
      </c>
      <c r="AM142">
        <v>0</v>
      </c>
      <c r="AN142">
        <v>0</v>
      </c>
      <c r="AO142">
        <v>0</v>
      </c>
      <c r="AR142" t="s">
        <v>195</v>
      </c>
    </row>
    <row r="143" spans="1:44" x14ac:dyDescent="0.35">
      <c r="A143" t="s">
        <v>196</v>
      </c>
      <c r="B143" t="s">
        <v>67</v>
      </c>
      <c r="C143">
        <v>2479</v>
      </c>
      <c r="D143">
        <v>80</v>
      </c>
      <c r="E143">
        <v>62</v>
      </c>
      <c r="F143">
        <v>76</v>
      </c>
      <c r="G143">
        <v>0</v>
      </c>
      <c r="H143">
        <v>0</v>
      </c>
      <c r="I143">
        <v>0</v>
      </c>
      <c r="J143">
        <f t="shared" si="6"/>
        <v>15600</v>
      </c>
      <c r="K143">
        <f t="shared" si="7"/>
        <v>12090</v>
      </c>
      <c r="L143">
        <f t="shared" si="8"/>
        <v>13680</v>
      </c>
      <c r="M143">
        <v>35100</v>
      </c>
      <c r="N143">
        <v>35100</v>
      </c>
      <c r="O143">
        <v>35100</v>
      </c>
      <c r="P143">
        <v>0.26582278481012656</v>
      </c>
      <c r="Q143">
        <v>0.86075949367088611</v>
      </c>
      <c r="R143">
        <v>0.97468354430379744</v>
      </c>
      <c r="S143">
        <v>11048.92405063291</v>
      </c>
      <c r="T143">
        <v>35777.468354430384</v>
      </c>
      <c r="U143">
        <v>40512.721518987339</v>
      </c>
      <c r="V143">
        <v>17</v>
      </c>
      <c r="W143">
        <v>0</v>
      </c>
      <c r="X143">
        <v>0</v>
      </c>
      <c r="Y143">
        <v>0</v>
      </c>
      <c r="Z143">
        <v>0</v>
      </c>
      <c r="AB143">
        <v>22</v>
      </c>
      <c r="AC143">
        <v>0</v>
      </c>
      <c r="AD143">
        <v>0</v>
      </c>
      <c r="AF143">
        <v>5</v>
      </c>
      <c r="AG143">
        <v>3</v>
      </c>
      <c r="AH143">
        <v>9</v>
      </c>
      <c r="AI143">
        <v>0</v>
      </c>
      <c r="AJ143">
        <v>975</v>
      </c>
      <c r="AK143">
        <v>585</v>
      </c>
      <c r="AL143">
        <v>1620</v>
      </c>
      <c r="AM143">
        <v>0</v>
      </c>
      <c r="AN143">
        <v>0</v>
      </c>
      <c r="AO143">
        <v>0</v>
      </c>
      <c r="AR143" t="s">
        <v>196</v>
      </c>
    </row>
    <row r="144" spans="1:44" x14ac:dyDescent="0.35">
      <c r="A144" t="s">
        <v>197</v>
      </c>
      <c r="B144" t="s">
        <v>64</v>
      </c>
      <c r="C144">
        <v>2480</v>
      </c>
      <c r="D144">
        <v>25</v>
      </c>
      <c r="E144">
        <v>24</v>
      </c>
      <c r="F144">
        <v>26</v>
      </c>
      <c r="G144">
        <v>0</v>
      </c>
      <c r="H144">
        <v>0</v>
      </c>
      <c r="I144">
        <v>0</v>
      </c>
      <c r="J144">
        <f t="shared" si="6"/>
        <v>4875</v>
      </c>
      <c r="K144">
        <f t="shared" si="7"/>
        <v>4680</v>
      </c>
      <c r="L144">
        <f t="shared" si="8"/>
        <v>4680</v>
      </c>
      <c r="M144">
        <v>10140</v>
      </c>
      <c r="N144">
        <v>10140</v>
      </c>
      <c r="O144">
        <v>10140</v>
      </c>
      <c r="P144">
        <v>0.7407407407407407</v>
      </c>
      <c r="Q144">
        <v>0.77777777777777779</v>
      </c>
      <c r="R144">
        <v>0.77777777777777779</v>
      </c>
      <c r="S144">
        <v>10255.555555555555</v>
      </c>
      <c r="T144">
        <v>10768.333333333334</v>
      </c>
      <c r="U144">
        <v>10768.333333333334</v>
      </c>
      <c r="V144">
        <v>0</v>
      </c>
      <c r="W144">
        <v>0</v>
      </c>
      <c r="X144">
        <v>0</v>
      </c>
      <c r="Y144">
        <v>0</v>
      </c>
      <c r="Z144">
        <v>0</v>
      </c>
      <c r="AB144">
        <v>17</v>
      </c>
      <c r="AC144">
        <v>0</v>
      </c>
      <c r="AD144">
        <v>0</v>
      </c>
      <c r="AF144">
        <v>1</v>
      </c>
      <c r="AG144">
        <v>4</v>
      </c>
      <c r="AH144">
        <v>6</v>
      </c>
      <c r="AI144">
        <v>0</v>
      </c>
      <c r="AJ144">
        <v>195</v>
      </c>
      <c r="AK144">
        <v>780</v>
      </c>
      <c r="AL144">
        <v>1080</v>
      </c>
      <c r="AM144">
        <v>0</v>
      </c>
      <c r="AN144">
        <v>0</v>
      </c>
      <c r="AO144">
        <v>0</v>
      </c>
      <c r="AR144" t="s">
        <v>197</v>
      </c>
    </row>
    <row r="145" spans="1:44" x14ac:dyDescent="0.35">
      <c r="A145" t="s">
        <v>198</v>
      </c>
      <c r="B145" t="s">
        <v>64</v>
      </c>
      <c r="C145">
        <v>2481</v>
      </c>
      <c r="D145">
        <v>43</v>
      </c>
      <c r="E145">
        <v>40</v>
      </c>
      <c r="F145">
        <v>42</v>
      </c>
      <c r="G145">
        <v>0</v>
      </c>
      <c r="H145">
        <v>0</v>
      </c>
      <c r="I145">
        <v>0</v>
      </c>
      <c r="J145">
        <f t="shared" si="6"/>
        <v>8385</v>
      </c>
      <c r="K145">
        <f t="shared" si="7"/>
        <v>7800</v>
      </c>
      <c r="L145">
        <f t="shared" si="8"/>
        <v>7560</v>
      </c>
      <c r="M145">
        <v>23400</v>
      </c>
      <c r="N145">
        <v>23400</v>
      </c>
      <c r="O145">
        <v>23400</v>
      </c>
      <c r="P145">
        <v>0</v>
      </c>
      <c r="Q145">
        <v>4.2553191489361701E-2</v>
      </c>
      <c r="R145">
        <v>0.8936170212765957</v>
      </c>
      <c r="S145">
        <v>0</v>
      </c>
      <c r="T145">
        <v>1051.9148936170213</v>
      </c>
      <c r="U145">
        <v>22090.212765957447</v>
      </c>
      <c r="V145">
        <v>0</v>
      </c>
      <c r="W145">
        <v>0</v>
      </c>
      <c r="X145">
        <v>0</v>
      </c>
      <c r="Y145">
        <v>0</v>
      </c>
      <c r="Z145">
        <v>0</v>
      </c>
      <c r="AB145">
        <v>40</v>
      </c>
      <c r="AC145">
        <v>0</v>
      </c>
      <c r="AD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R145" t="s">
        <v>198</v>
      </c>
    </row>
    <row r="146" spans="1:44" x14ac:dyDescent="0.35">
      <c r="A146" t="s">
        <v>199</v>
      </c>
      <c r="B146" t="s">
        <v>67</v>
      </c>
      <c r="C146">
        <v>2482</v>
      </c>
      <c r="D146">
        <v>36</v>
      </c>
      <c r="E146">
        <v>41</v>
      </c>
      <c r="F146">
        <v>36</v>
      </c>
      <c r="G146">
        <v>0</v>
      </c>
      <c r="H146">
        <v>0</v>
      </c>
      <c r="I146">
        <v>0</v>
      </c>
      <c r="J146">
        <f t="shared" si="6"/>
        <v>7020</v>
      </c>
      <c r="K146">
        <f t="shared" si="7"/>
        <v>7995</v>
      </c>
      <c r="L146">
        <f t="shared" si="8"/>
        <v>6480</v>
      </c>
      <c r="M146">
        <v>20280</v>
      </c>
      <c r="N146">
        <v>20280</v>
      </c>
      <c r="O146">
        <v>20280</v>
      </c>
      <c r="P146">
        <v>0</v>
      </c>
      <c r="Q146">
        <v>4.0816326530612242E-2</v>
      </c>
      <c r="R146">
        <v>1</v>
      </c>
      <c r="S146">
        <v>0</v>
      </c>
      <c r="T146">
        <v>917.14285714285711</v>
      </c>
      <c r="U146">
        <v>22470</v>
      </c>
      <c r="V146">
        <v>0</v>
      </c>
      <c r="W146">
        <v>0</v>
      </c>
      <c r="X146">
        <v>0</v>
      </c>
      <c r="Y146">
        <v>0</v>
      </c>
      <c r="Z146">
        <v>0</v>
      </c>
      <c r="AB146">
        <v>11</v>
      </c>
      <c r="AC146">
        <v>7</v>
      </c>
      <c r="AD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R146" t="s">
        <v>199</v>
      </c>
    </row>
    <row r="147" spans="1:44" x14ac:dyDescent="0.35">
      <c r="A147" t="s">
        <v>200</v>
      </c>
      <c r="B147" t="s">
        <v>67</v>
      </c>
      <c r="C147">
        <v>2486</v>
      </c>
      <c r="D147">
        <v>21</v>
      </c>
      <c r="E147">
        <v>9</v>
      </c>
      <c r="F147">
        <v>17</v>
      </c>
      <c r="G147">
        <v>0</v>
      </c>
      <c r="H147">
        <v>0</v>
      </c>
      <c r="I147">
        <v>0</v>
      </c>
      <c r="J147">
        <f t="shared" si="6"/>
        <v>4095</v>
      </c>
      <c r="K147">
        <f t="shared" si="7"/>
        <v>1755</v>
      </c>
      <c r="L147">
        <f t="shared" si="8"/>
        <v>3060</v>
      </c>
      <c r="M147">
        <v>10140</v>
      </c>
      <c r="N147">
        <v>10140</v>
      </c>
      <c r="O147">
        <v>10140</v>
      </c>
      <c r="P147">
        <v>0.92307692307692313</v>
      </c>
      <c r="Q147">
        <v>0.92307692307692313</v>
      </c>
      <c r="R147">
        <v>0.92307692307692313</v>
      </c>
      <c r="S147">
        <v>10204.615384615385</v>
      </c>
      <c r="T147">
        <v>10204.615384615385</v>
      </c>
      <c r="U147">
        <v>10204.615384615385</v>
      </c>
      <c r="V147">
        <v>0</v>
      </c>
      <c r="W147">
        <v>0</v>
      </c>
      <c r="X147">
        <v>0</v>
      </c>
      <c r="Y147">
        <v>0</v>
      </c>
      <c r="Z147">
        <v>0</v>
      </c>
      <c r="AB147">
        <v>14</v>
      </c>
      <c r="AC147">
        <v>0</v>
      </c>
      <c r="AD147">
        <v>0</v>
      </c>
      <c r="AF147">
        <v>0.66666666666666663</v>
      </c>
      <c r="AG147">
        <v>0</v>
      </c>
      <c r="AH147">
        <v>0</v>
      </c>
      <c r="AI147">
        <v>0</v>
      </c>
      <c r="AJ147">
        <v>130</v>
      </c>
      <c r="AK147">
        <v>0</v>
      </c>
      <c r="AL147">
        <v>0</v>
      </c>
      <c r="AM147">
        <v>0</v>
      </c>
      <c r="AN147">
        <v>0</v>
      </c>
      <c r="AO147">
        <v>0</v>
      </c>
      <c r="AR147" t="s">
        <v>200</v>
      </c>
    </row>
    <row r="148" spans="1:44" x14ac:dyDescent="0.35">
      <c r="A148" t="s">
        <v>201</v>
      </c>
      <c r="B148" t="s">
        <v>67</v>
      </c>
      <c r="C148">
        <v>3002</v>
      </c>
      <c r="D148">
        <v>25</v>
      </c>
      <c r="E148">
        <v>18</v>
      </c>
      <c r="F148">
        <v>23</v>
      </c>
      <c r="G148">
        <v>0</v>
      </c>
      <c r="H148">
        <v>0</v>
      </c>
      <c r="I148">
        <v>0</v>
      </c>
      <c r="J148">
        <f t="shared" si="6"/>
        <v>4875</v>
      </c>
      <c r="K148">
        <f t="shared" si="7"/>
        <v>3510</v>
      </c>
      <c r="L148">
        <f t="shared" si="8"/>
        <v>4140</v>
      </c>
      <c r="M148">
        <v>10140</v>
      </c>
      <c r="N148">
        <v>10140</v>
      </c>
      <c r="O148">
        <v>10140</v>
      </c>
      <c r="P148">
        <v>0.65384615384615385</v>
      </c>
      <c r="Q148">
        <v>0.84615384615384615</v>
      </c>
      <c r="R148">
        <v>0.92307692307692313</v>
      </c>
      <c r="S148">
        <v>7041.9230769230771</v>
      </c>
      <c r="T148">
        <v>9113.0769230769238</v>
      </c>
      <c r="U148">
        <v>9941.5384615384628</v>
      </c>
      <c r="V148">
        <v>8</v>
      </c>
      <c r="W148">
        <v>0</v>
      </c>
      <c r="X148">
        <v>0</v>
      </c>
      <c r="Y148">
        <v>0</v>
      </c>
      <c r="Z148">
        <v>0</v>
      </c>
      <c r="AB148">
        <v>23</v>
      </c>
      <c r="AC148">
        <v>0</v>
      </c>
      <c r="AD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R148" t="s">
        <v>201</v>
      </c>
    </row>
    <row r="149" spans="1:44" x14ac:dyDescent="0.35">
      <c r="A149" t="s">
        <v>202</v>
      </c>
      <c r="B149" t="s">
        <v>64</v>
      </c>
      <c r="C149">
        <v>3015</v>
      </c>
      <c r="D149">
        <v>40</v>
      </c>
      <c r="E149">
        <v>30</v>
      </c>
      <c r="F149">
        <v>37</v>
      </c>
      <c r="G149">
        <v>0</v>
      </c>
      <c r="H149">
        <v>0</v>
      </c>
      <c r="I149">
        <v>0</v>
      </c>
      <c r="J149">
        <f t="shared" si="6"/>
        <v>7800</v>
      </c>
      <c r="K149">
        <f t="shared" si="7"/>
        <v>5850</v>
      </c>
      <c r="L149">
        <f t="shared" si="8"/>
        <v>6660</v>
      </c>
      <c r="M149">
        <v>10140</v>
      </c>
      <c r="N149">
        <v>10140</v>
      </c>
      <c r="O149">
        <v>10140</v>
      </c>
      <c r="P149">
        <v>0</v>
      </c>
      <c r="Q149">
        <v>0.64</v>
      </c>
      <c r="R149">
        <v>0.76</v>
      </c>
      <c r="S149">
        <v>0</v>
      </c>
      <c r="T149">
        <v>11625.6</v>
      </c>
      <c r="U149">
        <v>13805.4</v>
      </c>
      <c r="V149">
        <v>37</v>
      </c>
      <c r="W149">
        <v>0</v>
      </c>
      <c r="X149">
        <v>0</v>
      </c>
      <c r="Y149">
        <v>0</v>
      </c>
      <c r="Z149">
        <v>0</v>
      </c>
      <c r="AB149">
        <v>2</v>
      </c>
      <c r="AC149">
        <v>0</v>
      </c>
      <c r="AD149">
        <v>0</v>
      </c>
      <c r="AF149">
        <v>0</v>
      </c>
      <c r="AG149">
        <v>4</v>
      </c>
      <c r="AH149">
        <v>8</v>
      </c>
      <c r="AI149">
        <v>0</v>
      </c>
      <c r="AJ149">
        <v>0</v>
      </c>
      <c r="AK149">
        <v>780</v>
      </c>
      <c r="AL149">
        <v>1440</v>
      </c>
      <c r="AM149">
        <v>0</v>
      </c>
      <c r="AN149">
        <v>0</v>
      </c>
      <c r="AO149">
        <v>0</v>
      </c>
      <c r="AR149" t="s">
        <v>202</v>
      </c>
    </row>
    <row r="150" spans="1:44" x14ac:dyDescent="0.35">
      <c r="A150" t="s">
        <v>203</v>
      </c>
      <c r="B150" t="s">
        <v>64</v>
      </c>
      <c r="C150">
        <v>3302</v>
      </c>
      <c r="D150">
        <v>34</v>
      </c>
      <c r="E150">
        <v>30</v>
      </c>
      <c r="F150">
        <v>33</v>
      </c>
      <c r="G150">
        <v>0</v>
      </c>
      <c r="H150">
        <v>0</v>
      </c>
      <c r="I150">
        <v>0</v>
      </c>
      <c r="J150">
        <f t="shared" si="6"/>
        <v>6630</v>
      </c>
      <c r="K150">
        <f t="shared" si="7"/>
        <v>5850</v>
      </c>
      <c r="L150">
        <f t="shared" si="8"/>
        <v>5940</v>
      </c>
      <c r="M150">
        <v>10140</v>
      </c>
      <c r="N150">
        <v>10140</v>
      </c>
      <c r="O150">
        <v>10140</v>
      </c>
      <c r="P150">
        <v>5.2631578947368418E-2</v>
      </c>
      <c r="Q150">
        <v>0.18421052631578946</v>
      </c>
      <c r="R150">
        <v>0.31578947368421051</v>
      </c>
      <c r="S150">
        <v>1020.7894736842105</v>
      </c>
      <c r="T150">
        <v>3572.7631578947367</v>
      </c>
      <c r="U150">
        <v>6124.7368421052624</v>
      </c>
      <c r="V150">
        <v>6</v>
      </c>
      <c r="W150">
        <v>0</v>
      </c>
      <c r="X150">
        <v>0</v>
      </c>
      <c r="Y150">
        <v>0</v>
      </c>
      <c r="Z150">
        <v>0</v>
      </c>
      <c r="AB150">
        <v>11</v>
      </c>
      <c r="AC150">
        <v>0</v>
      </c>
      <c r="AD150">
        <v>0</v>
      </c>
      <c r="AF150">
        <v>15</v>
      </c>
      <c r="AG150">
        <v>16</v>
      </c>
      <c r="AH150">
        <v>16</v>
      </c>
      <c r="AI150">
        <v>0</v>
      </c>
      <c r="AJ150">
        <v>2925</v>
      </c>
      <c r="AK150">
        <v>3120</v>
      </c>
      <c r="AL150">
        <v>2880</v>
      </c>
      <c r="AM150">
        <v>0</v>
      </c>
      <c r="AN150">
        <v>0</v>
      </c>
      <c r="AO150">
        <v>0</v>
      </c>
      <c r="AR150" t="s">
        <v>203</v>
      </c>
    </row>
    <row r="151" spans="1:44" x14ac:dyDescent="0.35">
      <c r="A151" t="s">
        <v>205</v>
      </c>
      <c r="B151" t="s">
        <v>64</v>
      </c>
      <c r="C151">
        <v>3306</v>
      </c>
      <c r="D151">
        <v>71</v>
      </c>
      <c r="E151">
        <v>48</v>
      </c>
      <c r="F151">
        <v>69</v>
      </c>
      <c r="G151">
        <v>0</v>
      </c>
      <c r="H151">
        <v>0</v>
      </c>
      <c r="I151">
        <v>0</v>
      </c>
      <c r="J151">
        <f t="shared" si="6"/>
        <v>13845</v>
      </c>
      <c r="K151">
        <f t="shared" si="7"/>
        <v>9360</v>
      </c>
      <c r="L151">
        <f t="shared" si="8"/>
        <v>12420</v>
      </c>
      <c r="M151">
        <v>15210</v>
      </c>
      <c r="N151">
        <v>15210</v>
      </c>
      <c r="O151">
        <v>15210</v>
      </c>
      <c r="P151">
        <v>2.8169014084507043E-2</v>
      </c>
      <c r="Q151">
        <v>2.8169014084507043E-2</v>
      </c>
      <c r="R151">
        <v>0.88732394366197187</v>
      </c>
      <c r="S151">
        <v>1107.8873239436621</v>
      </c>
      <c r="T151">
        <v>1107.8873239436621</v>
      </c>
      <c r="U151">
        <v>34898.450704225354</v>
      </c>
      <c r="V151">
        <v>0</v>
      </c>
      <c r="W151">
        <v>0</v>
      </c>
      <c r="X151">
        <v>0</v>
      </c>
      <c r="Y151">
        <v>0</v>
      </c>
      <c r="Z151">
        <v>0</v>
      </c>
      <c r="AB151">
        <v>19</v>
      </c>
      <c r="AC151">
        <v>0</v>
      </c>
      <c r="AD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R151" t="s">
        <v>205</v>
      </c>
    </row>
    <row r="152" spans="1:44" x14ac:dyDescent="0.35">
      <c r="A152" t="s">
        <v>206</v>
      </c>
      <c r="B152" t="s">
        <v>67</v>
      </c>
      <c r="C152">
        <v>3310</v>
      </c>
      <c r="D152">
        <v>30</v>
      </c>
      <c r="E152">
        <v>22</v>
      </c>
      <c r="F152">
        <v>21</v>
      </c>
      <c r="G152">
        <v>0</v>
      </c>
      <c r="H152">
        <v>0</v>
      </c>
      <c r="I152">
        <v>0</v>
      </c>
      <c r="J152">
        <f t="shared" si="6"/>
        <v>5850</v>
      </c>
      <c r="K152">
        <f t="shared" si="7"/>
        <v>4290</v>
      </c>
      <c r="L152">
        <f t="shared" si="8"/>
        <v>3780</v>
      </c>
      <c r="M152">
        <v>20280</v>
      </c>
      <c r="N152">
        <v>20280</v>
      </c>
      <c r="O152">
        <v>20280</v>
      </c>
      <c r="P152">
        <v>0.63636363636363635</v>
      </c>
      <c r="Q152">
        <v>0.90909090909090906</v>
      </c>
      <c r="R152">
        <v>0.90909090909090906</v>
      </c>
      <c r="S152">
        <v>8734.0909090909081</v>
      </c>
      <c r="T152">
        <v>12477.272727272726</v>
      </c>
      <c r="U152">
        <v>12477.272727272726</v>
      </c>
      <c r="V152">
        <v>14</v>
      </c>
      <c r="W152">
        <v>0</v>
      </c>
      <c r="X152">
        <v>0</v>
      </c>
      <c r="Y152">
        <v>0</v>
      </c>
      <c r="Z152">
        <v>0</v>
      </c>
      <c r="AB152">
        <v>24</v>
      </c>
      <c r="AC152">
        <v>0</v>
      </c>
      <c r="AD152">
        <v>0</v>
      </c>
      <c r="AF152">
        <v>1</v>
      </c>
      <c r="AG152">
        <v>0</v>
      </c>
      <c r="AH152">
        <v>0</v>
      </c>
      <c r="AI152">
        <v>0</v>
      </c>
      <c r="AJ152">
        <v>195</v>
      </c>
      <c r="AK152">
        <v>0</v>
      </c>
      <c r="AL152">
        <v>0</v>
      </c>
      <c r="AM152">
        <v>0</v>
      </c>
      <c r="AN152">
        <v>0</v>
      </c>
      <c r="AO152">
        <v>0</v>
      </c>
      <c r="AR152" t="s">
        <v>206</v>
      </c>
    </row>
    <row r="153" spans="1:44" x14ac:dyDescent="0.35">
      <c r="A153" t="s">
        <v>207</v>
      </c>
      <c r="B153" t="s">
        <v>64</v>
      </c>
      <c r="C153">
        <v>3311</v>
      </c>
      <c r="D153">
        <v>35</v>
      </c>
      <c r="E153">
        <v>28</v>
      </c>
      <c r="F153">
        <v>37</v>
      </c>
      <c r="G153">
        <v>0</v>
      </c>
      <c r="H153">
        <v>0</v>
      </c>
      <c r="I153">
        <v>0</v>
      </c>
      <c r="J153">
        <f t="shared" si="6"/>
        <v>6825</v>
      </c>
      <c r="K153">
        <f t="shared" si="7"/>
        <v>5460</v>
      </c>
      <c r="L153">
        <f t="shared" si="8"/>
        <v>6660</v>
      </c>
      <c r="M153">
        <v>10140</v>
      </c>
      <c r="N153">
        <v>10140</v>
      </c>
      <c r="O153">
        <v>10140</v>
      </c>
      <c r="P153">
        <v>0.63157894736842102</v>
      </c>
      <c r="Q153">
        <v>0.78947368421052633</v>
      </c>
      <c r="R153">
        <v>0.78947368421052633</v>
      </c>
      <c r="S153">
        <v>12950.526315789473</v>
      </c>
      <c r="T153">
        <v>16188.157894736842</v>
      </c>
      <c r="U153">
        <v>16188.157894736842</v>
      </c>
      <c r="V153">
        <v>0</v>
      </c>
      <c r="W153">
        <v>0</v>
      </c>
      <c r="X153">
        <v>0</v>
      </c>
      <c r="Y153">
        <v>0</v>
      </c>
      <c r="Z153">
        <v>0</v>
      </c>
      <c r="AB153">
        <v>24</v>
      </c>
      <c r="AC153">
        <v>0</v>
      </c>
      <c r="AD153">
        <v>0</v>
      </c>
      <c r="AF153">
        <v>10</v>
      </c>
      <c r="AG153">
        <v>8</v>
      </c>
      <c r="AH153">
        <v>9</v>
      </c>
      <c r="AI153">
        <v>0</v>
      </c>
      <c r="AJ153">
        <v>1950</v>
      </c>
      <c r="AK153">
        <v>1560</v>
      </c>
      <c r="AL153">
        <v>1620</v>
      </c>
      <c r="AM153">
        <v>0</v>
      </c>
      <c r="AN153">
        <v>0</v>
      </c>
      <c r="AO153">
        <v>0</v>
      </c>
      <c r="AR153" t="s">
        <v>207</v>
      </c>
    </row>
    <row r="154" spans="1:44" x14ac:dyDescent="0.35">
      <c r="A154" t="s">
        <v>208</v>
      </c>
      <c r="B154" t="s">
        <v>64</v>
      </c>
      <c r="C154">
        <v>3314</v>
      </c>
      <c r="D154">
        <v>26</v>
      </c>
      <c r="E154">
        <v>26</v>
      </c>
      <c r="F154">
        <v>25</v>
      </c>
      <c r="G154">
        <v>0</v>
      </c>
      <c r="H154">
        <v>0</v>
      </c>
      <c r="I154">
        <v>0</v>
      </c>
      <c r="J154">
        <f t="shared" si="6"/>
        <v>5070</v>
      </c>
      <c r="K154">
        <f t="shared" si="7"/>
        <v>5070</v>
      </c>
      <c r="L154">
        <f t="shared" si="8"/>
        <v>4500</v>
      </c>
      <c r="M154">
        <v>10140</v>
      </c>
      <c r="N154">
        <v>10140</v>
      </c>
      <c r="O154">
        <v>10140</v>
      </c>
      <c r="P154">
        <v>0.46153846153846156</v>
      </c>
      <c r="Q154">
        <v>0.53846153846153844</v>
      </c>
      <c r="R154">
        <v>0.69230769230769229</v>
      </c>
      <c r="S154">
        <v>6666.9230769230771</v>
      </c>
      <c r="T154">
        <v>7778.0769230769229</v>
      </c>
      <c r="U154">
        <v>10000.384615384615</v>
      </c>
      <c r="V154">
        <v>11</v>
      </c>
      <c r="W154">
        <v>0</v>
      </c>
      <c r="X154">
        <v>0</v>
      </c>
      <c r="Y154">
        <v>0</v>
      </c>
      <c r="Z154">
        <v>0</v>
      </c>
      <c r="AB154">
        <v>10</v>
      </c>
      <c r="AC154">
        <v>0</v>
      </c>
      <c r="AD154">
        <v>0</v>
      </c>
      <c r="AF154">
        <v>4.1333333333333337</v>
      </c>
      <c r="AG154">
        <v>0.8</v>
      </c>
      <c r="AH154">
        <v>0.8</v>
      </c>
      <c r="AI154">
        <v>0</v>
      </c>
      <c r="AJ154">
        <v>806.00000000000011</v>
      </c>
      <c r="AK154">
        <v>156</v>
      </c>
      <c r="AL154">
        <v>144</v>
      </c>
      <c r="AM154">
        <v>0</v>
      </c>
      <c r="AN154">
        <v>0</v>
      </c>
      <c r="AO154">
        <v>0</v>
      </c>
      <c r="AR154" t="s">
        <v>208</v>
      </c>
    </row>
    <row r="155" spans="1:44" x14ac:dyDescent="0.35">
      <c r="A155" t="s">
        <v>209</v>
      </c>
      <c r="B155" t="s">
        <v>67</v>
      </c>
      <c r="C155">
        <v>3317</v>
      </c>
      <c r="D155">
        <v>26</v>
      </c>
      <c r="E155">
        <v>16</v>
      </c>
      <c r="F155">
        <v>25</v>
      </c>
      <c r="G155">
        <v>0</v>
      </c>
      <c r="H155">
        <v>0</v>
      </c>
      <c r="I155">
        <v>0</v>
      </c>
      <c r="J155">
        <f t="shared" si="6"/>
        <v>5070</v>
      </c>
      <c r="K155">
        <f t="shared" si="7"/>
        <v>3120</v>
      </c>
      <c r="L155">
        <f t="shared" si="8"/>
        <v>4500</v>
      </c>
      <c r="M155">
        <v>10140</v>
      </c>
      <c r="N155">
        <v>10140</v>
      </c>
      <c r="O155">
        <v>10140</v>
      </c>
      <c r="P155">
        <v>0</v>
      </c>
      <c r="Q155">
        <v>0</v>
      </c>
      <c r="R155">
        <v>0.7</v>
      </c>
      <c r="S155">
        <v>0</v>
      </c>
      <c r="T155">
        <v>0</v>
      </c>
      <c r="U155">
        <v>10111.5</v>
      </c>
      <c r="V155">
        <v>10</v>
      </c>
      <c r="W155">
        <v>0</v>
      </c>
      <c r="X155">
        <v>0</v>
      </c>
      <c r="Y155">
        <v>0</v>
      </c>
      <c r="Z155">
        <v>0</v>
      </c>
      <c r="AB155">
        <v>11</v>
      </c>
      <c r="AC155">
        <v>0</v>
      </c>
      <c r="AD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R155" t="s">
        <v>209</v>
      </c>
    </row>
    <row r="156" spans="1:44" x14ac:dyDescent="0.35">
      <c r="A156" t="s">
        <v>210</v>
      </c>
      <c r="B156" t="s">
        <v>67</v>
      </c>
      <c r="C156">
        <v>3319</v>
      </c>
      <c r="D156">
        <v>35</v>
      </c>
      <c r="E156">
        <v>33</v>
      </c>
      <c r="F156">
        <v>35</v>
      </c>
      <c r="G156">
        <v>0</v>
      </c>
      <c r="H156">
        <v>0</v>
      </c>
      <c r="I156">
        <v>0</v>
      </c>
      <c r="J156">
        <f t="shared" si="6"/>
        <v>6825</v>
      </c>
      <c r="K156">
        <f t="shared" si="7"/>
        <v>6435</v>
      </c>
      <c r="L156">
        <f t="shared" si="8"/>
        <v>6300</v>
      </c>
      <c r="M156">
        <v>12089.999999999998</v>
      </c>
      <c r="N156">
        <v>12089.999999999998</v>
      </c>
      <c r="O156">
        <v>12089.999999999998</v>
      </c>
      <c r="P156">
        <v>0.33333333333333331</v>
      </c>
      <c r="Q156">
        <v>0.6333333333333333</v>
      </c>
      <c r="R156">
        <v>0.7</v>
      </c>
      <c r="S156">
        <v>6520</v>
      </c>
      <c r="T156">
        <v>12388</v>
      </c>
      <c r="U156">
        <v>13692</v>
      </c>
      <c r="V156">
        <v>0</v>
      </c>
      <c r="W156">
        <v>0</v>
      </c>
      <c r="X156">
        <v>0</v>
      </c>
      <c r="Y156">
        <v>0</v>
      </c>
      <c r="Z156">
        <v>0</v>
      </c>
      <c r="AB156">
        <v>13</v>
      </c>
      <c r="AC156">
        <v>0</v>
      </c>
      <c r="AD156">
        <v>0</v>
      </c>
      <c r="AF156">
        <v>9</v>
      </c>
      <c r="AG156">
        <v>8</v>
      </c>
      <c r="AH156">
        <v>11</v>
      </c>
      <c r="AI156">
        <v>0</v>
      </c>
      <c r="AJ156">
        <v>1755</v>
      </c>
      <c r="AK156">
        <v>1560</v>
      </c>
      <c r="AL156">
        <v>1980</v>
      </c>
      <c r="AM156">
        <v>0</v>
      </c>
      <c r="AN156">
        <v>0</v>
      </c>
      <c r="AO156">
        <v>0</v>
      </c>
      <c r="AR156" t="s">
        <v>210</v>
      </c>
    </row>
    <row r="157" spans="1:44" x14ac:dyDescent="0.35">
      <c r="A157" t="s">
        <v>211</v>
      </c>
      <c r="B157" t="s">
        <v>67</v>
      </c>
      <c r="C157">
        <v>3322</v>
      </c>
      <c r="D157">
        <v>22</v>
      </c>
      <c r="E157">
        <v>20</v>
      </c>
      <c r="F157">
        <v>20</v>
      </c>
      <c r="G157">
        <v>0</v>
      </c>
      <c r="H157">
        <v>0</v>
      </c>
      <c r="I157">
        <v>0</v>
      </c>
      <c r="J157">
        <f t="shared" si="6"/>
        <v>4290</v>
      </c>
      <c r="K157">
        <f t="shared" si="7"/>
        <v>3900</v>
      </c>
      <c r="L157">
        <f t="shared" si="8"/>
        <v>3600</v>
      </c>
      <c r="M157">
        <v>10140</v>
      </c>
      <c r="N157">
        <v>10140</v>
      </c>
      <c r="O157">
        <v>10140</v>
      </c>
      <c r="P157">
        <v>0.1111111111111111</v>
      </c>
      <c r="Q157">
        <v>0.16666666666666666</v>
      </c>
      <c r="R157">
        <v>0.16666666666666666</v>
      </c>
      <c r="S157">
        <v>1115</v>
      </c>
      <c r="T157">
        <v>1672.5</v>
      </c>
      <c r="U157">
        <v>1672.5</v>
      </c>
      <c r="V157">
        <v>1</v>
      </c>
      <c r="W157">
        <v>0</v>
      </c>
      <c r="X157">
        <v>0</v>
      </c>
      <c r="Y157">
        <v>0</v>
      </c>
      <c r="Z157">
        <v>0</v>
      </c>
      <c r="AB157">
        <v>3</v>
      </c>
      <c r="AC157">
        <v>5</v>
      </c>
      <c r="AD157">
        <v>0</v>
      </c>
      <c r="AF157">
        <v>10</v>
      </c>
      <c r="AG157">
        <v>2</v>
      </c>
      <c r="AH157">
        <v>6</v>
      </c>
      <c r="AI157">
        <v>0</v>
      </c>
      <c r="AJ157">
        <v>1950</v>
      </c>
      <c r="AK157">
        <v>390</v>
      </c>
      <c r="AL157">
        <v>1080</v>
      </c>
      <c r="AM157">
        <v>0</v>
      </c>
      <c r="AN157">
        <v>0</v>
      </c>
      <c r="AO157">
        <v>0</v>
      </c>
      <c r="AR157" t="s">
        <v>211</v>
      </c>
    </row>
    <row r="158" spans="1:44" x14ac:dyDescent="0.35">
      <c r="A158" t="s">
        <v>212</v>
      </c>
      <c r="B158" t="s">
        <v>67</v>
      </c>
      <c r="C158">
        <v>3323</v>
      </c>
      <c r="D158">
        <v>22</v>
      </c>
      <c r="E158">
        <v>18</v>
      </c>
      <c r="F158">
        <v>24</v>
      </c>
      <c r="G158">
        <v>0</v>
      </c>
      <c r="H158">
        <v>0</v>
      </c>
      <c r="I158">
        <v>0</v>
      </c>
      <c r="J158">
        <f t="shared" si="6"/>
        <v>4290</v>
      </c>
      <c r="K158">
        <f t="shared" si="7"/>
        <v>3510</v>
      </c>
      <c r="L158">
        <f t="shared" si="8"/>
        <v>4320</v>
      </c>
      <c r="M158">
        <v>10140</v>
      </c>
      <c r="N158">
        <v>10140</v>
      </c>
      <c r="O158">
        <v>10140</v>
      </c>
      <c r="P158">
        <v>0.5</v>
      </c>
      <c r="Q158">
        <v>0.66666666666666663</v>
      </c>
      <c r="R158">
        <v>0.77777777777777779</v>
      </c>
      <c r="S158">
        <v>6352.5</v>
      </c>
      <c r="T158">
        <v>8470</v>
      </c>
      <c r="U158">
        <v>9881.6666666666661</v>
      </c>
      <c r="V158">
        <v>0</v>
      </c>
      <c r="W158">
        <v>0</v>
      </c>
      <c r="X158">
        <v>0</v>
      </c>
      <c r="Y158">
        <v>0</v>
      </c>
      <c r="Z158">
        <v>0</v>
      </c>
      <c r="AB158">
        <v>24</v>
      </c>
      <c r="AC158">
        <v>0</v>
      </c>
      <c r="AD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R158" t="s">
        <v>212</v>
      </c>
    </row>
    <row r="159" spans="1:44" x14ac:dyDescent="0.35">
      <c r="A159" t="s">
        <v>213</v>
      </c>
      <c r="B159" t="s">
        <v>67</v>
      </c>
      <c r="C159">
        <v>3325</v>
      </c>
      <c r="D159">
        <v>27</v>
      </c>
      <c r="E159">
        <v>26</v>
      </c>
      <c r="F159">
        <v>24</v>
      </c>
      <c r="G159">
        <v>0</v>
      </c>
      <c r="H159">
        <v>0</v>
      </c>
      <c r="I159">
        <v>0</v>
      </c>
      <c r="J159">
        <f t="shared" si="6"/>
        <v>5265</v>
      </c>
      <c r="K159">
        <f t="shared" si="7"/>
        <v>5070</v>
      </c>
      <c r="L159">
        <f t="shared" si="8"/>
        <v>4320</v>
      </c>
      <c r="M159">
        <v>15210</v>
      </c>
      <c r="N159">
        <v>15210</v>
      </c>
      <c r="O159">
        <v>15210</v>
      </c>
      <c r="P159">
        <v>0</v>
      </c>
      <c r="Q159">
        <v>2.9411764705882353E-2</v>
      </c>
      <c r="R159">
        <v>0.76470588235294112</v>
      </c>
      <c r="S159">
        <v>0</v>
      </c>
      <c r="T159">
        <v>465.44117647058823</v>
      </c>
      <c r="U159">
        <v>12101.470588235294</v>
      </c>
      <c r="V159">
        <v>0</v>
      </c>
      <c r="W159">
        <v>0</v>
      </c>
      <c r="X159">
        <v>0</v>
      </c>
      <c r="Y159">
        <v>0</v>
      </c>
      <c r="Z159">
        <v>0</v>
      </c>
      <c r="AB159">
        <v>12</v>
      </c>
      <c r="AC159">
        <v>0</v>
      </c>
      <c r="AD159">
        <v>0</v>
      </c>
      <c r="AF159">
        <v>2</v>
      </c>
      <c r="AG159">
        <v>0</v>
      </c>
      <c r="AH159">
        <v>1</v>
      </c>
      <c r="AI159">
        <v>0</v>
      </c>
      <c r="AJ159">
        <v>390</v>
      </c>
      <c r="AK159">
        <v>0</v>
      </c>
      <c r="AL159">
        <v>180</v>
      </c>
      <c r="AM159">
        <v>0</v>
      </c>
      <c r="AN159">
        <v>0</v>
      </c>
      <c r="AO159">
        <v>0</v>
      </c>
      <c r="AR159" t="s">
        <v>213</v>
      </c>
    </row>
    <row r="160" spans="1:44" x14ac:dyDescent="0.35">
      <c r="A160" t="s">
        <v>214</v>
      </c>
      <c r="B160" t="s">
        <v>67</v>
      </c>
      <c r="C160">
        <v>3328</v>
      </c>
      <c r="D160">
        <v>21</v>
      </c>
      <c r="E160">
        <v>17</v>
      </c>
      <c r="F160">
        <v>21</v>
      </c>
      <c r="G160">
        <v>0</v>
      </c>
      <c r="H160">
        <v>0</v>
      </c>
      <c r="I160">
        <v>0</v>
      </c>
      <c r="J160">
        <f t="shared" si="6"/>
        <v>4095</v>
      </c>
      <c r="K160">
        <f t="shared" si="7"/>
        <v>3315</v>
      </c>
      <c r="L160">
        <f t="shared" si="8"/>
        <v>3780</v>
      </c>
      <c r="M160">
        <v>10140</v>
      </c>
      <c r="N160">
        <v>10140</v>
      </c>
      <c r="O160">
        <v>10140</v>
      </c>
      <c r="P160">
        <v>0.19047619047619047</v>
      </c>
      <c r="Q160">
        <v>0.23809523809523808</v>
      </c>
      <c r="R160">
        <v>0.47619047619047616</v>
      </c>
      <c r="S160">
        <v>1871.4285714285713</v>
      </c>
      <c r="T160">
        <v>2339.2857142857142</v>
      </c>
      <c r="U160">
        <v>4678.5714285714284</v>
      </c>
      <c r="V160">
        <v>1</v>
      </c>
      <c r="W160">
        <v>0</v>
      </c>
      <c r="X160">
        <v>0</v>
      </c>
      <c r="Y160">
        <v>0</v>
      </c>
      <c r="Z160">
        <v>0</v>
      </c>
      <c r="AB160">
        <v>2</v>
      </c>
      <c r="AC160">
        <v>0</v>
      </c>
      <c r="AD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R160" t="s">
        <v>214</v>
      </c>
    </row>
    <row r="161" spans="1:44" x14ac:dyDescent="0.35">
      <c r="A161" t="s">
        <v>215</v>
      </c>
      <c r="B161" t="s">
        <v>67</v>
      </c>
      <c r="C161">
        <v>3329</v>
      </c>
      <c r="D161">
        <v>40</v>
      </c>
      <c r="E161">
        <v>31</v>
      </c>
      <c r="F161">
        <v>34</v>
      </c>
      <c r="G161">
        <v>0</v>
      </c>
      <c r="H161">
        <v>0</v>
      </c>
      <c r="I161">
        <v>0</v>
      </c>
      <c r="J161">
        <f t="shared" si="6"/>
        <v>7800</v>
      </c>
      <c r="K161">
        <f t="shared" si="7"/>
        <v>6045</v>
      </c>
      <c r="L161">
        <f t="shared" si="8"/>
        <v>6120</v>
      </c>
      <c r="M161">
        <v>23400</v>
      </c>
      <c r="N161">
        <v>23400</v>
      </c>
      <c r="O161">
        <v>23400</v>
      </c>
      <c r="P161">
        <v>0</v>
      </c>
      <c r="Q161">
        <v>8.5714285714285715E-2</v>
      </c>
      <c r="R161">
        <v>0.65714285714285714</v>
      </c>
      <c r="S161">
        <v>0</v>
      </c>
      <c r="T161">
        <v>1594.2857142857142</v>
      </c>
      <c r="U161">
        <v>12222.857142857143</v>
      </c>
      <c r="V161">
        <v>9</v>
      </c>
      <c r="W161">
        <v>0</v>
      </c>
      <c r="X161">
        <v>0</v>
      </c>
      <c r="Y161">
        <v>0</v>
      </c>
      <c r="Z161">
        <v>0</v>
      </c>
      <c r="AB161">
        <v>9</v>
      </c>
      <c r="AC161">
        <v>0</v>
      </c>
      <c r="AD161">
        <v>0</v>
      </c>
      <c r="AF161">
        <v>8</v>
      </c>
      <c r="AG161">
        <v>6</v>
      </c>
      <c r="AH161">
        <v>7</v>
      </c>
      <c r="AI161">
        <v>0</v>
      </c>
      <c r="AJ161">
        <v>1560</v>
      </c>
      <c r="AK161">
        <v>1170</v>
      </c>
      <c r="AL161">
        <v>1260</v>
      </c>
      <c r="AM161">
        <v>0</v>
      </c>
      <c r="AN161">
        <v>0</v>
      </c>
      <c r="AO161">
        <v>0</v>
      </c>
      <c r="AR161" t="s">
        <v>215</v>
      </c>
    </row>
    <row r="162" spans="1:44" x14ac:dyDescent="0.35">
      <c r="A162" t="s">
        <v>216</v>
      </c>
      <c r="B162" t="s">
        <v>64</v>
      </c>
      <c r="C162">
        <v>3330</v>
      </c>
      <c r="D162">
        <v>29</v>
      </c>
      <c r="E162">
        <v>31</v>
      </c>
      <c r="F162">
        <v>30</v>
      </c>
      <c r="G162">
        <v>0</v>
      </c>
      <c r="H162">
        <v>0</v>
      </c>
      <c r="I162">
        <v>0</v>
      </c>
      <c r="J162">
        <f t="shared" si="6"/>
        <v>5655</v>
      </c>
      <c r="K162">
        <f t="shared" si="7"/>
        <v>6045</v>
      </c>
      <c r="L162">
        <f t="shared" si="8"/>
        <v>5400</v>
      </c>
      <c r="M162">
        <v>10140</v>
      </c>
      <c r="N162">
        <v>10140</v>
      </c>
      <c r="O162">
        <v>10140</v>
      </c>
      <c r="P162">
        <v>0.44117647058823528</v>
      </c>
      <c r="Q162">
        <v>0.55882352941176472</v>
      </c>
      <c r="R162">
        <v>0.6470588235294118</v>
      </c>
      <c r="S162">
        <v>7974.2647058823532</v>
      </c>
      <c r="T162">
        <v>10100.735294117647</v>
      </c>
      <c r="U162">
        <v>11695.588235294119</v>
      </c>
      <c r="V162">
        <v>0</v>
      </c>
      <c r="W162">
        <v>0</v>
      </c>
      <c r="X162">
        <v>0</v>
      </c>
      <c r="Y162">
        <v>0</v>
      </c>
      <c r="Z162">
        <v>0</v>
      </c>
      <c r="AB162">
        <v>10</v>
      </c>
      <c r="AC162">
        <v>0</v>
      </c>
      <c r="AD162">
        <v>0</v>
      </c>
      <c r="AF162">
        <v>15</v>
      </c>
      <c r="AG162">
        <v>10</v>
      </c>
      <c r="AH162">
        <v>12</v>
      </c>
      <c r="AI162">
        <v>0</v>
      </c>
      <c r="AJ162">
        <v>2925</v>
      </c>
      <c r="AK162">
        <v>1950</v>
      </c>
      <c r="AL162">
        <v>2160</v>
      </c>
      <c r="AM162">
        <v>0</v>
      </c>
      <c r="AN162">
        <v>0</v>
      </c>
      <c r="AO162">
        <v>0</v>
      </c>
      <c r="AR162" t="s">
        <v>216</v>
      </c>
    </row>
    <row r="163" spans="1:44" x14ac:dyDescent="0.35">
      <c r="A163" t="s">
        <v>217</v>
      </c>
      <c r="B163" t="s">
        <v>67</v>
      </c>
      <c r="C163">
        <v>3331</v>
      </c>
      <c r="D163">
        <v>34</v>
      </c>
      <c r="E163">
        <v>30</v>
      </c>
      <c r="F163">
        <v>35</v>
      </c>
      <c r="G163">
        <v>0</v>
      </c>
      <c r="H163">
        <v>0</v>
      </c>
      <c r="I163">
        <v>0</v>
      </c>
      <c r="J163">
        <f t="shared" si="6"/>
        <v>6630</v>
      </c>
      <c r="K163">
        <f t="shared" si="7"/>
        <v>5850</v>
      </c>
      <c r="L163">
        <f t="shared" si="8"/>
        <v>6300</v>
      </c>
      <c r="M163">
        <v>10140</v>
      </c>
      <c r="N163">
        <v>10140</v>
      </c>
      <c r="O163">
        <v>10140</v>
      </c>
      <c r="P163">
        <v>0.40909090909090912</v>
      </c>
      <c r="Q163">
        <v>0.54545454545454541</v>
      </c>
      <c r="R163">
        <v>0.63636363636363635</v>
      </c>
      <c r="S163">
        <v>7842.2727272727279</v>
      </c>
      <c r="T163">
        <v>10456.363636363636</v>
      </c>
      <c r="U163">
        <v>12199.090909090908</v>
      </c>
      <c r="V163">
        <v>5</v>
      </c>
      <c r="W163">
        <v>0</v>
      </c>
      <c r="X163">
        <v>0</v>
      </c>
      <c r="Y163">
        <v>0</v>
      </c>
      <c r="Z163">
        <v>0</v>
      </c>
      <c r="AB163">
        <v>7</v>
      </c>
      <c r="AC163">
        <v>0</v>
      </c>
      <c r="AD163">
        <v>0</v>
      </c>
      <c r="AF163">
        <v>9</v>
      </c>
      <c r="AG163">
        <v>11</v>
      </c>
      <c r="AH163">
        <v>9</v>
      </c>
      <c r="AI163">
        <v>0</v>
      </c>
      <c r="AJ163">
        <v>1755</v>
      </c>
      <c r="AK163">
        <v>2145</v>
      </c>
      <c r="AL163">
        <v>1620</v>
      </c>
      <c r="AM163">
        <v>0</v>
      </c>
      <c r="AN163">
        <v>0</v>
      </c>
      <c r="AO163">
        <v>0</v>
      </c>
      <c r="AR163" t="s">
        <v>217</v>
      </c>
    </row>
    <row r="164" spans="1:44" x14ac:dyDescent="0.35">
      <c r="A164" t="s">
        <v>218</v>
      </c>
      <c r="B164" t="s">
        <v>67</v>
      </c>
      <c r="C164">
        <v>3347</v>
      </c>
      <c r="D164">
        <v>19</v>
      </c>
      <c r="E164">
        <v>17</v>
      </c>
      <c r="F164">
        <v>19</v>
      </c>
      <c r="G164">
        <v>0</v>
      </c>
      <c r="H164">
        <v>0</v>
      </c>
      <c r="I164">
        <v>0</v>
      </c>
      <c r="J164">
        <f t="shared" si="6"/>
        <v>3705</v>
      </c>
      <c r="K164">
        <f t="shared" si="7"/>
        <v>3315</v>
      </c>
      <c r="L164">
        <f t="shared" si="8"/>
        <v>3420</v>
      </c>
      <c r="M164">
        <v>10140</v>
      </c>
      <c r="N164">
        <v>10140</v>
      </c>
      <c r="O164">
        <v>10140</v>
      </c>
      <c r="P164">
        <v>0.25</v>
      </c>
      <c r="Q164">
        <v>0.70833333333333337</v>
      </c>
      <c r="R164">
        <v>0.83333333333333337</v>
      </c>
      <c r="S164">
        <v>2415</v>
      </c>
      <c r="T164">
        <v>6842.5</v>
      </c>
      <c r="U164">
        <v>8050</v>
      </c>
      <c r="V164">
        <v>15</v>
      </c>
      <c r="W164">
        <v>0</v>
      </c>
      <c r="X164">
        <v>0</v>
      </c>
      <c r="Y164">
        <v>0</v>
      </c>
      <c r="Z164">
        <v>0</v>
      </c>
      <c r="AB164">
        <v>12</v>
      </c>
      <c r="AC164">
        <v>14</v>
      </c>
      <c r="AD164">
        <v>0</v>
      </c>
      <c r="AF164">
        <v>0</v>
      </c>
      <c r="AG164">
        <v>1</v>
      </c>
      <c r="AH164">
        <v>1</v>
      </c>
      <c r="AI164">
        <v>0</v>
      </c>
      <c r="AJ164">
        <v>0</v>
      </c>
      <c r="AK164">
        <v>195</v>
      </c>
      <c r="AL164">
        <v>180</v>
      </c>
      <c r="AM164">
        <v>0</v>
      </c>
      <c r="AN164">
        <v>0</v>
      </c>
      <c r="AO164">
        <v>0</v>
      </c>
      <c r="AR164" t="s">
        <v>218</v>
      </c>
    </row>
    <row r="165" spans="1:44" x14ac:dyDescent="0.35">
      <c r="A165" t="s">
        <v>219</v>
      </c>
      <c r="B165" t="s">
        <v>64</v>
      </c>
      <c r="C165">
        <v>2187</v>
      </c>
      <c r="D165">
        <v>38</v>
      </c>
      <c r="E165">
        <v>26</v>
      </c>
      <c r="F165">
        <v>34</v>
      </c>
      <c r="G165">
        <v>0</v>
      </c>
      <c r="H165">
        <v>0</v>
      </c>
      <c r="I165">
        <v>0</v>
      </c>
      <c r="J165">
        <f t="shared" si="6"/>
        <v>7410</v>
      </c>
      <c r="K165">
        <f t="shared" si="7"/>
        <v>5070</v>
      </c>
      <c r="L165">
        <f t="shared" si="8"/>
        <v>6120</v>
      </c>
      <c r="M165">
        <v>10140</v>
      </c>
      <c r="N165">
        <v>10140</v>
      </c>
      <c r="O165">
        <v>10140</v>
      </c>
      <c r="P165">
        <v>6.25E-2</v>
      </c>
      <c r="Q165">
        <v>6.25E-2</v>
      </c>
      <c r="R165">
        <v>0.5</v>
      </c>
      <c r="S165">
        <v>1138.125</v>
      </c>
      <c r="T165">
        <v>1138.125</v>
      </c>
      <c r="U165">
        <v>9105</v>
      </c>
      <c r="V165">
        <v>2</v>
      </c>
      <c r="W165">
        <v>0</v>
      </c>
      <c r="X165">
        <v>0</v>
      </c>
      <c r="Y165">
        <v>0</v>
      </c>
      <c r="Z165">
        <v>0</v>
      </c>
      <c r="AB165">
        <v>0</v>
      </c>
      <c r="AC165">
        <v>0</v>
      </c>
      <c r="AD165">
        <v>0</v>
      </c>
      <c r="AF165">
        <v>12</v>
      </c>
      <c r="AG165">
        <v>7</v>
      </c>
      <c r="AH165">
        <v>13</v>
      </c>
      <c r="AI165">
        <v>0</v>
      </c>
      <c r="AJ165">
        <v>2340</v>
      </c>
      <c r="AK165">
        <v>1365</v>
      </c>
      <c r="AL165">
        <v>2340</v>
      </c>
      <c r="AM165">
        <v>0</v>
      </c>
      <c r="AN165">
        <v>0</v>
      </c>
      <c r="AO165">
        <v>0</v>
      </c>
      <c r="AR165" t="s">
        <v>219</v>
      </c>
    </row>
    <row r="166" spans="1:44" x14ac:dyDescent="0.35">
      <c r="A166" t="s">
        <v>220</v>
      </c>
      <c r="B166" t="s">
        <v>67</v>
      </c>
      <c r="C166">
        <v>3351</v>
      </c>
      <c r="D166">
        <v>26</v>
      </c>
      <c r="E166">
        <v>23</v>
      </c>
      <c r="F166">
        <v>26</v>
      </c>
      <c r="G166">
        <v>0</v>
      </c>
      <c r="H166">
        <v>0</v>
      </c>
      <c r="I166">
        <v>0</v>
      </c>
      <c r="J166">
        <f t="shared" si="6"/>
        <v>5070</v>
      </c>
      <c r="K166">
        <f t="shared" si="7"/>
        <v>4485</v>
      </c>
      <c r="L166">
        <f t="shared" si="8"/>
        <v>4680</v>
      </c>
      <c r="M166">
        <v>10140</v>
      </c>
      <c r="N166">
        <v>10140</v>
      </c>
      <c r="O166">
        <v>10140</v>
      </c>
      <c r="P166">
        <v>7.6923076923076927E-2</v>
      </c>
      <c r="Q166">
        <v>0.42307692307692307</v>
      </c>
      <c r="R166">
        <v>0.80769230769230771</v>
      </c>
      <c r="S166">
        <v>1065</v>
      </c>
      <c r="T166">
        <v>5857.5</v>
      </c>
      <c r="U166">
        <v>11182.5</v>
      </c>
      <c r="V166">
        <v>15</v>
      </c>
      <c r="W166">
        <v>0</v>
      </c>
      <c r="X166">
        <v>0</v>
      </c>
      <c r="Y166">
        <v>0</v>
      </c>
      <c r="Z166">
        <v>0</v>
      </c>
      <c r="AB166">
        <v>11</v>
      </c>
      <c r="AC166">
        <v>13</v>
      </c>
      <c r="AD166">
        <v>0</v>
      </c>
      <c r="AF166">
        <v>3</v>
      </c>
      <c r="AG166">
        <v>0.66666666666666663</v>
      </c>
      <c r="AH166">
        <v>1.3333333333333333</v>
      </c>
      <c r="AI166">
        <v>0</v>
      </c>
      <c r="AJ166">
        <v>585</v>
      </c>
      <c r="AK166">
        <v>130</v>
      </c>
      <c r="AL166">
        <v>240</v>
      </c>
      <c r="AM166">
        <v>0</v>
      </c>
      <c r="AN166">
        <v>0</v>
      </c>
      <c r="AO166">
        <v>0</v>
      </c>
      <c r="AR166" t="s">
        <v>220</v>
      </c>
    </row>
    <row r="167" spans="1:44" x14ac:dyDescent="0.35">
      <c r="A167" t="s">
        <v>221</v>
      </c>
      <c r="B167" t="s">
        <v>67</v>
      </c>
      <c r="C167">
        <v>3352</v>
      </c>
      <c r="D167">
        <v>24</v>
      </c>
      <c r="E167">
        <v>23</v>
      </c>
      <c r="F167">
        <v>24</v>
      </c>
      <c r="G167">
        <v>0</v>
      </c>
      <c r="H167">
        <v>0</v>
      </c>
      <c r="I167">
        <v>0</v>
      </c>
      <c r="J167">
        <f t="shared" si="6"/>
        <v>4680</v>
      </c>
      <c r="K167">
        <f t="shared" si="7"/>
        <v>4485</v>
      </c>
      <c r="L167">
        <f t="shared" si="8"/>
        <v>4320</v>
      </c>
      <c r="M167">
        <v>15210</v>
      </c>
      <c r="N167">
        <v>15210</v>
      </c>
      <c r="O167">
        <v>15210</v>
      </c>
      <c r="P167">
        <v>0</v>
      </c>
      <c r="Q167">
        <v>0.2</v>
      </c>
      <c r="R167">
        <v>0.45</v>
      </c>
      <c r="S167">
        <v>0</v>
      </c>
      <c r="T167">
        <v>2775</v>
      </c>
      <c r="U167">
        <v>6243.75</v>
      </c>
      <c r="V167">
        <v>0</v>
      </c>
      <c r="W167">
        <v>0</v>
      </c>
      <c r="X167">
        <v>0</v>
      </c>
      <c r="Y167">
        <v>0</v>
      </c>
      <c r="Z167">
        <v>0</v>
      </c>
      <c r="AB167">
        <v>0</v>
      </c>
      <c r="AC167">
        <v>0</v>
      </c>
      <c r="AD167">
        <v>0</v>
      </c>
      <c r="AF167">
        <v>6</v>
      </c>
      <c r="AG167">
        <v>2</v>
      </c>
      <c r="AH167">
        <v>0</v>
      </c>
      <c r="AI167">
        <v>0</v>
      </c>
      <c r="AJ167">
        <v>1170</v>
      </c>
      <c r="AK167">
        <v>390</v>
      </c>
      <c r="AL167">
        <v>0</v>
      </c>
      <c r="AM167">
        <v>0</v>
      </c>
      <c r="AN167">
        <v>0</v>
      </c>
      <c r="AO167">
        <v>0</v>
      </c>
      <c r="AR167" t="s">
        <v>221</v>
      </c>
    </row>
    <row r="168" spans="1:44" x14ac:dyDescent="0.35">
      <c r="A168" t="s">
        <v>222</v>
      </c>
      <c r="B168" t="s">
        <v>67</v>
      </c>
      <c r="C168">
        <v>3359</v>
      </c>
      <c r="D168">
        <v>23</v>
      </c>
      <c r="E168">
        <v>19</v>
      </c>
      <c r="F168">
        <v>22</v>
      </c>
      <c r="G168">
        <v>0</v>
      </c>
      <c r="H168">
        <v>0</v>
      </c>
      <c r="I168">
        <v>0</v>
      </c>
      <c r="J168">
        <f t="shared" si="6"/>
        <v>4485</v>
      </c>
      <c r="K168">
        <f t="shared" si="7"/>
        <v>3705</v>
      </c>
      <c r="L168">
        <f t="shared" si="8"/>
        <v>3960</v>
      </c>
      <c r="M168">
        <v>10140</v>
      </c>
      <c r="N168">
        <v>10140</v>
      </c>
      <c r="O168">
        <v>10140</v>
      </c>
      <c r="P168">
        <v>0.2857142857142857</v>
      </c>
      <c r="Q168">
        <v>0.7142857142857143</v>
      </c>
      <c r="R168">
        <v>0.90476190476190477</v>
      </c>
      <c r="S168">
        <v>3805.7142857142853</v>
      </c>
      <c r="T168">
        <v>9514.2857142857138</v>
      </c>
      <c r="U168">
        <v>12051.428571428571</v>
      </c>
      <c r="V168">
        <v>0</v>
      </c>
      <c r="W168">
        <v>0</v>
      </c>
      <c r="X168">
        <v>0</v>
      </c>
      <c r="Y168">
        <v>0</v>
      </c>
      <c r="Z168">
        <v>0</v>
      </c>
      <c r="AB168">
        <v>8</v>
      </c>
      <c r="AC168">
        <v>0</v>
      </c>
      <c r="AD168">
        <v>0</v>
      </c>
      <c r="AF168">
        <v>1</v>
      </c>
      <c r="AG168">
        <v>0</v>
      </c>
      <c r="AH168">
        <v>0</v>
      </c>
      <c r="AI168">
        <v>0</v>
      </c>
      <c r="AJ168">
        <v>195</v>
      </c>
      <c r="AK168">
        <v>0</v>
      </c>
      <c r="AL168">
        <v>0</v>
      </c>
      <c r="AM168">
        <v>0</v>
      </c>
      <c r="AN168">
        <v>0</v>
      </c>
      <c r="AO168">
        <v>0</v>
      </c>
      <c r="AR168" t="s">
        <v>222</v>
      </c>
    </row>
    <row r="169" spans="1:44" x14ac:dyDescent="0.35">
      <c r="A169" t="s">
        <v>223</v>
      </c>
      <c r="B169" t="s">
        <v>67</v>
      </c>
      <c r="C169">
        <v>3361</v>
      </c>
      <c r="D169">
        <v>20</v>
      </c>
      <c r="E169">
        <v>20</v>
      </c>
      <c r="F169">
        <v>20</v>
      </c>
      <c r="G169">
        <v>0</v>
      </c>
      <c r="H169">
        <v>0</v>
      </c>
      <c r="I169">
        <v>0</v>
      </c>
      <c r="J169">
        <f t="shared" si="6"/>
        <v>3900</v>
      </c>
      <c r="K169">
        <f t="shared" si="7"/>
        <v>3900</v>
      </c>
      <c r="L169">
        <f t="shared" si="8"/>
        <v>3600</v>
      </c>
      <c r="M169">
        <v>10140</v>
      </c>
      <c r="N169">
        <v>10140</v>
      </c>
      <c r="O169">
        <v>10140</v>
      </c>
      <c r="P169">
        <v>0.1111111111111111</v>
      </c>
      <c r="Q169">
        <v>0.48148148148148145</v>
      </c>
      <c r="R169">
        <v>0.70370370370370372</v>
      </c>
      <c r="S169">
        <v>1375</v>
      </c>
      <c r="T169">
        <v>5958.333333333333</v>
      </c>
      <c r="U169">
        <v>8708.3333333333339</v>
      </c>
      <c r="V169">
        <v>7</v>
      </c>
      <c r="W169">
        <v>0</v>
      </c>
      <c r="X169">
        <v>0</v>
      </c>
      <c r="Y169">
        <v>0</v>
      </c>
      <c r="Z169">
        <v>0</v>
      </c>
      <c r="AB169">
        <v>12</v>
      </c>
      <c r="AC169">
        <v>0</v>
      </c>
      <c r="AD169">
        <v>0</v>
      </c>
      <c r="AF169">
        <v>8</v>
      </c>
      <c r="AG169">
        <v>9</v>
      </c>
      <c r="AH169">
        <v>8</v>
      </c>
      <c r="AI169">
        <v>0</v>
      </c>
      <c r="AJ169">
        <v>1560</v>
      </c>
      <c r="AK169">
        <v>1755</v>
      </c>
      <c r="AL169">
        <v>1440</v>
      </c>
      <c r="AM169">
        <v>0</v>
      </c>
      <c r="AN169">
        <v>0</v>
      </c>
      <c r="AO169">
        <v>0</v>
      </c>
      <c r="AR169" t="s">
        <v>223</v>
      </c>
    </row>
    <row r="170" spans="1:44" x14ac:dyDescent="0.35">
      <c r="A170" t="s">
        <v>224</v>
      </c>
      <c r="B170" t="s">
        <v>67</v>
      </c>
      <c r="C170">
        <v>3363</v>
      </c>
      <c r="D170">
        <v>29</v>
      </c>
      <c r="E170">
        <v>24</v>
      </c>
      <c r="F170">
        <v>29</v>
      </c>
      <c r="G170">
        <v>0</v>
      </c>
      <c r="H170">
        <v>0</v>
      </c>
      <c r="I170">
        <v>0</v>
      </c>
      <c r="J170">
        <f t="shared" si="6"/>
        <v>5655</v>
      </c>
      <c r="K170">
        <f t="shared" si="7"/>
        <v>4680</v>
      </c>
      <c r="L170">
        <f t="shared" si="8"/>
        <v>5220</v>
      </c>
      <c r="M170">
        <v>10140</v>
      </c>
      <c r="N170">
        <v>10140</v>
      </c>
      <c r="O170">
        <v>10140</v>
      </c>
      <c r="P170">
        <v>0.15384615384615385</v>
      </c>
      <c r="Q170">
        <v>0.15384615384615385</v>
      </c>
      <c r="R170">
        <v>0.38461538461538464</v>
      </c>
      <c r="S170">
        <v>2363.0769230769233</v>
      </c>
      <c r="T170">
        <v>2363.0769230769233</v>
      </c>
      <c r="U170">
        <v>5907.6923076923076</v>
      </c>
      <c r="V170">
        <v>10</v>
      </c>
      <c r="W170">
        <v>0</v>
      </c>
      <c r="X170">
        <v>0</v>
      </c>
      <c r="Y170">
        <v>0</v>
      </c>
      <c r="Z170">
        <v>0</v>
      </c>
      <c r="AB170">
        <v>5</v>
      </c>
      <c r="AC170">
        <v>0</v>
      </c>
      <c r="AD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R170" t="s">
        <v>224</v>
      </c>
    </row>
    <row r="171" spans="1:44" x14ac:dyDescent="0.35">
      <c r="A171" t="s">
        <v>225</v>
      </c>
      <c r="B171" t="s">
        <v>64</v>
      </c>
      <c r="C171">
        <v>3366</v>
      </c>
      <c r="D171">
        <v>10</v>
      </c>
      <c r="E171">
        <v>8</v>
      </c>
      <c r="F171">
        <v>8</v>
      </c>
      <c r="G171">
        <v>0</v>
      </c>
      <c r="H171">
        <v>0</v>
      </c>
      <c r="I171">
        <v>0</v>
      </c>
      <c r="J171">
        <f t="shared" si="6"/>
        <v>1950</v>
      </c>
      <c r="K171">
        <f t="shared" si="7"/>
        <v>1560</v>
      </c>
      <c r="L171">
        <f t="shared" si="8"/>
        <v>1440</v>
      </c>
      <c r="M171">
        <v>10140</v>
      </c>
      <c r="N171">
        <v>10140</v>
      </c>
      <c r="O171">
        <v>10140</v>
      </c>
      <c r="P171">
        <v>0.61538461538461542</v>
      </c>
      <c r="Q171">
        <v>0.84615384615384615</v>
      </c>
      <c r="R171">
        <v>0.84615384615384615</v>
      </c>
      <c r="S171">
        <v>3775.3846153846157</v>
      </c>
      <c r="T171">
        <v>5191.1538461538457</v>
      </c>
      <c r="U171">
        <v>5191.1538461538457</v>
      </c>
      <c r="V171">
        <v>0</v>
      </c>
      <c r="W171">
        <v>0</v>
      </c>
      <c r="X171">
        <v>0</v>
      </c>
      <c r="Y171">
        <v>0</v>
      </c>
      <c r="Z171">
        <v>0</v>
      </c>
      <c r="AB171">
        <v>13</v>
      </c>
      <c r="AC171">
        <v>0</v>
      </c>
      <c r="AD171">
        <v>0</v>
      </c>
      <c r="AF171">
        <v>0.4</v>
      </c>
      <c r="AG171">
        <v>0</v>
      </c>
      <c r="AH171">
        <v>0</v>
      </c>
      <c r="AI171">
        <v>0</v>
      </c>
      <c r="AJ171">
        <v>78</v>
      </c>
      <c r="AK171">
        <v>0</v>
      </c>
      <c r="AL171">
        <v>0</v>
      </c>
      <c r="AM171">
        <v>0</v>
      </c>
      <c r="AN171">
        <v>0</v>
      </c>
      <c r="AO171">
        <v>0</v>
      </c>
      <c r="AR171" t="s">
        <v>225</v>
      </c>
    </row>
    <row r="172" spans="1:44" x14ac:dyDescent="0.35">
      <c r="A172" t="s">
        <v>226</v>
      </c>
      <c r="B172" t="s">
        <v>67</v>
      </c>
      <c r="C172">
        <v>3367</v>
      </c>
      <c r="D172">
        <v>26</v>
      </c>
      <c r="E172">
        <v>19</v>
      </c>
      <c r="F172">
        <v>26</v>
      </c>
      <c r="G172">
        <v>0</v>
      </c>
      <c r="H172">
        <v>0</v>
      </c>
      <c r="I172">
        <v>0</v>
      </c>
      <c r="J172">
        <f t="shared" si="6"/>
        <v>5070</v>
      </c>
      <c r="K172">
        <f t="shared" si="7"/>
        <v>3705</v>
      </c>
      <c r="L172">
        <f t="shared" si="8"/>
        <v>4680</v>
      </c>
      <c r="M172">
        <v>10140</v>
      </c>
      <c r="N172">
        <v>10140</v>
      </c>
      <c r="O172">
        <v>10140</v>
      </c>
      <c r="P172">
        <v>0.52</v>
      </c>
      <c r="Q172">
        <v>0.52</v>
      </c>
      <c r="R172">
        <v>0.68</v>
      </c>
      <c r="S172">
        <v>7402.2</v>
      </c>
      <c r="T172">
        <v>7402.2</v>
      </c>
      <c r="U172">
        <v>9679.8000000000011</v>
      </c>
      <c r="V172">
        <v>11</v>
      </c>
      <c r="W172">
        <v>0</v>
      </c>
      <c r="X172">
        <v>0</v>
      </c>
      <c r="Y172">
        <v>0</v>
      </c>
      <c r="Z172">
        <v>0</v>
      </c>
      <c r="AB172">
        <v>8</v>
      </c>
      <c r="AC172">
        <v>0</v>
      </c>
      <c r="AD172">
        <v>0</v>
      </c>
      <c r="AF172">
        <v>12</v>
      </c>
      <c r="AG172">
        <v>10</v>
      </c>
      <c r="AH172">
        <v>11</v>
      </c>
      <c r="AI172">
        <v>0</v>
      </c>
      <c r="AJ172">
        <v>2340</v>
      </c>
      <c r="AK172">
        <v>1950</v>
      </c>
      <c r="AL172">
        <v>1980</v>
      </c>
      <c r="AM172">
        <v>0</v>
      </c>
      <c r="AN172">
        <v>0</v>
      </c>
      <c r="AO172">
        <v>0</v>
      </c>
      <c r="AR172" t="s">
        <v>226</v>
      </c>
    </row>
    <row r="173" spans="1:44" x14ac:dyDescent="0.35">
      <c r="A173" t="s">
        <v>227</v>
      </c>
      <c r="B173" t="s">
        <v>67</v>
      </c>
      <c r="C173">
        <v>3372</v>
      </c>
      <c r="D173">
        <v>59</v>
      </c>
      <c r="E173">
        <v>59</v>
      </c>
      <c r="F173">
        <v>62</v>
      </c>
      <c r="G173">
        <v>0</v>
      </c>
      <c r="H173">
        <v>0</v>
      </c>
      <c r="I173">
        <v>0</v>
      </c>
      <c r="J173">
        <f t="shared" si="6"/>
        <v>11505</v>
      </c>
      <c r="K173">
        <f t="shared" si="7"/>
        <v>11505</v>
      </c>
      <c r="L173">
        <f t="shared" si="8"/>
        <v>11160</v>
      </c>
      <c r="M173">
        <v>25350</v>
      </c>
      <c r="N173">
        <v>25350</v>
      </c>
      <c r="O173">
        <v>25350</v>
      </c>
      <c r="P173">
        <v>0.11764705882352941</v>
      </c>
      <c r="Q173">
        <v>0.27450980392156865</v>
      </c>
      <c r="R173">
        <v>0.82352941176470584</v>
      </c>
      <c r="S173">
        <v>3859.4117647058824</v>
      </c>
      <c r="T173">
        <v>9005.2941176470595</v>
      </c>
      <c r="U173">
        <v>27015.882352941175</v>
      </c>
      <c r="V173">
        <v>42</v>
      </c>
      <c r="W173">
        <v>0</v>
      </c>
      <c r="X173">
        <v>0</v>
      </c>
      <c r="Y173">
        <v>0</v>
      </c>
      <c r="Z173">
        <v>0</v>
      </c>
      <c r="AB173">
        <v>56</v>
      </c>
      <c r="AC173">
        <v>0</v>
      </c>
      <c r="AD173">
        <v>0</v>
      </c>
      <c r="AF173">
        <v>6</v>
      </c>
      <c r="AG173">
        <v>6</v>
      </c>
      <c r="AH173">
        <v>11</v>
      </c>
      <c r="AI173">
        <v>0</v>
      </c>
      <c r="AJ173">
        <v>1170</v>
      </c>
      <c r="AK173">
        <v>1170</v>
      </c>
      <c r="AL173">
        <v>1980</v>
      </c>
      <c r="AM173">
        <v>0</v>
      </c>
      <c r="AN173">
        <v>0</v>
      </c>
      <c r="AO173">
        <v>0</v>
      </c>
      <c r="AR173" t="s">
        <v>227</v>
      </c>
    </row>
    <row r="174" spans="1:44" x14ac:dyDescent="0.35">
      <c r="A174" t="s">
        <v>228</v>
      </c>
      <c r="B174" t="s">
        <v>67</v>
      </c>
      <c r="C174">
        <v>3377</v>
      </c>
      <c r="D174">
        <v>20</v>
      </c>
      <c r="E174">
        <v>11</v>
      </c>
      <c r="F174">
        <v>13</v>
      </c>
      <c r="G174">
        <v>0</v>
      </c>
      <c r="H174">
        <v>0</v>
      </c>
      <c r="I174">
        <v>0</v>
      </c>
      <c r="J174">
        <f t="shared" si="6"/>
        <v>3900</v>
      </c>
      <c r="K174">
        <f t="shared" si="7"/>
        <v>2145</v>
      </c>
      <c r="L174">
        <f t="shared" si="8"/>
        <v>2340</v>
      </c>
      <c r="M174">
        <v>11700</v>
      </c>
      <c r="N174">
        <v>11700</v>
      </c>
      <c r="O174">
        <v>11700</v>
      </c>
      <c r="P174">
        <v>0.47619047619047616</v>
      </c>
      <c r="Q174">
        <v>0.8571428571428571</v>
      </c>
      <c r="R174">
        <v>0.90476190476190477</v>
      </c>
      <c r="S174">
        <v>4550</v>
      </c>
      <c r="T174">
        <v>8190</v>
      </c>
      <c r="U174">
        <v>8645</v>
      </c>
      <c r="V174">
        <v>0</v>
      </c>
      <c r="W174">
        <v>0</v>
      </c>
      <c r="X174">
        <v>0</v>
      </c>
      <c r="Y174">
        <v>0</v>
      </c>
      <c r="Z174">
        <v>0</v>
      </c>
      <c r="AB174">
        <v>17</v>
      </c>
      <c r="AC174">
        <v>0</v>
      </c>
      <c r="AD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R174" t="s">
        <v>228</v>
      </c>
    </row>
    <row r="175" spans="1:44" x14ac:dyDescent="0.35">
      <c r="A175" t="s">
        <v>229</v>
      </c>
      <c r="B175" t="s">
        <v>67</v>
      </c>
      <c r="C175">
        <v>3386</v>
      </c>
      <c r="D175">
        <v>27</v>
      </c>
      <c r="E175">
        <v>27</v>
      </c>
      <c r="F175">
        <v>24</v>
      </c>
      <c r="G175">
        <v>0</v>
      </c>
      <c r="H175">
        <v>0</v>
      </c>
      <c r="I175">
        <v>0</v>
      </c>
      <c r="J175">
        <f t="shared" si="6"/>
        <v>5265</v>
      </c>
      <c r="K175">
        <f t="shared" si="7"/>
        <v>5265</v>
      </c>
      <c r="L175">
        <f t="shared" si="8"/>
        <v>4320</v>
      </c>
      <c r="M175">
        <v>10140</v>
      </c>
      <c r="N175">
        <v>10140</v>
      </c>
      <c r="O175">
        <v>10140</v>
      </c>
      <c r="P175">
        <v>0.11428571428571428</v>
      </c>
      <c r="Q175">
        <v>0.65714285714285714</v>
      </c>
      <c r="R175">
        <v>0.8</v>
      </c>
      <c r="S175">
        <v>1741.7142857142856</v>
      </c>
      <c r="T175">
        <v>10014.857142857143</v>
      </c>
      <c r="U175">
        <v>12192</v>
      </c>
      <c r="V175">
        <v>8</v>
      </c>
      <c r="W175">
        <v>0</v>
      </c>
      <c r="X175">
        <v>0</v>
      </c>
      <c r="Y175">
        <v>0</v>
      </c>
      <c r="Z175">
        <v>0</v>
      </c>
      <c r="AB175">
        <v>11</v>
      </c>
      <c r="AC175">
        <v>0</v>
      </c>
      <c r="AD175">
        <v>0</v>
      </c>
      <c r="AF175">
        <v>7</v>
      </c>
      <c r="AG175">
        <v>1</v>
      </c>
      <c r="AH175">
        <v>2</v>
      </c>
      <c r="AI175">
        <v>0</v>
      </c>
      <c r="AJ175">
        <v>1365</v>
      </c>
      <c r="AK175">
        <v>195</v>
      </c>
      <c r="AL175">
        <v>360</v>
      </c>
      <c r="AM175">
        <v>0</v>
      </c>
      <c r="AN175">
        <v>0</v>
      </c>
      <c r="AO175">
        <v>0</v>
      </c>
      <c r="AR175" t="s">
        <v>229</v>
      </c>
    </row>
    <row r="176" spans="1:44" x14ac:dyDescent="0.35">
      <c r="A176" t="s">
        <v>230</v>
      </c>
      <c r="B176" t="s">
        <v>67</v>
      </c>
      <c r="C176">
        <v>3406</v>
      </c>
      <c r="D176">
        <v>28</v>
      </c>
      <c r="E176">
        <v>21</v>
      </c>
      <c r="F176">
        <v>29</v>
      </c>
      <c r="G176">
        <v>0</v>
      </c>
      <c r="H176">
        <v>0</v>
      </c>
      <c r="I176">
        <v>0</v>
      </c>
      <c r="J176">
        <f t="shared" si="6"/>
        <v>5460</v>
      </c>
      <c r="K176">
        <f t="shared" si="7"/>
        <v>4095</v>
      </c>
      <c r="L176">
        <f t="shared" si="8"/>
        <v>5220</v>
      </c>
      <c r="M176">
        <v>10140</v>
      </c>
      <c r="N176">
        <v>10140</v>
      </c>
      <c r="O176">
        <v>10140</v>
      </c>
      <c r="P176">
        <v>0</v>
      </c>
      <c r="Q176">
        <v>0.45454545454545453</v>
      </c>
      <c r="R176">
        <v>0.81818181818181823</v>
      </c>
      <c r="S176">
        <v>0</v>
      </c>
      <c r="T176">
        <v>6088.6363636363631</v>
      </c>
      <c r="U176">
        <v>10959.545454545456</v>
      </c>
      <c r="V176">
        <v>11</v>
      </c>
      <c r="W176">
        <v>0</v>
      </c>
      <c r="X176">
        <v>2</v>
      </c>
      <c r="Y176">
        <v>1</v>
      </c>
      <c r="Z176">
        <v>0</v>
      </c>
      <c r="AB176">
        <v>10</v>
      </c>
      <c r="AC176">
        <v>0</v>
      </c>
      <c r="AD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390</v>
      </c>
      <c r="AO176">
        <v>180</v>
      </c>
      <c r="AR176" t="s">
        <v>230</v>
      </c>
    </row>
    <row r="177" spans="1:44" x14ac:dyDescent="0.35">
      <c r="A177" t="s">
        <v>231</v>
      </c>
      <c r="B177" t="s">
        <v>67</v>
      </c>
      <c r="C177">
        <v>3411</v>
      </c>
      <c r="D177">
        <v>26</v>
      </c>
      <c r="E177">
        <v>26</v>
      </c>
      <c r="F177">
        <v>20</v>
      </c>
      <c r="G177">
        <v>0</v>
      </c>
      <c r="H177">
        <v>0</v>
      </c>
      <c r="I177">
        <v>0</v>
      </c>
      <c r="J177">
        <f t="shared" si="6"/>
        <v>5070</v>
      </c>
      <c r="K177">
        <f t="shared" si="7"/>
        <v>5070</v>
      </c>
      <c r="L177">
        <f t="shared" si="8"/>
        <v>3600</v>
      </c>
      <c r="M177">
        <v>10140</v>
      </c>
      <c r="N177">
        <v>10140</v>
      </c>
      <c r="O177">
        <v>10140</v>
      </c>
      <c r="P177">
        <v>0.63157894736842102</v>
      </c>
      <c r="Q177">
        <v>0.89473684210526316</v>
      </c>
      <c r="R177">
        <v>0.89473684210526316</v>
      </c>
      <c r="S177">
        <v>9416.8421052631566</v>
      </c>
      <c r="T177">
        <v>13340.526315789473</v>
      </c>
      <c r="U177">
        <v>13340.526315789473</v>
      </c>
      <c r="V177">
        <v>12</v>
      </c>
      <c r="W177">
        <v>0</v>
      </c>
      <c r="X177">
        <v>0</v>
      </c>
      <c r="Y177">
        <v>0</v>
      </c>
      <c r="Z177">
        <v>0</v>
      </c>
      <c r="AB177">
        <v>25</v>
      </c>
      <c r="AC177">
        <v>0</v>
      </c>
      <c r="AD177">
        <v>0</v>
      </c>
      <c r="AF177">
        <v>5</v>
      </c>
      <c r="AG177">
        <v>0</v>
      </c>
      <c r="AH177">
        <v>0</v>
      </c>
      <c r="AI177">
        <v>0</v>
      </c>
      <c r="AJ177">
        <v>975</v>
      </c>
      <c r="AK177">
        <v>0</v>
      </c>
      <c r="AL177">
        <v>0</v>
      </c>
      <c r="AM177">
        <v>0</v>
      </c>
      <c r="AN177">
        <v>0</v>
      </c>
      <c r="AO177">
        <v>0</v>
      </c>
      <c r="AR177" t="s">
        <v>231</v>
      </c>
    </row>
    <row r="178" spans="1:44" x14ac:dyDescent="0.35">
      <c r="A178" t="s">
        <v>232</v>
      </c>
      <c r="B178" t="s">
        <v>64</v>
      </c>
      <c r="C178">
        <v>3412</v>
      </c>
      <c r="D178">
        <v>64</v>
      </c>
      <c r="E178">
        <v>49</v>
      </c>
      <c r="F178">
        <v>60</v>
      </c>
      <c r="G178">
        <v>0</v>
      </c>
      <c r="H178">
        <v>0</v>
      </c>
      <c r="I178">
        <v>0</v>
      </c>
      <c r="J178">
        <f t="shared" si="6"/>
        <v>12480</v>
      </c>
      <c r="K178">
        <f t="shared" si="7"/>
        <v>9555</v>
      </c>
      <c r="L178">
        <f t="shared" si="8"/>
        <v>10800</v>
      </c>
      <c r="M178">
        <v>15210</v>
      </c>
      <c r="N178">
        <v>15210</v>
      </c>
      <c r="O178">
        <v>15210</v>
      </c>
      <c r="P178">
        <v>0.33333333333333331</v>
      </c>
      <c r="Q178">
        <v>0.75</v>
      </c>
      <c r="R178">
        <v>0.8</v>
      </c>
      <c r="S178">
        <v>10880</v>
      </c>
      <c r="T178">
        <v>24480</v>
      </c>
      <c r="U178">
        <v>26112</v>
      </c>
      <c r="V178">
        <v>31</v>
      </c>
      <c r="W178">
        <v>0</v>
      </c>
      <c r="X178">
        <v>0</v>
      </c>
      <c r="Y178">
        <v>0</v>
      </c>
      <c r="Z178">
        <v>0</v>
      </c>
      <c r="AB178">
        <v>24</v>
      </c>
      <c r="AC178">
        <v>0</v>
      </c>
      <c r="AD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R178" t="s">
        <v>232</v>
      </c>
    </row>
    <row r="179" spans="1:44" x14ac:dyDescent="0.35">
      <c r="A179" t="s">
        <v>233</v>
      </c>
      <c r="B179" t="s">
        <v>64</v>
      </c>
      <c r="C179">
        <v>2181</v>
      </c>
      <c r="D179">
        <v>26</v>
      </c>
      <c r="E179">
        <v>15</v>
      </c>
      <c r="F179">
        <v>23</v>
      </c>
      <c r="G179">
        <v>0</v>
      </c>
      <c r="H179">
        <v>0</v>
      </c>
      <c r="I179">
        <v>0</v>
      </c>
      <c r="J179">
        <f t="shared" si="6"/>
        <v>5070</v>
      </c>
      <c r="K179">
        <f t="shared" si="7"/>
        <v>2925</v>
      </c>
      <c r="L179">
        <f t="shared" si="8"/>
        <v>4140</v>
      </c>
      <c r="M179">
        <v>10140</v>
      </c>
      <c r="N179">
        <v>10140</v>
      </c>
      <c r="O179">
        <v>10140</v>
      </c>
      <c r="P179">
        <v>0</v>
      </c>
      <c r="Q179">
        <v>5.5555555555555552E-2</v>
      </c>
      <c r="R179">
        <v>0.61111111111111116</v>
      </c>
      <c r="S179">
        <v>0</v>
      </c>
      <c r="T179">
        <v>674.16666666666663</v>
      </c>
      <c r="U179">
        <v>7415.8333333333339</v>
      </c>
      <c r="V179">
        <v>8</v>
      </c>
      <c r="W179">
        <v>0</v>
      </c>
      <c r="X179">
        <v>0</v>
      </c>
      <c r="Y179">
        <v>0</v>
      </c>
      <c r="Z179">
        <v>0</v>
      </c>
      <c r="AB179">
        <v>5</v>
      </c>
      <c r="AC179">
        <v>0</v>
      </c>
      <c r="AD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R179" t="s">
        <v>233</v>
      </c>
    </row>
    <row r="180" spans="1:44" x14ac:dyDescent="0.35">
      <c r="A180" t="s">
        <v>234</v>
      </c>
      <c r="B180" t="s">
        <v>67</v>
      </c>
      <c r="C180">
        <v>3428</v>
      </c>
      <c r="D180">
        <v>37</v>
      </c>
      <c r="E180">
        <v>27</v>
      </c>
      <c r="F180">
        <v>37</v>
      </c>
      <c r="G180">
        <v>0</v>
      </c>
      <c r="H180">
        <v>0</v>
      </c>
      <c r="I180">
        <v>0</v>
      </c>
      <c r="J180">
        <f t="shared" si="6"/>
        <v>7215</v>
      </c>
      <c r="K180">
        <f t="shared" si="7"/>
        <v>5265</v>
      </c>
      <c r="L180">
        <f t="shared" si="8"/>
        <v>6660</v>
      </c>
      <c r="M180">
        <v>10140</v>
      </c>
      <c r="N180">
        <v>10140</v>
      </c>
      <c r="O180">
        <v>10140</v>
      </c>
      <c r="P180">
        <v>5.4054054054054057E-2</v>
      </c>
      <c r="Q180">
        <v>0.13513513513513514</v>
      </c>
      <c r="R180">
        <v>0.1891891891891892</v>
      </c>
      <c r="S180">
        <v>1097.8378378378379</v>
      </c>
      <c r="T180">
        <v>2744.5945945945946</v>
      </c>
      <c r="U180">
        <v>3842.4324324324325</v>
      </c>
      <c r="V180">
        <v>1</v>
      </c>
      <c r="W180">
        <v>0</v>
      </c>
      <c r="X180">
        <v>0</v>
      </c>
      <c r="Y180">
        <v>0</v>
      </c>
      <c r="Z180">
        <v>0</v>
      </c>
      <c r="AB180">
        <v>16</v>
      </c>
      <c r="AC180">
        <v>0</v>
      </c>
      <c r="AD180">
        <v>0</v>
      </c>
      <c r="AF180">
        <v>11</v>
      </c>
      <c r="AG180">
        <v>14</v>
      </c>
      <c r="AH180">
        <v>12</v>
      </c>
      <c r="AI180">
        <v>0</v>
      </c>
      <c r="AJ180">
        <v>2145</v>
      </c>
      <c r="AK180">
        <v>2730</v>
      </c>
      <c r="AL180">
        <v>2160</v>
      </c>
      <c r="AM180">
        <v>0</v>
      </c>
      <c r="AN180">
        <v>0</v>
      </c>
      <c r="AO180">
        <v>0</v>
      </c>
      <c r="AR180" t="s">
        <v>234</v>
      </c>
    </row>
    <row r="181" spans="1:44" x14ac:dyDescent="0.35">
      <c r="A181" t="s">
        <v>235</v>
      </c>
      <c r="B181" t="s">
        <v>67</v>
      </c>
      <c r="C181">
        <v>3431</v>
      </c>
      <c r="D181">
        <v>50</v>
      </c>
      <c r="E181">
        <v>38</v>
      </c>
      <c r="F181">
        <v>45</v>
      </c>
      <c r="G181">
        <v>0</v>
      </c>
      <c r="H181">
        <v>0</v>
      </c>
      <c r="I181">
        <v>0</v>
      </c>
      <c r="J181">
        <f t="shared" si="6"/>
        <v>9750</v>
      </c>
      <c r="K181">
        <f t="shared" si="7"/>
        <v>7410</v>
      </c>
      <c r="L181">
        <f t="shared" si="8"/>
        <v>8100</v>
      </c>
      <c r="M181">
        <v>10140</v>
      </c>
      <c r="N181">
        <v>10140</v>
      </c>
      <c r="O181">
        <v>10140</v>
      </c>
      <c r="P181">
        <v>6.3829787234042548E-2</v>
      </c>
      <c r="Q181">
        <v>0.10638297872340426</v>
      </c>
      <c r="R181">
        <v>0.1276595744680851</v>
      </c>
      <c r="S181">
        <v>1588.4042553191489</v>
      </c>
      <c r="T181">
        <v>2647.3404255319151</v>
      </c>
      <c r="U181">
        <v>3176.8085106382978</v>
      </c>
      <c r="V181">
        <v>0</v>
      </c>
      <c r="W181">
        <v>0</v>
      </c>
      <c r="X181">
        <v>0</v>
      </c>
      <c r="Y181">
        <v>0</v>
      </c>
      <c r="Z181">
        <v>0</v>
      </c>
      <c r="AB181">
        <v>4</v>
      </c>
      <c r="AC181">
        <v>0</v>
      </c>
      <c r="AD181">
        <v>0</v>
      </c>
      <c r="AF181">
        <v>18</v>
      </c>
      <c r="AG181">
        <v>16</v>
      </c>
      <c r="AH181">
        <v>20</v>
      </c>
      <c r="AI181">
        <v>0</v>
      </c>
      <c r="AJ181">
        <v>3510</v>
      </c>
      <c r="AK181">
        <v>3120</v>
      </c>
      <c r="AL181">
        <v>3600</v>
      </c>
      <c r="AM181">
        <v>0</v>
      </c>
      <c r="AN181">
        <v>0</v>
      </c>
      <c r="AO181">
        <v>0</v>
      </c>
      <c r="AR181" t="s">
        <v>235</v>
      </c>
    </row>
    <row r="182" spans="1:44" x14ac:dyDescent="0.35">
      <c r="A182" t="s">
        <v>236</v>
      </c>
      <c r="B182" t="s">
        <v>67</v>
      </c>
      <c r="C182">
        <v>3432</v>
      </c>
      <c r="D182">
        <v>78</v>
      </c>
      <c r="E182">
        <v>58</v>
      </c>
      <c r="F182">
        <v>72</v>
      </c>
      <c r="G182">
        <v>0</v>
      </c>
      <c r="H182">
        <v>0</v>
      </c>
      <c r="I182">
        <v>0</v>
      </c>
      <c r="J182">
        <f t="shared" si="6"/>
        <v>15210</v>
      </c>
      <c r="K182">
        <f t="shared" si="7"/>
        <v>11310</v>
      </c>
      <c r="L182">
        <f t="shared" si="8"/>
        <v>12960</v>
      </c>
      <c r="M182">
        <v>23400</v>
      </c>
      <c r="N182">
        <v>23400</v>
      </c>
      <c r="O182">
        <v>23400</v>
      </c>
      <c r="P182">
        <v>0.28378378378378377</v>
      </c>
      <c r="Q182">
        <v>0.8783783783783784</v>
      </c>
      <c r="R182">
        <v>0.93243243243243246</v>
      </c>
      <c r="S182">
        <v>12748.986486486487</v>
      </c>
      <c r="T182">
        <v>39461.148648648646</v>
      </c>
      <c r="U182">
        <v>41889.527027027027</v>
      </c>
      <c r="V182">
        <v>1</v>
      </c>
      <c r="W182">
        <v>0</v>
      </c>
      <c r="X182">
        <v>0</v>
      </c>
      <c r="Y182">
        <v>0</v>
      </c>
      <c r="Z182">
        <v>0</v>
      </c>
      <c r="AB182">
        <v>31</v>
      </c>
      <c r="AC182">
        <v>0</v>
      </c>
      <c r="AD182">
        <v>0</v>
      </c>
      <c r="AF182">
        <v>6</v>
      </c>
      <c r="AG182">
        <v>4</v>
      </c>
      <c r="AH182">
        <v>7</v>
      </c>
      <c r="AI182">
        <v>0</v>
      </c>
      <c r="AJ182">
        <v>1170</v>
      </c>
      <c r="AK182">
        <v>780</v>
      </c>
      <c r="AL182">
        <v>1260</v>
      </c>
      <c r="AM182">
        <v>0</v>
      </c>
      <c r="AN182">
        <v>0</v>
      </c>
      <c r="AO182">
        <v>0</v>
      </c>
      <c r="AR182" t="s">
        <v>236</v>
      </c>
    </row>
    <row r="183" spans="1:44" x14ac:dyDescent="0.35">
      <c r="A183" t="s">
        <v>237</v>
      </c>
      <c r="B183" t="s">
        <v>64</v>
      </c>
      <c r="C183">
        <v>3433</v>
      </c>
      <c r="D183">
        <v>30</v>
      </c>
      <c r="E183">
        <v>25</v>
      </c>
      <c r="F183">
        <v>30</v>
      </c>
      <c r="G183">
        <v>0</v>
      </c>
      <c r="H183">
        <v>0</v>
      </c>
      <c r="I183">
        <v>0</v>
      </c>
      <c r="J183">
        <f t="shared" si="6"/>
        <v>5850</v>
      </c>
      <c r="K183">
        <f t="shared" si="7"/>
        <v>4875</v>
      </c>
      <c r="L183">
        <f t="shared" si="8"/>
        <v>5400</v>
      </c>
      <c r="M183">
        <v>39130.000000000007</v>
      </c>
      <c r="N183">
        <v>39130.000000000007</v>
      </c>
      <c r="O183">
        <v>39130.000000000007</v>
      </c>
      <c r="P183">
        <v>0.32432432432432434</v>
      </c>
      <c r="Q183">
        <v>0.54054054054054057</v>
      </c>
      <c r="R183">
        <v>0.78378378378378377</v>
      </c>
      <c r="S183">
        <v>5925.4054054054059</v>
      </c>
      <c r="T183">
        <v>9875.6756756756768</v>
      </c>
      <c r="U183">
        <v>14319.72972972973</v>
      </c>
      <c r="V183">
        <v>0</v>
      </c>
      <c r="W183">
        <v>0</v>
      </c>
      <c r="X183">
        <v>0</v>
      </c>
      <c r="Y183">
        <v>0</v>
      </c>
      <c r="Z183">
        <v>0</v>
      </c>
      <c r="AB183">
        <v>9</v>
      </c>
      <c r="AC183">
        <v>0</v>
      </c>
      <c r="AD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R183" t="s">
        <v>237</v>
      </c>
    </row>
    <row r="184" spans="1:44" x14ac:dyDescent="0.35">
      <c r="A184" t="s">
        <v>239</v>
      </c>
      <c r="B184" t="s">
        <v>64</v>
      </c>
      <c r="C184">
        <v>5201</v>
      </c>
      <c r="D184">
        <v>39</v>
      </c>
      <c r="E184">
        <v>21</v>
      </c>
      <c r="F184">
        <v>39</v>
      </c>
      <c r="G184">
        <v>0</v>
      </c>
      <c r="H184">
        <v>0</v>
      </c>
      <c r="I184">
        <v>0</v>
      </c>
      <c r="J184">
        <f t="shared" si="6"/>
        <v>7605</v>
      </c>
      <c r="K184">
        <f t="shared" si="7"/>
        <v>4095</v>
      </c>
      <c r="L184">
        <f t="shared" si="8"/>
        <v>7020</v>
      </c>
      <c r="M184">
        <v>10140</v>
      </c>
      <c r="N184">
        <v>10140</v>
      </c>
      <c r="O184">
        <v>10140</v>
      </c>
      <c r="P184">
        <v>2.1276595744680851E-2</v>
      </c>
      <c r="Q184">
        <v>2.1276595744680851E-2</v>
      </c>
      <c r="R184">
        <v>2.1276595744680851E-2</v>
      </c>
      <c r="S184">
        <v>464.68085106382978</v>
      </c>
      <c r="T184">
        <v>464.68085106382978</v>
      </c>
      <c r="U184">
        <v>464.68085106382978</v>
      </c>
      <c r="V184">
        <v>0</v>
      </c>
      <c r="W184">
        <v>0</v>
      </c>
      <c r="X184">
        <v>0</v>
      </c>
      <c r="Y184">
        <v>0</v>
      </c>
      <c r="Z184">
        <v>0</v>
      </c>
      <c r="AB184">
        <v>1</v>
      </c>
      <c r="AC184">
        <v>0</v>
      </c>
      <c r="AD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R184" t="s">
        <v>239</v>
      </c>
    </row>
    <row r="185" spans="1:44" x14ac:dyDescent="0.35">
      <c r="A185" t="s">
        <v>240</v>
      </c>
      <c r="B185" t="s">
        <v>67</v>
      </c>
      <c r="C185">
        <v>5203</v>
      </c>
      <c r="D185">
        <v>49</v>
      </c>
      <c r="E185">
        <v>49</v>
      </c>
      <c r="F185">
        <v>50</v>
      </c>
      <c r="G185">
        <v>0</v>
      </c>
      <c r="H185">
        <v>0</v>
      </c>
      <c r="I185">
        <v>0</v>
      </c>
      <c r="J185">
        <f t="shared" si="6"/>
        <v>9555</v>
      </c>
      <c r="K185">
        <f t="shared" si="7"/>
        <v>9555</v>
      </c>
      <c r="L185">
        <f t="shared" si="8"/>
        <v>9000</v>
      </c>
      <c r="M185">
        <v>20280</v>
      </c>
      <c r="N185">
        <v>20280</v>
      </c>
      <c r="O185">
        <v>20280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</v>
      </c>
      <c r="W185">
        <v>0</v>
      </c>
      <c r="X185">
        <v>0</v>
      </c>
      <c r="Y185">
        <v>0</v>
      </c>
      <c r="Z185">
        <v>0</v>
      </c>
      <c r="AB185">
        <v>4</v>
      </c>
      <c r="AC185">
        <v>0</v>
      </c>
      <c r="AD185">
        <v>0</v>
      </c>
      <c r="AF185">
        <v>42</v>
      </c>
      <c r="AG185">
        <v>40</v>
      </c>
      <c r="AH185">
        <v>43</v>
      </c>
      <c r="AI185">
        <v>0</v>
      </c>
      <c r="AJ185">
        <v>8190</v>
      </c>
      <c r="AK185">
        <v>7800</v>
      </c>
      <c r="AL185">
        <v>7740</v>
      </c>
      <c r="AM185">
        <v>0</v>
      </c>
      <c r="AN185">
        <v>0</v>
      </c>
      <c r="AO185">
        <v>0</v>
      </c>
      <c r="AR185" t="s">
        <v>240</v>
      </c>
    </row>
    <row r="186" spans="1:44" x14ac:dyDescent="0.35">
      <c r="A186" t="s">
        <v>241</v>
      </c>
      <c r="B186" t="s">
        <v>64</v>
      </c>
      <c r="C186">
        <v>2162</v>
      </c>
      <c r="D186">
        <v>33</v>
      </c>
      <c r="E186">
        <v>20</v>
      </c>
      <c r="F186">
        <v>26</v>
      </c>
      <c r="G186">
        <v>0</v>
      </c>
      <c r="H186">
        <v>0</v>
      </c>
      <c r="I186">
        <v>0</v>
      </c>
      <c r="J186">
        <f t="shared" si="6"/>
        <v>6435</v>
      </c>
      <c r="K186">
        <f t="shared" si="7"/>
        <v>3900</v>
      </c>
      <c r="L186">
        <f t="shared" si="8"/>
        <v>4680</v>
      </c>
      <c r="M186">
        <v>25350</v>
      </c>
      <c r="N186">
        <v>25350</v>
      </c>
      <c r="O186">
        <v>25350</v>
      </c>
      <c r="P186">
        <v>3.125E-2</v>
      </c>
      <c r="Q186">
        <v>0.71875</v>
      </c>
      <c r="R186">
        <v>0.875</v>
      </c>
      <c r="S186">
        <v>487.5</v>
      </c>
      <c r="T186">
        <v>11212.5</v>
      </c>
      <c r="U186">
        <v>13650</v>
      </c>
      <c r="V186">
        <v>0</v>
      </c>
      <c r="W186">
        <v>0</v>
      </c>
      <c r="X186">
        <v>1</v>
      </c>
      <c r="Y186">
        <v>0</v>
      </c>
      <c r="Z186">
        <v>0</v>
      </c>
      <c r="AB186">
        <v>0</v>
      </c>
      <c r="AC186">
        <v>0</v>
      </c>
      <c r="AD186">
        <v>0</v>
      </c>
      <c r="AF186">
        <v>5</v>
      </c>
      <c r="AG186">
        <v>0</v>
      </c>
      <c r="AH186">
        <v>0</v>
      </c>
      <c r="AI186">
        <v>0</v>
      </c>
      <c r="AJ186">
        <v>975</v>
      </c>
      <c r="AK186">
        <v>0</v>
      </c>
      <c r="AL186">
        <v>0</v>
      </c>
      <c r="AM186">
        <v>0</v>
      </c>
      <c r="AN186">
        <v>195</v>
      </c>
      <c r="AO186">
        <v>0</v>
      </c>
      <c r="AR186" t="s">
        <v>241</v>
      </c>
    </row>
    <row r="187" spans="1:44" x14ac:dyDescent="0.35">
      <c r="A187" t="s">
        <v>242</v>
      </c>
      <c r="B187" t="s">
        <v>64</v>
      </c>
      <c r="C187">
        <v>5205</v>
      </c>
      <c r="D187">
        <v>20</v>
      </c>
      <c r="E187">
        <v>20</v>
      </c>
      <c r="F187">
        <v>20</v>
      </c>
      <c r="G187">
        <v>0</v>
      </c>
      <c r="H187">
        <v>0</v>
      </c>
      <c r="I187">
        <v>0</v>
      </c>
      <c r="J187">
        <f t="shared" si="6"/>
        <v>3900</v>
      </c>
      <c r="K187">
        <f t="shared" si="7"/>
        <v>3900</v>
      </c>
      <c r="L187">
        <f t="shared" si="8"/>
        <v>3600</v>
      </c>
      <c r="M187">
        <v>10140</v>
      </c>
      <c r="N187">
        <v>10140</v>
      </c>
      <c r="O187">
        <v>10140</v>
      </c>
      <c r="P187">
        <v>7.6923076923076927E-2</v>
      </c>
      <c r="Q187">
        <v>0.19230769230769232</v>
      </c>
      <c r="R187">
        <v>0.26923076923076922</v>
      </c>
      <c r="S187">
        <v>951.92307692307702</v>
      </c>
      <c r="T187">
        <v>2379.8076923076924</v>
      </c>
      <c r="U187">
        <v>3331.7307692307691</v>
      </c>
      <c r="V187">
        <v>4</v>
      </c>
      <c r="W187">
        <v>0</v>
      </c>
      <c r="X187">
        <v>0</v>
      </c>
      <c r="Y187">
        <v>0</v>
      </c>
      <c r="Z187">
        <v>0</v>
      </c>
      <c r="AB187">
        <v>0</v>
      </c>
      <c r="AC187">
        <v>0</v>
      </c>
      <c r="AD187">
        <v>0</v>
      </c>
      <c r="AF187">
        <v>18</v>
      </c>
      <c r="AG187">
        <v>9</v>
      </c>
      <c r="AH187">
        <v>12.2</v>
      </c>
      <c r="AI187">
        <v>0</v>
      </c>
      <c r="AJ187">
        <v>3510</v>
      </c>
      <c r="AK187">
        <v>1755</v>
      </c>
      <c r="AL187">
        <v>2196</v>
      </c>
      <c r="AM187">
        <v>0</v>
      </c>
      <c r="AN187">
        <v>0</v>
      </c>
      <c r="AO187">
        <v>0</v>
      </c>
      <c r="AR187" t="s">
        <v>242</v>
      </c>
    </row>
    <row r="188" spans="1:44" x14ac:dyDescent="0.35">
      <c r="A188" t="s">
        <v>244</v>
      </c>
      <c r="B188" t="s">
        <v>64</v>
      </c>
      <c r="C188">
        <v>4019</v>
      </c>
      <c r="D188">
        <v>91</v>
      </c>
      <c r="E188">
        <v>55</v>
      </c>
      <c r="F188">
        <v>86</v>
      </c>
      <c r="G188">
        <v>0</v>
      </c>
      <c r="H188">
        <v>0</v>
      </c>
      <c r="I188">
        <v>0</v>
      </c>
      <c r="J188">
        <f t="shared" si="6"/>
        <v>17745</v>
      </c>
      <c r="K188">
        <f t="shared" si="7"/>
        <v>10725</v>
      </c>
      <c r="L188">
        <f t="shared" si="8"/>
        <v>15480</v>
      </c>
      <c r="M188">
        <v>20280</v>
      </c>
      <c r="N188">
        <v>20280</v>
      </c>
      <c r="O188">
        <v>20280</v>
      </c>
      <c r="P188">
        <v>0</v>
      </c>
      <c r="Q188">
        <v>2.8169014084507043E-2</v>
      </c>
      <c r="R188">
        <v>0.76056338028169013</v>
      </c>
      <c r="S188">
        <v>0</v>
      </c>
      <c r="T188">
        <v>1260</v>
      </c>
      <c r="U188">
        <v>34020</v>
      </c>
      <c r="V188">
        <v>24</v>
      </c>
      <c r="W188">
        <v>0</v>
      </c>
      <c r="X188">
        <v>0</v>
      </c>
      <c r="Y188">
        <v>0</v>
      </c>
      <c r="Z188">
        <v>0</v>
      </c>
      <c r="AB188">
        <v>0</v>
      </c>
      <c r="AC188">
        <v>0</v>
      </c>
      <c r="AD188">
        <v>0</v>
      </c>
      <c r="AF188">
        <v>0</v>
      </c>
      <c r="AG188">
        <v>1</v>
      </c>
      <c r="AH188">
        <v>5</v>
      </c>
      <c r="AI188">
        <v>0</v>
      </c>
      <c r="AJ188">
        <v>0</v>
      </c>
      <c r="AK188">
        <v>195</v>
      </c>
      <c r="AL188">
        <v>900</v>
      </c>
      <c r="AM188">
        <v>0</v>
      </c>
      <c r="AN188">
        <v>0</v>
      </c>
      <c r="AO188">
        <v>0</v>
      </c>
      <c r="AR188" t="s">
        <v>244</v>
      </c>
    </row>
    <row r="189" spans="1:44" x14ac:dyDescent="0.35">
      <c r="A189" t="s">
        <v>147</v>
      </c>
      <c r="B189" s="234" t="s">
        <v>67</v>
      </c>
      <c r="C189">
        <v>4038</v>
      </c>
      <c r="D189">
        <v>134</v>
      </c>
      <c r="E189">
        <v>98</v>
      </c>
      <c r="F189">
        <v>115</v>
      </c>
      <c r="G189">
        <v>0</v>
      </c>
      <c r="H189">
        <v>0</v>
      </c>
      <c r="I189">
        <v>0</v>
      </c>
      <c r="J189">
        <f t="shared" si="6"/>
        <v>26130</v>
      </c>
      <c r="K189">
        <f t="shared" si="7"/>
        <v>19110</v>
      </c>
      <c r="L189">
        <f t="shared" si="8"/>
        <v>20700</v>
      </c>
    </row>
    <row r="190" spans="1:44" x14ac:dyDescent="0.35">
      <c r="A190" t="s">
        <v>245</v>
      </c>
      <c r="B190" t="s">
        <v>64</v>
      </c>
      <c r="C190">
        <v>2075</v>
      </c>
      <c r="D190">
        <v>41</v>
      </c>
      <c r="E190">
        <v>20</v>
      </c>
      <c r="F190">
        <v>33</v>
      </c>
      <c r="G190">
        <v>0</v>
      </c>
      <c r="H190">
        <v>0</v>
      </c>
      <c r="I190">
        <v>0</v>
      </c>
      <c r="J190">
        <f t="shared" si="6"/>
        <v>7995</v>
      </c>
      <c r="K190">
        <f t="shared" si="7"/>
        <v>3900</v>
      </c>
      <c r="L190">
        <f t="shared" si="8"/>
        <v>5940</v>
      </c>
      <c r="M190">
        <v>19500</v>
      </c>
      <c r="N190">
        <v>19500</v>
      </c>
      <c r="O190">
        <v>19500</v>
      </c>
      <c r="P190">
        <v>7.4999999999999997E-2</v>
      </c>
      <c r="Q190">
        <v>0.55000000000000004</v>
      </c>
      <c r="R190">
        <v>0.97499999999999998</v>
      </c>
      <c r="S190">
        <v>1571.625</v>
      </c>
      <c r="T190">
        <v>11525.250000000002</v>
      </c>
      <c r="U190">
        <v>20431.125</v>
      </c>
      <c r="V190">
        <v>0</v>
      </c>
      <c r="W190">
        <v>0</v>
      </c>
      <c r="X190">
        <v>0</v>
      </c>
      <c r="Y190">
        <v>0</v>
      </c>
      <c r="Z190">
        <v>0</v>
      </c>
      <c r="AB190">
        <v>0</v>
      </c>
      <c r="AC190">
        <v>0</v>
      </c>
      <c r="AD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R190" t="s">
        <v>245</v>
      </c>
    </row>
    <row r="191" spans="1:44" x14ac:dyDescent="0.35">
      <c r="A191" t="s">
        <v>246</v>
      </c>
      <c r="B191" t="s">
        <v>67</v>
      </c>
      <c r="C191">
        <v>2191</v>
      </c>
      <c r="D191">
        <v>24</v>
      </c>
      <c r="E191">
        <v>16</v>
      </c>
      <c r="F191">
        <v>20</v>
      </c>
      <c r="G191">
        <v>0</v>
      </c>
      <c r="H191">
        <v>0</v>
      </c>
      <c r="I191">
        <v>0</v>
      </c>
      <c r="J191">
        <f t="shared" si="6"/>
        <v>4680</v>
      </c>
      <c r="K191">
        <f t="shared" si="7"/>
        <v>3120</v>
      </c>
      <c r="L191">
        <f t="shared" si="8"/>
        <v>3600</v>
      </c>
      <c r="M191">
        <v>11700</v>
      </c>
      <c r="N191">
        <v>11700</v>
      </c>
      <c r="O191">
        <v>11700</v>
      </c>
      <c r="P191">
        <v>0.44</v>
      </c>
      <c r="Q191">
        <v>0.48</v>
      </c>
      <c r="R191">
        <v>0.76</v>
      </c>
      <c r="S191">
        <v>5181</v>
      </c>
      <c r="T191">
        <v>5652</v>
      </c>
      <c r="U191">
        <v>8949</v>
      </c>
      <c r="V191">
        <v>6</v>
      </c>
      <c r="W191">
        <v>0</v>
      </c>
      <c r="X191">
        <v>0</v>
      </c>
      <c r="Y191">
        <v>0</v>
      </c>
      <c r="Z191">
        <v>0</v>
      </c>
      <c r="AB191">
        <v>12</v>
      </c>
      <c r="AC191">
        <v>0</v>
      </c>
      <c r="AD191">
        <v>0</v>
      </c>
      <c r="AF191">
        <v>4</v>
      </c>
      <c r="AG191">
        <v>2</v>
      </c>
      <c r="AH191">
        <v>4</v>
      </c>
      <c r="AI191">
        <v>0</v>
      </c>
      <c r="AJ191">
        <v>780</v>
      </c>
      <c r="AK191">
        <v>390</v>
      </c>
      <c r="AL191">
        <v>720</v>
      </c>
      <c r="AM191">
        <v>0</v>
      </c>
      <c r="AN191">
        <v>0</v>
      </c>
      <c r="AO191">
        <v>0</v>
      </c>
      <c r="AR191" t="s">
        <v>246</v>
      </c>
    </row>
    <row r="192" spans="1:44" x14ac:dyDescent="0.35">
      <c r="A192" t="s">
        <v>247</v>
      </c>
      <c r="B192" t="s">
        <v>64</v>
      </c>
      <c r="C192">
        <v>2078</v>
      </c>
      <c r="D192">
        <v>31</v>
      </c>
      <c r="E192">
        <v>26</v>
      </c>
      <c r="F192">
        <v>31</v>
      </c>
      <c r="G192">
        <v>0</v>
      </c>
      <c r="H192">
        <v>0</v>
      </c>
      <c r="I192">
        <v>0</v>
      </c>
      <c r="J192">
        <f t="shared" si="6"/>
        <v>6045</v>
      </c>
      <c r="K192">
        <f t="shared" si="7"/>
        <v>5070</v>
      </c>
      <c r="L192">
        <f t="shared" si="8"/>
        <v>5580</v>
      </c>
      <c r="M192">
        <v>8190</v>
      </c>
      <c r="N192">
        <v>8190</v>
      </c>
      <c r="O192">
        <v>8190</v>
      </c>
      <c r="P192">
        <v>5.8823529411764705E-2</v>
      </c>
      <c r="Q192">
        <v>8.8235294117647065E-2</v>
      </c>
      <c r="R192">
        <v>0.5</v>
      </c>
      <c r="S192">
        <v>1096.7647058823529</v>
      </c>
      <c r="T192">
        <v>1645.1470588235295</v>
      </c>
      <c r="U192">
        <v>9322.5</v>
      </c>
      <c r="V192">
        <v>1</v>
      </c>
      <c r="W192">
        <v>0</v>
      </c>
      <c r="X192">
        <v>0</v>
      </c>
      <c r="Y192">
        <v>0</v>
      </c>
      <c r="AB192">
        <v>0</v>
      </c>
      <c r="AC192">
        <v>0</v>
      </c>
      <c r="AD192">
        <v>0</v>
      </c>
      <c r="AF192">
        <v>3.6</v>
      </c>
      <c r="AG192">
        <v>8.0666666666666664</v>
      </c>
      <c r="AH192">
        <v>8.4</v>
      </c>
      <c r="AI192">
        <v>0</v>
      </c>
      <c r="AJ192">
        <v>702</v>
      </c>
      <c r="AK192">
        <v>1573</v>
      </c>
      <c r="AL192">
        <v>1512</v>
      </c>
      <c r="AM192">
        <v>0</v>
      </c>
      <c r="AN192">
        <v>0</v>
      </c>
      <c r="AO192">
        <v>0</v>
      </c>
      <c r="AR192" t="s">
        <v>247</v>
      </c>
    </row>
    <row r="193" spans="1:44" x14ac:dyDescent="0.35">
      <c r="A193" t="s">
        <v>249</v>
      </c>
      <c r="B193" t="s">
        <v>67</v>
      </c>
      <c r="C193">
        <v>2185</v>
      </c>
      <c r="D193">
        <v>41</v>
      </c>
      <c r="E193">
        <v>41</v>
      </c>
      <c r="F193">
        <v>41</v>
      </c>
      <c r="G193">
        <v>0</v>
      </c>
      <c r="H193">
        <v>0</v>
      </c>
      <c r="I193">
        <v>0</v>
      </c>
      <c r="J193">
        <f t="shared" si="6"/>
        <v>7995</v>
      </c>
      <c r="K193">
        <f t="shared" si="7"/>
        <v>7995</v>
      </c>
      <c r="L193">
        <f t="shared" si="8"/>
        <v>7380</v>
      </c>
      <c r="M193">
        <v>10140</v>
      </c>
      <c r="N193">
        <v>10140</v>
      </c>
      <c r="O193">
        <v>10140</v>
      </c>
      <c r="P193">
        <v>0</v>
      </c>
      <c r="Q193">
        <v>4.878048780487805E-2</v>
      </c>
      <c r="R193">
        <v>7.3170731707317069E-2</v>
      </c>
      <c r="S193">
        <v>0</v>
      </c>
      <c r="T193">
        <v>1168.5365853658536</v>
      </c>
      <c r="U193">
        <v>1752.8048780487804</v>
      </c>
      <c r="V193">
        <v>0</v>
      </c>
      <c r="W193">
        <v>0</v>
      </c>
      <c r="X193">
        <v>0</v>
      </c>
      <c r="Y193">
        <v>0</v>
      </c>
      <c r="AB193">
        <v>9</v>
      </c>
      <c r="AC193">
        <v>0</v>
      </c>
      <c r="AD193">
        <v>0</v>
      </c>
      <c r="AF193">
        <v>10</v>
      </c>
      <c r="AG193">
        <v>7</v>
      </c>
      <c r="AH193">
        <v>8</v>
      </c>
      <c r="AI193">
        <v>0</v>
      </c>
      <c r="AJ193">
        <v>1950</v>
      </c>
      <c r="AK193">
        <v>1365</v>
      </c>
      <c r="AL193">
        <v>1440</v>
      </c>
      <c r="AM193">
        <v>0</v>
      </c>
      <c r="AN193">
        <v>0</v>
      </c>
      <c r="AO193">
        <v>0</v>
      </c>
      <c r="AR193" t="s">
        <v>249</v>
      </c>
    </row>
    <row r="194" spans="1:44" x14ac:dyDescent="0.35">
      <c r="A194" t="s">
        <v>329</v>
      </c>
      <c r="B194" s="233" t="s">
        <v>67</v>
      </c>
      <c r="C194">
        <v>7004</v>
      </c>
      <c r="D194">
        <v>2</v>
      </c>
      <c r="E194">
        <v>2</v>
      </c>
      <c r="F194">
        <v>2</v>
      </c>
      <c r="G194">
        <v>0</v>
      </c>
      <c r="H194">
        <v>0</v>
      </c>
      <c r="I194">
        <v>0</v>
      </c>
      <c r="J194">
        <f t="shared" si="6"/>
        <v>390</v>
      </c>
      <c r="K194">
        <f t="shared" si="7"/>
        <v>390</v>
      </c>
      <c r="L194">
        <f t="shared" si="8"/>
        <v>360</v>
      </c>
    </row>
    <row r="195" spans="1:44" x14ac:dyDescent="0.35">
      <c r="A195" t="s">
        <v>330</v>
      </c>
      <c r="B195" s="233" t="s">
        <v>67</v>
      </c>
      <c r="C195">
        <v>7009</v>
      </c>
      <c r="D195">
        <v>4</v>
      </c>
      <c r="E195">
        <v>2</v>
      </c>
      <c r="F195">
        <v>3</v>
      </c>
      <c r="G195">
        <v>0</v>
      </c>
      <c r="H195">
        <v>0</v>
      </c>
      <c r="I195">
        <v>0</v>
      </c>
      <c r="J195">
        <f t="shared" si="6"/>
        <v>780</v>
      </c>
      <c r="K195">
        <f t="shared" si="7"/>
        <v>390</v>
      </c>
      <c r="L195">
        <f t="shared" si="8"/>
        <v>540</v>
      </c>
    </row>
    <row r="196" spans="1:44" x14ac:dyDescent="0.35">
      <c r="A196" t="s">
        <v>331</v>
      </c>
      <c r="B196" s="233" t="s">
        <v>67</v>
      </c>
      <c r="C196">
        <v>7012</v>
      </c>
      <c r="D196">
        <v>8</v>
      </c>
      <c r="E196">
        <v>4</v>
      </c>
      <c r="F196">
        <v>5</v>
      </c>
      <c r="G196">
        <v>0</v>
      </c>
      <c r="H196">
        <v>0</v>
      </c>
      <c r="I196">
        <v>0</v>
      </c>
      <c r="J196">
        <f t="shared" ref="J196:J206" si="9">D196*15*13</f>
        <v>1560</v>
      </c>
      <c r="K196">
        <f t="shared" ref="K196:K206" si="10">E196*15*13</f>
        <v>780</v>
      </c>
      <c r="L196">
        <f t="shared" ref="L196:L206" si="11">F196*15*12</f>
        <v>900</v>
      </c>
    </row>
    <row r="197" spans="1:44" x14ac:dyDescent="0.35">
      <c r="A197" t="s">
        <v>332</v>
      </c>
      <c r="B197" s="234" t="s">
        <v>64</v>
      </c>
      <c r="C197">
        <v>7013</v>
      </c>
      <c r="D197">
        <v>3</v>
      </c>
      <c r="E197">
        <v>0</v>
      </c>
      <c r="F197">
        <v>3</v>
      </c>
      <c r="G197">
        <v>0</v>
      </c>
      <c r="H197">
        <v>0</v>
      </c>
      <c r="I197">
        <v>0</v>
      </c>
      <c r="J197">
        <f t="shared" si="9"/>
        <v>585</v>
      </c>
      <c r="K197">
        <f t="shared" si="10"/>
        <v>0</v>
      </c>
      <c r="L197">
        <f t="shared" si="11"/>
        <v>540</v>
      </c>
    </row>
    <row r="198" spans="1:44" x14ac:dyDescent="0.35">
      <c r="A198" t="s">
        <v>333</v>
      </c>
      <c r="B198" s="233" t="s">
        <v>67</v>
      </c>
      <c r="C198">
        <v>7014</v>
      </c>
      <c r="D198">
        <v>1</v>
      </c>
      <c r="E198">
        <v>0</v>
      </c>
      <c r="F198">
        <v>1</v>
      </c>
      <c r="G198">
        <v>0</v>
      </c>
      <c r="H198">
        <v>0</v>
      </c>
      <c r="I198">
        <v>0</v>
      </c>
      <c r="J198">
        <f t="shared" si="9"/>
        <v>195</v>
      </c>
      <c r="K198">
        <f t="shared" si="10"/>
        <v>0</v>
      </c>
      <c r="L198">
        <f t="shared" si="11"/>
        <v>180</v>
      </c>
    </row>
    <row r="199" spans="1:44" x14ac:dyDescent="0.35">
      <c r="A199" t="s">
        <v>334</v>
      </c>
      <c r="B199" s="233" t="s">
        <v>67</v>
      </c>
      <c r="C199">
        <v>7031</v>
      </c>
      <c r="D199">
        <v>6</v>
      </c>
      <c r="E199">
        <v>2</v>
      </c>
      <c r="F199">
        <v>5</v>
      </c>
      <c r="G199">
        <v>0</v>
      </c>
      <c r="H199">
        <v>0</v>
      </c>
      <c r="I199">
        <v>0</v>
      </c>
      <c r="J199">
        <f t="shared" si="9"/>
        <v>1170</v>
      </c>
      <c r="K199">
        <f t="shared" si="10"/>
        <v>390</v>
      </c>
      <c r="L199">
        <f t="shared" si="11"/>
        <v>900</v>
      </c>
    </row>
    <row r="200" spans="1:44" x14ac:dyDescent="0.35">
      <c r="A200" t="s">
        <v>335</v>
      </c>
      <c r="B200" s="233" t="s">
        <v>67</v>
      </c>
      <c r="C200">
        <v>7034</v>
      </c>
      <c r="D200">
        <v>4</v>
      </c>
      <c r="E200">
        <v>2</v>
      </c>
      <c r="F200">
        <v>4</v>
      </c>
      <c r="G200">
        <v>0</v>
      </c>
      <c r="H200">
        <v>0</v>
      </c>
      <c r="I200">
        <v>0</v>
      </c>
      <c r="J200">
        <f t="shared" si="9"/>
        <v>780</v>
      </c>
      <c r="K200">
        <f t="shared" si="10"/>
        <v>390</v>
      </c>
      <c r="L200">
        <f t="shared" si="11"/>
        <v>720</v>
      </c>
    </row>
    <row r="201" spans="1:44" x14ac:dyDescent="0.35">
      <c r="A201" t="s">
        <v>336</v>
      </c>
      <c r="B201" s="233" t="s">
        <v>67</v>
      </c>
      <c r="C201">
        <v>7038</v>
      </c>
      <c r="D201">
        <v>5</v>
      </c>
      <c r="E201">
        <v>3</v>
      </c>
      <c r="F201">
        <v>4</v>
      </c>
      <c r="G201">
        <v>0</v>
      </c>
      <c r="H201">
        <v>0</v>
      </c>
      <c r="I201">
        <v>0</v>
      </c>
      <c r="J201">
        <f t="shared" si="9"/>
        <v>975</v>
      </c>
      <c r="K201">
        <f t="shared" si="10"/>
        <v>585</v>
      </c>
      <c r="L201">
        <f t="shared" si="11"/>
        <v>720</v>
      </c>
    </row>
    <row r="202" spans="1:44" x14ac:dyDescent="0.35">
      <c r="A202" t="s">
        <v>340</v>
      </c>
      <c r="B202" s="233" t="s">
        <v>67</v>
      </c>
      <c r="C202">
        <v>7045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0</v>
      </c>
      <c r="J202">
        <f t="shared" si="9"/>
        <v>0</v>
      </c>
      <c r="K202">
        <f t="shared" si="10"/>
        <v>195</v>
      </c>
      <c r="L202">
        <f t="shared" si="11"/>
        <v>0</v>
      </c>
    </row>
    <row r="203" spans="1:44" x14ac:dyDescent="0.35">
      <c r="A203" t="s">
        <v>337</v>
      </c>
      <c r="B203" s="233" t="s">
        <v>67</v>
      </c>
      <c r="C203">
        <v>7049</v>
      </c>
      <c r="D203">
        <v>3</v>
      </c>
      <c r="E203">
        <v>2</v>
      </c>
      <c r="F203">
        <v>2</v>
      </c>
      <c r="G203">
        <v>0</v>
      </c>
      <c r="H203">
        <v>0</v>
      </c>
      <c r="I203">
        <v>0</v>
      </c>
      <c r="J203">
        <f t="shared" si="9"/>
        <v>585</v>
      </c>
      <c r="K203">
        <f t="shared" si="10"/>
        <v>390</v>
      </c>
      <c r="L203">
        <f t="shared" si="11"/>
        <v>360</v>
      </c>
    </row>
    <row r="204" spans="1:44" x14ac:dyDescent="0.35">
      <c r="A204" t="s">
        <v>338</v>
      </c>
      <c r="B204" s="233" t="s">
        <v>67</v>
      </c>
      <c r="C204">
        <v>7051</v>
      </c>
      <c r="D204">
        <v>1</v>
      </c>
      <c r="E204">
        <v>0</v>
      </c>
      <c r="F204">
        <v>1</v>
      </c>
      <c r="G204">
        <v>0</v>
      </c>
      <c r="H204">
        <v>0</v>
      </c>
      <c r="I204">
        <v>0</v>
      </c>
      <c r="J204">
        <f t="shared" si="9"/>
        <v>195</v>
      </c>
      <c r="K204">
        <f t="shared" si="10"/>
        <v>0</v>
      </c>
      <c r="L204">
        <f t="shared" si="11"/>
        <v>180</v>
      </c>
    </row>
    <row r="205" spans="1:44" x14ac:dyDescent="0.35">
      <c r="A205" t="s">
        <v>339</v>
      </c>
      <c r="B205" s="233" t="s">
        <v>67</v>
      </c>
      <c r="C205">
        <v>7052</v>
      </c>
      <c r="D205">
        <v>1</v>
      </c>
      <c r="E205">
        <v>0</v>
      </c>
      <c r="F205">
        <v>1</v>
      </c>
      <c r="G205">
        <v>0</v>
      </c>
      <c r="H205">
        <v>0</v>
      </c>
      <c r="I205">
        <v>0</v>
      </c>
      <c r="J205">
        <f t="shared" si="9"/>
        <v>195</v>
      </c>
      <c r="K205">
        <f t="shared" si="10"/>
        <v>0</v>
      </c>
      <c r="L205">
        <f t="shared" si="11"/>
        <v>180</v>
      </c>
    </row>
    <row r="206" spans="1:44" x14ac:dyDescent="0.35">
      <c r="A206" t="s">
        <v>341</v>
      </c>
      <c r="B206" s="235" t="s">
        <v>64</v>
      </c>
      <c r="C206">
        <v>7063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f t="shared" si="9"/>
        <v>0</v>
      </c>
      <c r="K206">
        <f t="shared" si="10"/>
        <v>195</v>
      </c>
      <c r="L206">
        <f t="shared" si="11"/>
        <v>0</v>
      </c>
    </row>
    <row r="769" spans="1:41" x14ac:dyDescent="0.35">
      <c r="D769">
        <v>0</v>
      </c>
      <c r="E769">
        <v>0</v>
      </c>
      <c r="F769" t="e">
        <v>#REF!</v>
      </c>
      <c r="G769">
        <v>0</v>
      </c>
      <c r="H769">
        <v>0</v>
      </c>
      <c r="I769">
        <v>0</v>
      </c>
      <c r="J769">
        <v>0</v>
      </c>
      <c r="K769">
        <v>0</v>
      </c>
      <c r="L769" t="e">
        <v>#REF!</v>
      </c>
      <c r="M769">
        <v>0</v>
      </c>
      <c r="N769">
        <v>0</v>
      </c>
      <c r="O769">
        <v>0</v>
      </c>
      <c r="P769" t="e">
        <v>#REF!</v>
      </c>
      <c r="Q769" t="e">
        <v>#REF!</v>
      </c>
      <c r="R769" t="e">
        <v>#REF!</v>
      </c>
      <c r="S769" t="e">
        <v>#REF!</v>
      </c>
      <c r="T769" t="e">
        <v>#REF!</v>
      </c>
      <c r="U769" t="e">
        <v>#REF!</v>
      </c>
      <c r="V769" t="e">
        <v>#REF!</v>
      </c>
      <c r="W769" t="e">
        <v>#REF!</v>
      </c>
      <c r="X769" t="e">
        <v>#REF!</v>
      </c>
      <c r="Y769" t="e">
        <v>#REF!</v>
      </c>
      <c r="Z769">
        <v>0</v>
      </c>
      <c r="AB769" t="e">
        <v>#REF!</v>
      </c>
      <c r="AC769" t="e">
        <v>#REF!</v>
      </c>
      <c r="AD769" t="e">
        <v>#REF!</v>
      </c>
      <c r="AF769" t="e">
        <v>#REF!</v>
      </c>
      <c r="AG769" t="e">
        <v>#REF!</v>
      </c>
      <c r="AH769" t="e">
        <v>#REF!</v>
      </c>
      <c r="AI769" t="e">
        <v>#REF!</v>
      </c>
      <c r="AJ769" t="e">
        <v>#REF!</v>
      </c>
      <c r="AK769" t="e">
        <v>#REF!</v>
      </c>
      <c r="AL769" t="e">
        <v>#REF!</v>
      </c>
      <c r="AM769" t="e">
        <v>#REF!</v>
      </c>
      <c r="AN769" t="e">
        <v>#REF!</v>
      </c>
      <c r="AO769" t="e">
        <v>#REF!</v>
      </c>
    </row>
    <row r="774" spans="1:41" x14ac:dyDescent="0.35">
      <c r="C774">
        <v>1</v>
      </c>
      <c r="D774">
        <v>2</v>
      </c>
      <c r="E774">
        <v>3</v>
      </c>
      <c r="F774">
        <v>4</v>
      </c>
      <c r="G774">
        <v>5</v>
      </c>
      <c r="H774">
        <v>6</v>
      </c>
      <c r="I774">
        <v>7</v>
      </c>
      <c r="J774">
        <v>8</v>
      </c>
      <c r="K774">
        <v>9</v>
      </c>
      <c r="L774">
        <v>10</v>
      </c>
      <c r="M774">
        <v>11</v>
      </c>
      <c r="N774">
        <v>12</v>
      </c>
      <c r="O774">
        <v>13</v>
      </c>
      <c r="P774">
        <v>14</v>
      </c>
      <c r="Q774">
        <v>15</v>
      </c>
      <c r="R774">
        <v>16</v>
      </c>
      <c r="S774">
        <v>17</v>
      </c>
      <c r="T774">
        <v>18</v>
      </c>
      <c r="U774">
        <v>19</v>
      </c>
      <c r="V774">
        <v>20</v>
      </c>
      <c r="W774">
        <v>21</v>
      </c>
      <c r="X774">
        <v>22</v>
      </c>
      <c r="Y774">
        <v>23</v>
      </c>
      <c r="Z774">
        <v>24</v>
      </c>
      <c r="AA774">
        <v>25</v>
      </c>
      <c r="AB774">
        <v>26</v>
      </c>
      <c r="AC774">
        <v>27</v>
      </c>
      <c r="AD774">
        <v>28</v>
      </c>
      <c r="AE774">
        <v>29</v>
      </c>
      <c r="AF774">
        <v>30</v>
      </c>
      <c r="AG774">
        <v>31</v>
      </c>
      <c r="AH774">
        <v>32</v>
      </c>
      <c r="AI774">
        <v>33</v>
      </c>
    </row>
    <row r="775" spans="1:41" x14ac:dyDescent="0.35">
      <c r="A775" t="s">
        <v>0</v>
      </c>
      <c r="B775" t="s">
        <v>1</v>
      </c>
      <c r="C775" t="s">
        <v>2</v>
      </c>
      <c r="D775" t="s">
        <v>3</v>
      </c>
      <c r="E775" t="s">
        <v>4</v>
      </c>
      <c r="F775" t="s">
        <v>5</v>
      </c>
      <c r="G775" t="s">
        <v>6</v>
      </c>
      <c r="H775" t="s">
        <v>7</v>
      </c>
      <c r="I775" t="s">
        <v>8</v>
      </c>
      <c r="J775" t="s">
        <v>9</v>
      </c>
      <c r="K775" t="s">
        <v>10</v>
      </c>
      <c r="L775" t="s">
        <v>11</v>
      </c>
      <c r="M775" t="s">
        <v>12</v>
      </c>
      <c r="N775" t="s">
        <v>13</v>
      </c>
      <c r="O775" t="s">
        <v>14</v>
      </c>
      <c r="P775" t="s">
        <v>15</v>
      </c>
      <c r="Q775" t="s">
        <v>16</v>
      </c>
      <c r="R775" t="s">
        <v>17</v>
      </c>
      <c r="S775" t="s">
        <v>18</v>
      </c>
      <c r="T775" t="s">
        <v>19</v>
      </c>
      <c r="U775" t="s">
        <v>20</v>
      </c>
      <c r="V775" t="s">
        <v>21</v>
      </c>
      <c r="W775" t="s">
        <v>22</v>
      </c>
      <c r="X775" t="s">
        <v>23</v>
      </c>
      <c r="Y775" t="s">
        <v>24</v>
      </c>
      <c r="Z775" t="s">
        <v>25</v>
      </c>
      <c r="AA775" t="s">
        <v>26</v>
      </c>
      <c r="AB775" t="s">
        <v>27</v>
      </c>
      <c r="AC775" t="s">
        <v>28</v>
      </c>
      <c r="AD775" t="s">
        <v>29</v>
      </c>
      <c r="AE775" t="s">
        <v>30</v>
      </c>
    </row>
    <row r="776" spans="1:41" x14ac:dyDescent="0.35">
      <c r="A776" t="b">
        <v>1</v>
      </c>
      <c r="B776" t="b">
        <v>1</v>
      </c>
      <c r="C776" t="b">
        <v>1</v>
      </c>
      <c r="D776" t="b">
        <v>1</v>
      </c>
      <c r="E776" t="b">
        <v>1</v>
      </c>
      <c r="F776" t="b">
        <v>1</v>
      </c>
      <c r="G776" t="b">
        <v>1</v>
      </c>
      <c r="H776" t="b">
        <v>1</v>
      </c>
      <c r="I776" t="b">
        <v>1</v>
      </c>
      <c r="J776" t="b">
        <v>1</v>
      </c>
      <c r="K776" t="b">
        <v>1</v>
      </c>
      <c r="L776" t="b">
        <v>1</v>
      </c>
      <c r="M776" t="b">
        <v>1</v>
      </c>
      <c r="N776" t="b">
        <v>1</v>
      </c>
      <c r="O776" t="b">
        <v>1</v>
      </c>
      <c r="P776" t="b">
        <v>1</v>
      </c>
      <c r="Q776" t="b">
        <v>1</v>
      </c>
      <c r="R776" t="b">
        <v>1</v>
      </c>
      <c r="S776" t="b">
        <v>1</v>
      </c>
      <c r="T776" t="b">
        <v>1</v>
      </c>
      <c r="U776" t="b">
        <v>1</v>
      </c>
      <c r="V776" t="b">
        <v>1</v>
      </c>
      <c r="W776" t="b">
        <v>1</v>
      </c>
      <c r="X776" t="b">
        <v>1</v>
      </c>
      <c r="Y776" t="b">
        <v>1</v>
      </c>
      <c r="Z776" t="b">
        <v>1</v>
      </c>
      <c r="AA776" t="b">
        <v>1</v>
      </c>
      <c r="AB776" t="b">
        <v>1</v>
      </c>
      <c r="AC776" t="b">
        <v>1</v>
      </c>
      <c r="AD776" t="b">
        <v>1</v>
      </c>
      <c r="AE776" t="b">
        <v>1</v>
      </c>
    </row>
    <row r="780" spans="1:41" x14ac:dyDescent="0.35">
      <c r="D780">
        <v>9236</v>
      </c>
      <c r="E780">
        <v>8026</v>
      </c>
      <c r="F780" t="e">
        <v>#REF!</v>
      </c>
      <c r="G780">
        <v>0</v>
      </c>
      <c r="H780">
        <v>0</v>
      </c>
      <c r="I780">
        <v>0</v>
      </c>
      <c r="J780">
        <v>1801020</v>
      </c>
      <c r="K780">
        <v>1565070</v>
      </c>
      <c r="L780" t="e">
        <v>#REF!</v>
      </c>
      <c r="M780">
        <v>3822910</v>
      </c>
      <c r="N780">
        <v>3802630</v>
      </c>
      <c r="O780">
        <v>3510120</v>
      </c>
      <c r="P780" t="e">
        <v>#REF!</v>
      </c>
      <c r="Q780" t="e">
        <v>#REF!</v>
      </c>
      <c r="R780" t="e">
        <v>#REF!</v>
      </c>
      <c r="S780" t="e">
        <v>#REF!</v>
      </c>
      <c r="T780" t="e">
        <v>#REF!</v>
      </c>
      <c r="U780" t="e">
        <v>#REF!</v>
      </c>
      <c r="V780" t="e">
        <v>#REF!</v>
      </c>
      <c r="W780" t="e">
        <v>#REF!</v>
      </c>
      <c r="X780" t="e">
        <v>#REF!</v>
      </c>
      <c r="Y780" t="e">
        <v>#REF!</v>
      </c>
      <c r="AA780">
        <v>0</v>
      </c>
      <c r="AB780" t="e">
        <v>#REF!</v>
      </c>
      <c r="AC780" t="e">
        <v>#REF!</v>
      </c>
      <c r="AD780" t="e">
        <v>#REF!</v>
      </c>
      <c r="AE780">
        <v>134626.38</v>
      </c>
      <c r="AF780" t="e">
        <v>#REF!</v>
      </c>
      <c r="AG780" t="e">
        <v>#REF!</v>
      </c>
      <c r="AH780" t="e">
        <v>#REF!</v>
      </c>
      <c r="AI780" t="e">
        <v>#REF!</v>
      </c>
      <c r="AJ780" t="e">
        <v>#REF!</v>
      </c>
      <c r="AK780" t="e">
        <v>#REF!</v>
      </c>
      <c r="AL780" t="e">
        <v>#REF!</v>
      </c>
      <c r="AM780" t="e">
        <v>#REF!</v>
      </c>
      <c r="AN780" t="e">
        <v>#REF!</v>
      </c>
      <c r="AO780" t="e">
        <v>#REF!</v>
      </c>
    </row>
    <row r="781" spans="1:41" x14ac:dyDescent="0.35">
      <c r="D781">
        <v>0</v>
      </c>
      <c r="E781">
        <v>0</v>
      </c>
      <c r="F781" t="e">
        <v>#REF!</v>
      </c>
      <c r="J781">
        <v>0</v>
      </c>
      <c r="K781">
        <v>0</v>
      </c>
      <c r="L781" t="e">
        <v>#REF!</v>
      </c>
    </row>
    <row r="782" spans="1:41" x14ac:dyDescent="0.35">
      <c r="V782" t="e">
        <v>#REF!</v>
      </c>
      <c r="W782" t="e">
        <v>#REF!</v>
      </c>
      <c r="X782" t="e">
        <v>#REF!</v>
      </c>
      <c r="Y782" t="e">
        <v>#REF!</v>
      </c>
      <c r="AB782" t="e">
        <v>#REF!</v>
      </c>
      <c r="AC782" t="e">
        <v>#REF!</v>
      </c>
      <c r="AD782" t="e">
        <v>#REF!</v>
      </c>
      <c r="AF782" t="e">
        <v>#REF!</v>
      </c>
      <c r="AG782" t="e">
        <v>#REF!</v>
      </c>
      <c r="AH782" t="e">
        <v>#REF!</v>
      </c>
      <c r="AJ782" t="e">
        <v>#REF!</v>
      </c>
      <c r="AK782" t="e">
        <v>#REF!</v>
      </c>
      <c r="AL782" t="e">
        <v>#REF!</v>
      </c>
      <c r="AM782" t="e">
        <v>#REF!</v>
      </c>
      <c r="AN782" t="e">
        <v>#REF!</v>
      </c>
      <c r="AO782" t="e"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38AF-42B5-468C-BAB1-96D742525B3F}">
  <sheetPr codeName="Sheet3"/>
  <dimension ref="A1:AP90"/>
  <sheetViews>
    <sheetView showGridLines="0" tabSelected="1" topLeftCell="A22" zoomScale="80" zoomScaleNormal="80" workbookViewId="0">
      <selection activeCell="E19" sqref="E19"/>
    </sheetView>
  </sheetViews>
  <sheetFormatPr defaultColWidth="9.1796875" defaultRowHeight="12.5" x14ac:dyDescent="0.25"/>
  <cols>
    <col min="1" max="1" width="11.81640625" style="3" customWidth="1"/>
    <col min="2" max="2" width="25" style="3" customWidth="1"/>
    <col min="3" max="3" width="19.1796875" style="3" customWidth="1"/>
    <col min="4" max="4" width="10.1796875" style="3" bestFit="1" customWidth="1"/>
    <col min="5" max="5" width="9.1796875" style="3"/>
    <col min="6" max="6" width="20.08984375" style="3" customWidth="1"/>
    <col min="7" max="7" width="11.453125" style="3" bestFit="1" customWidth="1"/>
    <col min="8" max="8" width="10.1796875" style="3" bestFit="1" customWidth="1"/>
    <col min="9" max="9" width="11.1796875" style="3" customWidth="1"/>
    <col min="10" max="10" width="0.81640625" style="3" customWidth="1"/>
    <col min="11" max="12" width="11.1796875" style="3" bestFit="1" customWidth="1"/>
    <col min="13" max="13" width="7.453125" style="3" customWidth="1"/>
    <col min="14" max="14" width="0.81640625" style="3" customWidth="1"/>
    <col min="15" max="15" width="7.453125" style="3" customWidth="1"/>
    <col min="16" max="16" width="25.1796875" style="3" customWidth="1"/>
    <col min="17" max="17" width="20.1796875" style="3" customWidth="1"/>
    <col min="18" max="19" width="9.1796875" style="3"/>
    <col min="20" max="20" width="18.90625" style="3" customWidth="1"/>
    <col min="21" max="21" width="13.54296875" style="3" customWidth="1"/>
    <col min="22" max="22" width="13.81640625" style="3" customWidth="1"/>
    <col min="23" max="23" width="15.1796875" style="3" customWidth="1"/>
    <col min="24" max="24" width="1.1796875" style="3" customWidth="1"/>
    <col min="25" max="26" width="10.1796875" style="3" bestFit="1" customWidth="1"/>
    <col min="27" max="27" width="3.81640625" style="3" customWidth="1"/>
    <col min="28" max="28" width="2" style="3" customWidth="1"/>
    <col min="29" max="29" width="7.1796875" style="3" hidden="1" customWidth="1"/>
    <col min="30" max="30" width="15.54296875" style="3" hidden="1" customWidth="1"/>
    <col min="31" max="31" width="21" style="3" hidden="1" customWidth="1"/>
    <col min="32" max="38" width="0" style="3" hidden="1" customWidth="1"/>
    <col min="39" max="39" width="11.81640625" style="3" hidden="1" customWidth="1"/>
    <col min="40" max="40" width="11" style="3" hidden="1" customWidth="1"/>
    <col min="41" max="41" width="3.54296875" style="3" hidden="1" customWidth="1"/>
    <col min="42" max="256" width="9.1796875" style="3"/>
    <col min="257" max="257" width="7.81640625" style="3" customWidth="1"/>
    <col min="258" max="258" width="25" style="3" customWidth="1"/>
    <col min="259" max="259" width="19.1796875" style="3" customWidth="1"/>
    <col min="260" max="260" width="10.1796875" style="3" bestFit="1" customWidth="1"/>
    <col min="261" max="262" width="9.1796875" style="3"/>
    <col min="263" max="265" width="10.1796875" style="3" bestFit="1" customWidth="1"/>
    <col min="266" max="266" width="0.81640625" style="3" customWidth="1"/>
    <col min="267" max="268" width="11.1796875" style="3" bestFit="1" customWidth="1"/>
    <col min="269" max="269" width="7.453125" style="3" customWidth="1"/>
    <col min="270" max="270" width="0.81640625" style="3" customWidth="1"/>
    <col min="271" max="271" width="7.453125" style="3" customWidth="1"/>
    <col min="272" max="272" width="25.1796875" style="3" customWidth="1"/>
    <col min="273" max="273" width="20.1796875" style="3" customWidth="1"/>
    <col min="274" max="275" width="9.1796875" style="3"/>
    <col min="276" max="276" width="9.453125" style="3" customWidth="1"/>
    <col min="277" max="277" width="10" style="3" customWidth="1"/>
    <col min="278" max="278" width="10.1796875" style="3" customWidth="1"/>
    <col min="279" max="279" width="11" style="3" customWidth="1"/>
    <col min="280" max="280" width="1.1796875" style="3" customWidth="1"/>
    <col min="281" max="282" width="10.1796875" style="3" bestFit="1" customWidth="1"/>
    <col min="283" max="283" width="3.81640625" style="3" customWidth="1"/>
    <col min="284" max="284" width="2" style="3" customWidth="1"/>
    <col min="285" max="297" width="0" style="3" hidden="1" customWidth="1"/>
    <col min="298" max="512" width="9.1796875" style="3"/>
    <col min="513" max="513" width="7.81640625" style="3" customWidth="1"/>
    <col min="514" max="514" width="25" style="3" customWidth="1"/>
    <col min="515" max="515" width="19.1796875" style="3" customWidth="1"/>
    <col min="516" max="516" width="10.1796875" style="3" bestFit="1" customWidth="1"/>
    <col min="517" max="518" width="9.1796875" style="3"/>
    <col min="519" max="521" width="10.1796875" style="3" bestFit="1" customWidth="1"/>
    <col min="522" max="522" width="0.81640625" style="3" customWidth="1"/>
    <col min="523" max="524" width="11.1796875" style="3" bestFit="1" customWidth="1"/>
    <col min="525" max="525" width="7.453125" style="3" customWidth="1"/>
    <col min="526" max="526" width="0.81640625" style="3" customWidth="1"/>
    <col min="527" max="527" width="7.453125" style="3" customWidth="1"/>
    <col min="528" max="528" width="25.1796875" style="3" customWidth="1"/>
    <col min="529" max="529" width="20.1796875" style="3" customWidth="1"/>
    <col min="530" max="531" width="9.1796875" style="3"/>
    <col min="532" max="532" width="9.453125" style="3" customWidth="1"/>
    <col min="533" max="533" width="10" style="3" customWidth="1"/>
    <col min="534" max="534" width="10.1796875" style="3" customWidth="1"/>
    <col min="535" max="535" width="11" style="3" customWidth="1"/>
    <col min="536" max="536" width="1.1796875" style="3" customWidth="1"/>
    <col min="537" max="538" width="10.1796875" style="3" bestFit="1" customWidth="1"/>
    <col min="539" max="539" width="3.81640625" style="3" customWidth="1"/>
    <col min="540" max="540" width="2" style="3" customWidth="1"/>
    <col min="541" max="553" width="0" style="3" hidden="1" customWidth="1"/>
    <col min="554" max="768" width="9.1796875" style="3"/>
    <col min="769" max="769" width="7.81640625" style="3" customWidth="1"/>
    <col min="770" max="770" width="25" style="3" customWidth="1"/>
    <col min="771" max="771" width="19.1796875" style="3" customWidth="1"/>
    <col min="772" max="772" width="10.1796875" style="3" bestFit="1" customWidth="1"/>
    <col min="773" max="774" width="9.1796875" style="3"/>
    <col min="775" max="777" width="10.1796875" style="3" bestFit="1" customWidth="1"/>
    <col min="778" max="778" width="0.81640625" style="3" customWidth="1"/>
    <col min="779" max="780" width="11.1796875" style="3" bestFit="1" customWidth="1"/>
    <col min="781" max="781" width="7.453125" style="3" customWidth="1"/>
    <col min="782" max="782" width="0.81640625" style="3" customWidth="1"/>
    <col min="783" max="783" width="7.453125" style="3" customWidth="1"/>
    <col min="784" max="784" width="25.1796875" style="3" customWidth="1"/>
    <col min="785" max="785" width="20.1796875" style="3" customWidth="1"/>
    <col min="786" max="787" width="9.1796875" style="3"/>
    <col min="788" max="788" width="9.453125" style="3" customWidth="1"/>
    <col min="789" max="789" width="10" style="3" customWidth="1"/>
    <col min="790" max="790" width="10.1796875" style="3" customWidth="1"/>
    <col min="791" max="791" width="11" style="3" customWidth="1"/>
    <col min="792" max="792" width="1.1796875" style="3" customWidth="1"/>
    <col min="793" max="794" width="10.1796875" style="3" bestFit="1" customWidth="1"/>
    <col min="795" max="795" width="3.81640625" style="3" customWidth="1"/>
    <col min="796" max="796" width="2" style="3" customWidth="1"/>
    <col min="797" max="809" width="0" style="3" hidden="1" customWidth="1"/>
    <col min="810" max="1024" width="9.1796875" style="3"/>
    <col min="1025" max="1025" width="7.81640625" style="3" customWidth="1"/>
    <col min="1026" max="1026" width="25" style="3" customWidth="1"/>
    <col min="1027" max="1027" width="19.1796875" style="3" customWidth="1"/>
    <col min="1028" max="1028" width="10.1796875" style="3" bestFit="1" customWidth="1"/>
    <col min="1029" max="1030" width="9.1796875" style="3"/>
    <col min="1031" max="1033" width="10.1796875" style="3" bestFit="1" customWidth="1"/>
    <col min="1034" max="1034" width="0.81640625" style="3" customWidth="1"/>
    <col min="1035" max="1036" width="11.1796875" style="3" bestFit="1" customWidth="1"/>
    <col min="1037" max="1037" width="7.453125" style="3" customWidth="1"/>
    <col min="1038" max="1038" width="0.81640625" style="3" customWidth="1"/>
    <col min="1039" max="1039" width="7.453125" style="3" customWidth="1"/>
    <col min="1040" max="1040" width="25.1796875" style="3" customWidth="1"/>
    <col min="1041" max="1041" width="20.1796875" style="3" customWidth="1"/>
    <col min="1042" max="1043" width="9.1796875" style="3"/>
    <col min="1044" max="1044" width="9.453125" style="3" customWidth="1"/>
    <col min="1045" max="1045" width="10" style="3" customWidth="1"/>
    <col min="1046" max="1046" width="10.1796875" style="3" customWidth="1"/>
    <col min="1047" max="1047" width="11" style="3" customWidth="1"/>
    <col min="1048" max="1048" width="1.1796875" style="3" customWidth="1"/>
    <col min="1049" max="1050" width="10.1796875" style="3" bestFit="1" customWidth="1"/>
    <col min="1051" max="1051" width="3.81640625" style="3" customWidth="1"/>
    <col min="1052" max="1052" width="2" style="3" customWidth="1"/>
    <col min="1053" max="1065" width="0" style="3" hidden="1" customWidth="1"/>
    <col min="1066" max="1280" width="9.1796875" style="3"/>
    <col min="1281" max="1281" width="7.81640625" style="3" customWidth="1"/>
    <col min="1282" max="1282" width="25" style="3" customWidth="1"/>
    <col min="1283" max="1283" width="19.1796875" style="3" customWidth="1"/>
    <col min="1284" max="1284" width="10.1796875" style="3" bestFit="1" customWidth="1"/>
    <col min="1285" max="1286" width="9.1796875" style="3"/>
    <col min="1287" max="1289" width="10.1796875" style="3" bestFit="1" customWidth="1"/>
    <col min="1290" max="1290" width="0.81640625" style="3" customWidth="1"/>
    <col min="1291" max="1292" width="11.1796875" style="3" bestFit="1" customWidth="1"/>
    <col min="1293" max="1293" width="7.453125" style="3" customWidth="1"/>
    <col min="1294" max="1294" width="0.81640625" style="3" customWidth="1"/>
    <col min="1295" max="1295" width="7.453125" style="3" customWidth="1"/>
    <col min="1296" max="1296" width="25.1796875" style="3" customWidth="1"/>
    <col min="1297" max="1297" width="20.1796875" style="3" customWidth="1"/>
    <col min="1298" max="1299" width="9.1796875" style="3"/>
    <col min="1300" max="1300" width="9.453125" style="3" customWidth="1"/>
    <col min="1301" max="1301" width="10" style="3" customWidth="1"/>
    <col min="1302" max="1302" width="10.1796875" style="3" customWidth="1"/>
    <col min="1303" max="1303" width="11" style="3" customWidth="1"/>
    <col min="1304" max="1304" width="1.1796875" style="3" customWidth="1"/>
    <col min="1305" max="1306" width="10.1796875" style="3" bestFit="1" customWidth="1"/>
    <col min="1307" max="1307" width="3.81640625" style="3" customWidth="1"/>
    <col min="1308" max="1308" width="2" style="3" customWidth="1"/>
    <col min="1309" max="1321" width="0" style="3" hidden="1" customWidth="1"/>
    <col min="1322" max="1536" width="9.1796875" style="3"/>
    <col min="1537" max="1537" width="7.81640625" style="3" customWidth="1"/>
    <col min="1538" max="1538" width="25" style="3" customWidth="1"/>
    <col min="1539" max="1539" width="19.1796875" style="3" customWidth="1"/>
    <col min="1540" max="1540" width="10.1796875" style="3" bestFit="1" customWidth="1"/>
    <col min="1541" max="1542" width="9.1796875" style="3"/>
    <col min="1543" max="1545" width="10.1796875" style="3" bestFit="1" customWidth="1"/>
    <col min="1546" max="1546" width="0.81640625" style="3" customWidth="1"/>
    <col min="1547" max="1548" width="11.1796875" style="3" bestFit="1" customWidth="1"/>
    <col min="1549" max="1549" width="7.453125" style="3" customWidth="1"/>
    <col min="1550" max="1550" width="0.81640625" style="3" customWidth="1"/>
    <col min="1551" max="1551" width="7.453125" style="3" customWidth="1"/>
    <col min="1552" max="1552" width="25.1796875" style="3" customWidth="1"/>
    <col min="1553" max="1553" width="20.1796875" style="3" customWidth="1"/>
    <col min="1554" max="1555" width="9.1796875" style="3"/>
    <col min="1556" max="1556" width="9.453125" style="3" customWidth="1"/>
    <col min="1557" max="1557" width="10" style="3" customWidth="1"/>
    <col min="1558" max="1558" width="10.1796875" style="3" customWidth="1"/>
    <col min="1559" max="1559" width="11" style="3" customWidth="1"/>
    <col min="1560" max="1560" width="1.1796875" style="3" customWidth="1"/>
    <col min="1561" max="1562" width="10.1796875" style="3" bestFit="1" customWidth="1"/>
    <col min="1563" max="1563" width="3.81640625" style="3" customWidth="1"/>
    <col min="1564" max="1564" width="2" style="3" customWidth="1"/>
    <col min="1565" max="1577" width="0" style="3" hidden="1" customWidth="1"/>
    <col min="1578" max="1792" width="9.1796875" style="3"/>
    <col min="1793" max="1793" width="7.81640625" style="3" customWidth="1"/>
    <col min="1794" max="1794" width="25" style="3" customWidth="1"/>
    <col min="1795" max="1795" width="19.1796875" style="3" customWidth="1"/>
    <col min="1796" max="1796" width="10.1796875" style="3" bestFit="1" customWidth="1"/>
    <col min="1797" max="1798" width="9.1796875" style="3"/>
    <col min="1799" max="1801" width="10.1796875" style="3" bestFit="1" customWidth="1"/>
    <col min="1802" max="1802" width="0.81640625" style="3" customWidth="1"/>
    <col min="1803" max="1804" width="11.1796875" style="3" bestFit="1" customWidth="1"/>
    <col min="1805" max="1805" width="7.453125" style="3" customWidth="1"/>
    <col min="1806" max="1806" width="0.81640625" style="3" customWidth="1"/>
    <col min="1807" max="1807" width="7.453125" style="3" customWidth="1"/>
    <col min="1808" max="1808" width="25.1796875" style="3" customWidth="1"/>
    <col min="1809" max="1809" width="20.1796875" style="3" customWidth="1"/>
    <col min="1810" max="1811" width="9.1796875" style="3"/>
    <col min="1812" max="1812" width="9.453125" style="3" customWidth="1"/>
    <col min="1813" max="1813" width="10" style="3" customWidth="1"/>
    <col min="1814" max="1814" width="10.1796875" style="3" customWidth="1"/>
    <col min="1815" max="1815" width="11" style="3" customWidth="1"/>
    <col min="1816" max="1816" width="1.1796875" style="3" customWidth="1"/>
    <col min="1817" max="1818" width="10.1796875" style="3" bestFit="1" customWidth="1"/>
    <col min="1819" max="1819" width="3.81640625" style="3" customWidth="1"/>
    <col min="1820" max="1820" width="2" style="3" customWidth="1"/>
    <col min="1821" max="1833" width="0" style="3" hidden="1" customWidth="1"/>
    <col min="1834" max="2048" width="9.1796875" style="3"/>
    <col min="2049" max="2049" width="7.81640625" style="3" customWidth="1"/>
    <col min="2050" max="2050" width="25" style="3" customWidth="1"/>
    <col min="2051" max="2051" width="19.1796875" style="3" customWidth="1"/>
    <col min="2052" max="2052" width="10.1796875" style="3" bestFit="1" customWidth="1"/>
    <col min="2053" max="2054" width="9.1796875" style="3"/>
    <col min="2055" max="2057" width="10.1796875" style="3" bestFit="1" customWidth="1"/>
    <col min="2058" max="2058" width="0.81640625" style="3" customWidth="1"/>
    <col min="2059" max="2060" width="11.1796875" style="3" bestFit="1" customWidth="1"/>
    <col min="2061" max="2061" width="7.453125" style="3" customWidth="1"/>
    <col min="2062" max="2062" width="0.81640625" style="3" customWidth="1"/>
    <col min="2063" max="2063" width="7.453125" style="3" customWidth="1"/>
    <col min="2064" max="2064" width="25.1796875" style="3" customWidth="1"/>
    <col min="2065" max="2065" width="20.1796875" style="3" customWidth="1"/>
    <col min="2066" max="2067" width="9.1796875" style="3"/>
    <col min="2068" max="2068" width="9.453125" style="3" customWidth="1"/>
    <col min="2069" max="2069" width="10" style="3" customWidth="1"/>
    <col min="2070" max="2070" width="10.1796875" style="3" customWidth="1"/>
    <col min="2071" max="2071" width="11" style="3" customWidth="1"/>
    <col min="2072" max="2072" width="1.1796875" style="3" customWidth="1"/>
    <col min="2073" max="2074" width="10.1796875" style="3" bestFit="1" customWidth="1"/>
    <col min="2075" max="2075" width="3.81640625" style="3" customWidth="1"/>
    <col min="2076" max="2076" width="2" style="3" customWidth="1"/>
    <col min="2077" max="2089" width="0" style="3" hidden="1" customWidth="1"/>
    <col min="2090" max="2304" width="9.1796875" style="3"/>
    <col min="2305" max="2305" width="7.81640625" style="3" customWidth="1"/>
    <col min="2306" max="2306" width="25" style="3" customWidth="1"/>
    <col min="2307" max="2307" width="19.1796875" style="3" customWidth="1"/>
    <col min="2308" max="2308" width="10.1796875" style="3" bestFit="1" customWidth="1"/>
    <col min="2309" max="2310" width="9.1796875" style="3"/>
    <col min="2311" max="2313" width="10.1796875" style="3" bestFit="1" customWidth="1"/>
    <col min="2314" max="2314" width="0.81640625" style="3" customWidth="1"/>
    <col min="2315" max="2316" width="11.1796875" style="3" bestFit="1" customWidth="1"/>
    <col min="2317" max="2317" width="7.453125" style="3" customWidth="1"/>
    <col min="2318" max="2318" width="0.81640625" style="3" customWidth="1"/>
    <col min="2319" max="2319" width="7.453125" style="3" customWidth="1"/>
    <col min="2320" max="2320" width="25.1796875" style="3" customWidth="1"/>
    <col min="2321" max="2321" width="20.1796875" style="3" customWidth="1"/>
    <col min="2322" max="2323" width="9.1796875" style="3"/>
    <col min="2324" max="2324" width="9.453125" style="3" customWidth="1"/>
    <col min="2325" max="2325" width="10" style="3" customWidth="1"/>
    <col min="2326" max="2326" width="10.1796875" style="3" customWidth="1"/>
    <col min="2327" max="2327" width="11" style="3" customWidth="1"/>
    <col min="2328" max="2328" width="1.1796875" style="3" customWidth="1"/>
    <col min="2329" max="2330" width="10.1796875" style="3" bestFit="1" customWidth="1"/>
    <col min="2331" max="2331" width="3.81640625" style="3" customWidth="1"/>
    <col min="2332" max="2332" width="2" style="3" customWidth="1"/>
    <col min="2333" max="2345" width="0" style="3" hidden="1" customWidth="1"/>
    <col min="2346" max="2560" width="9.1796875" style="3"/>
    <col min="2561" max="2561" width="7.81640625" style="3" customWidth="1"/>
    <col min="2562" max="2562" width="25" style="3" customWidth="1"/>
    <col min="2563" max="2563" width="19.1796875" style="3" customWidth="1"/>
    <col min="2564" max="2564" width="10.1796875" style="3" bestFit="1" customWidth="1"/>
    <col min="2565" max="2566" width="9.1796875" style="3"/>
    <col min="2567" max="2569" width="10.1796875" style="3" bestFit="1" customWidth="1"/>
    <col min="2570" max="2570" width="0.81640625" style="3" customWidth="1"/>
    <col min="2571" max="2572" width="11.1796875" style="3" bestFit="1" customWidth="1"/>
    <col min="2573" max="2573" width="7.453125" style="3" customWidth="1"/>
    <col min="2574" max="2574" width="0.81640625" style="3" customWidth="1"/>
    <col min="2575" max="2575" width="7.453125" style="3" customWidth="1"/>
    <col min="2576" max="2576" width="25.1796875" style="3" customWidth="1"/>
    <col min="2577" max="2577" width="20.1796875" style="3" customWidth="1"/>
    <col min="2578" max="2579" width="9.1796875" style="3"/>
    <col min="2580" max="2580" width="9.453125" style="3" customWidth="1"/>
    <col min="2581" max="2581" width="10" style="3" customWidth="1"/>
    <col min="2582" max="2582" width="10.1796875" style="3" customWidth="1"/>
    <col min="2583" max="2583" width="11" style="3" customWidth="1"/>
    <col min="2584" max="2584" width="1.1796875" style="3" customWidth="1"/>
    <col min="2585" max="2586" width="10.1796875" style="3" bestFit="1" customWidth="1"/>
    <col min="2587" max="2587" width="3.81640625" style="3" customWidth="1"/>
    <col min="2588" max="2588" width="2" style="3" customWidth="1"/>
    <col min="2589" max="2601" width="0" style="3" hidden="1" customWidth="1"/>
    <col min="2602" max="2816" width="9.1796875" style="3"/>
    <col min="2817" max="2817" width="7.81640625" style="3" customWidth="1"/>
    <col min="2818" max="2818" width="25" style="3" customWidth="1"/>
    <col min="2819" max="2819" width="19.1796875" style="3" customWidth="1"/>
    <col min="2820" max="2820" width="10.1796875" style="3" bestFit="1" customWidth="1"/>
    <col min="2821" max="2822" width="9.1796875" style="3"/>
    <col min="2823" max="2825" width="10.1796875" style="3" bestFit="1" customWidth="1"/>
    <col min="2826" max="2826" width="0.81640625" style="3" customWidth="1"/>
    <col min="2827" max="2828" width="11.1796875" style="3" bestFit="1" customWidth="1"/>
    <col min="2829" max="2829" width="7.453125" style="3" customWidth="1"/>
    <col min="2830" max="2830" width="0.81640625" style="3" customWidth="1"/>
    <col min="2831" max="2831" width="7.453125" style="3" customWidth="1"/>
    <col min="2832" max="2832" width="25.1796875" style="3" customWidth="1"/>
    <col min="2833" max="2833" width="20.1796875" style="3" customWidth="1"/>
    <col min="2834" max="2835" width="9.1796875" style="3"/>
    <col min="2836" max="2836" width="9.453125" style="3" customWidth="1"/>
    <col min="2837" max="2837" width="10" style="3" customWidth="1"/>
    <col min="2838" max="2838" width="10.1796875" style="3" customWidth="1"/>
    <col min="2839" max="2839" width="11" style="3" customWidth="1"/>
    <col min="2840" max="2840" width="1.1796875" style="3" customWidth="1"/>
    <col min="2841" max="2842" width="10.1796875" style="3" bestFit="1" customWidth="1"/>
    <col min="2843" max="2843" width="3.81640625" style="3" customWidth="1"/>
    <col min="2844" max="2844" width="2" style="3" customWidth="1"/>
    <col min="2845" max="2857" width="0" style="3" hidden="1" customWidth="1"/>
    <col min="2858" max="3072" width="9.1796875" style="3"/>
    <col min="3073" max="3073" width="7.81640625" style="3" customWidth="1"/>
    <col min="3074" max="3074" width="25" style="3" customWidth="1"/>
    <col min="3075" max="3075" width="19.1796875" style="3" customWidth="1"/>
    <col min="3076" max="3076" width="10.1796875" style="3" bestFit="1" customWidth="1"/>
    <col min="3077" max="3078" width="9.1796875" style="3"/>
    <col min="3079" max="3081" width="10.1796875" style="3" bestFit="1" customWidth="1"/>
    <col min="3082" max="3082" width="0.81640625" style="3" customWidth="1"/>
    <col min="3083" max="3084" width="11.1796875" style="3" bestFit="1" customWidth="1"/>
    <col min="3085" max="3085" width="7.453125" style="3" customWidth="1"/>
    <col min="3086" max="3086" width="0.81640625" style="3" customWidth="1"/>
    <col min="3087" max="3087" width="7.453125" style="3" customWidth="1"/>
    <col min="3088" max="3088" width="25.1796875" style="3" customWidth="1"/>
    <col min="3089" max="3089" width="20.1796875" style="3" customWidth="1"/>
    <col min="3090" max="3091" width="9.1796875" style="3"/>
    <col min="3092" max="3092" width="9.453125" style="3" customWidth="1"/>
    <col min="3093" max="3093" width="10" style="3" customWidth="1"/>
    <col min="3094" max="3094" width="10.1796875" style="3" customWidth="1"/>
    <col min="3095" max="3095" width="11" style="3" customWidth="1"/>
    <col min="3096" max="3096" width="1.1796875" style="3" customWidth="1"/>
    <col min="3097" max="3098" width="10.1796875" style="3" bestFit="1" customWidth="1"/>
    <col min="3099" max="3099" width="3.81640625" style="3" customWidth="1"/>
    <col min="3100" max="3100" width="2" style="3" customWidth="1"/>
    <col min="3101" max="3113" width="0" style="3" hidden="1" customWidth="1"/>
    <col min="3114" max="3328" width="9.1796875" style="3"/>
    <col min="3329" max="3329" width="7.81640625" style="3" customWidth="1"/>
    <col min="3330" max="3330" width="25" style="3" customWidth="1"/>
    <col min="3331" max="3331" width="19.1796875" style="3" customWidth="1"/>
    <col min="3332" max="3332" width="10.1796875" style="3" bestFit="1" customWidth="1"/>
    <col min="3333" max="3334" width="9.1796875" style="3"/>
    <col min="3335" max="3337" width="10.1796875" style="3" bestFit="1" customWidth="1"/>
    <col min="3338" max="3338" width="0.81640625" style="3" customWidth="1"/>
    <col min="3339" max="3340" width="11.1796875" style="3" bestFit="1" customWidth="1"/>
    <col min="3341" max="3341" width="7.453125" style="3" customWidth="1"/>
    <col min="3342" max="3342" width="0.81640625" style="3" customWidth="1"/>
    <col min="3343" max="3343" width="7.453125" style="3" customWidth="1"/>
    <col min="3344" max="3344" width="25.1796875" style="3" customWidth="1"/>
    <col min="3345" max="3345" width="20.1796875" style="3" customWidth="1"/>
    <col min="3346" max="3347" width="9.1796875" style="3"/>
    <col min="3348" max="3348" width="9.453125" style="3" customWidth="1"/>
    <col min="3349" max="3349" width="10" style="3" customWidth="1"/>
    <col min="3350" max="3350" width="10.1796875" style="3" customWidth="1"/>
    <col min="3351" max="3351" width="11" style="3" customWidth="1"/>
    <col min="3352" max="3352" width="1.1796875" style="3" customWidth="1"/>
    <col min="3353" max="3354" width="10.1796875" style="3" bestFit="1" customWidth="1"/>
    <col min="3355" max="3355" width="3.81640625" style="3" customWidth="1"/>
    <col min="3356" max="3356" width="2" style="3" customWidth="1"/>
    <col min="3357" max="3369" width="0" style="3" hidden="1" customWidth="1"/>
    <col min="3370" max="3584" width="9.1796875" style="3"/>
    <col min="3585" max="3585" width="7.81640625" style="3" customWidth="1"/>
    <col min="3586" max="3586" width="25" style="3" customWidth="1"/>
    <col min="3587" max="3587" width="19.1796875" style="3" customWidth="1"/>
    <col min="3588" max="3588" width="10.1796875" style="3" bestFit="1" customWidth="1"/>
    <col min="3589" max="3590" width="9.1796875" style="3"/>
    <col min="3591" max="3593" width="10.1796875" style="3" bestFit="1" customWidth="1"/>
    <col min="3594" max="3594" width="0.81640625" style="3" customWidth="1"/>
    <col min="3595" max="3596" width="11.1796875" style="3" bestFit="1" customWidth="1"/>
    <col min="3597" max="3597" width="7.453125" style="3" customWidth="1"/>
    <col min="3598" max="3598" width="0.81640625" style="3" customWidth="1"/>
    <col min="3599" max="3599" width="7.453125" style="3" customWidth="1"/>
    <col min="3600" max="3600" width="25.1796875" style="3" customWidth="1"/>
    <col min="3601" max="3601" width="20.1796875" style="3" customWidth="1"/>
    <col min="3602" max="3603" width="9.1796875" style="3"/>
    <col min="3604" max="3604" width="9.453125" style="3" customWidth="1"/>
    <col min="3605" max="3605" width="10" style="3" customWidth="1"/>
    <col min="3606" max="3606" width="10.1796875" style="3" customWidth="1"/>
    <col min="3607" max="3607" width="11" style="3" customWidth="1"/>
    <col min="3608" max="3608" width="1.1796875" style="3" customWidth="1"/>
    <col min="3609" max="3610" width="10.1796875" style="3" bestFit="1" customWidth="1"/>
    <col min="3611" max="3611" width="3.81640625" style="3" customWidth="1"/>
    <col min="3612" max="3612" width="2" style="3" customWidth="1"/>
    <col min="3613" max="3625" width="0" style="3" hidden="1" customWidth="1"/>
    <col min="3626" max="3840" width="9.1796875" style="3"/>
    <col min="3841" max="3841" width="7.81640625" style="3" customWidth="1"/>
    <col min="3842" max="3842" width="25" style="3" customWidth="1"/>
    <col min="3843" max="3843" width="19.1796875" style="3" customWidth="1"/>
    <col min="3844" max="3844" width="10.1796875" style="3" bestFit="1" customWidth="1"/>
    <col min="3845" max="3846" width="9.1796875" style="3"/>
    <col min="3847" max="3849" width="10.1796875" style="3" bestFit="1" customWidth="1"/>
    <col min="3850" max="3850" width="0.81640625" style="3" customWidth="1"/>
    <col min="3851" max="3852" width="11.1796875" style="3" bestFit="1" customWidth="1"/>
    <col min="3853" max="3853" width="7.453125" style="3" customWidth="1"/>
    <col min="3854" max="3854" width="0.81640625" style="3" customWidth="1"/>
    <col min="3855" max="3855" width="7.453125" style="3" customWidth="1"/>
    <col min="3856" max="3856" width="25.1796875" style="3" customWidth="1"/>
    <col min="3857" max="3857" width="20.1796875" style="3" customWidth="1"/>
    <col min="3858" max="3859" width="9.1796875" style="3"/>
    <col min="3860" max="3860" width="9.453125" style="3" customWidth="1"/>
    <col min="3861" max="3861" width="10" style="3" customWidth="1"/>
    <col min="3862" max="3862" width="10.1796875" style="3" customWidth="1"/>
    <col min="3863" max="3863" width="11" style="3" customWidth="1"/>
    <col min="3864" max="3864" width="1.1796875" style="3" customWidth="1"/>
    <col min="3865" max="3866" width="10.1796875" style="3" bestFit="1" customWidth="1"/>
    <col min="3867" max="3867" width="3.81640625" style="3" customWidth="1"/>
    <col min="3868" max="3868" width="2" style="3" customWidth="1"/>
    <col min="3869" max="3881" width="0" style="3" hidden="1" customWidth="1"/>
    <col min="3882" max="4096" width="9.1796875" style="3"/>
    <col min="4097" max="4097" width="7.81640625" style="3" customWidth="1"/>
    <col min="4098" max="4098" width="25" style="3" customWidth="1"/>
    <col min="4099" max="4099" width="19.1796875" style="3" customWidth="1"/>
    <col min="4100" max="4100" width="10.1796875" style="3" bestFit="1" customWidth="1"/>
    <col min="4101" max="4102" width="9.1796875" style="3"/>
    <col min="4103" max="4105" width="10.1796875" style="3" bestFit="1" customWidth="1"/>
    <col min="4106" max="4106" width="0.81640625" style="3" customWidth="1"/>
    <col min="4107" max="4108" width="11.1796875" style="3" bestFit="1" customWidth="1"/>
    <col min="4109" max="4109" width="7.453125" style="3" customWidth="1"/>
    <col min="4110" max="4110" width="0.81640625" style="3" customWidth="1"/>
    <col min="4111" max="4111" width="7.453125" style="3" customWidth="1"/>
    <col min="4112" max="4112" width="25.1796875" style="3" customWidth="1"/>
    <col min="4113" max="4113" width="20.1796875" style="3" customWidth="1"/>
    <col min="4114" max="4115" width="9.1796875" style="3"/>
    <col min="4116" max="4116" width="9.453125" style="3" customWidth="1"/>
    <col min="4117" max="4117" width="10" style="3" customWidth="1"/>
    <col min="4118" max="4118" width="10.1796875" style="3" customWidth="1"/>
    <col min="4119" max="4119" width="11" style="3" customWidth="1"/>
    <col min="4120" max="4120" width="1.1796875" style="3" customWidth="1"/>
    <col min="4121" max="4122" width="10.1796875" style="3" bestFit="1" customWidth="1"/>
    <col min="4123" max="4123" width="3.81640625" style="3" customWidth="1"/>
    <col min="4124" max="4124" width="2" style="3" customWidth="1"/>
    <col min="4125" max="4137" width="0" style="3" hidden="1" customWidth="1"/>
    <col min="4138" max="4352" width="9.1796875" style="3"/>
    <col min="4353" max="4353" width="7.81640625" style="3" customWidth="1"/>
    <col min="4354" max="4354" width="25" style="3" customWidth="1"/>
    <col min="4355" max="4355" width="19.1796875" style="3" customWidth="1"/>
    <col min="4356" max="4356" width="10.1796875" style="3" bestFit="1" customWidth="1"/>
    <col min="4357" max="4358" width="9.1796875" style="3"/>
    <col min="4359" max="4361" width="10.1796875" style="3" bestFit="1" customWidth="1"/>
    <col min="4362" max="4362" width="0.81640625" style="3" customWidth="1"/>
    <col min="4363" max="4364" width="11.1796875" style="3" bestFit="1" customWidth="1"/>
    <col min="4365" max="4365" width="7.453125" style="3" customWidth="1"/>
    <col min="4366" max="4366" width="0.81640625" style="3" customWidth="1"/>
    <col min="4367" max="4367" width="7.453125" style="3" customWidth="1"/>
    <col min="4368" max="4368" width="25.1796875" style="3" customWidth="1"/>
    <col min="4369" max="4369" width="20.1796875" style="3" customWidth="1"/>
    <col min="4370" max="4371" width="9.1796875" style="3"/>
    <col min="4372" max="4372" width="9.453125" style="3" customWidth="1"/>
    <col min="4373" max="4373" width="10" style="3" customWidth="1"/>
    <col min="4374" max="4374" width="10.1796875" style="3" customWidth="1"/>
    <col min="4375" max="4375" width="11" style="3" customWidth="1"/>
    <col min="4376" max="4376" width="1.1796875" style="3" customWidth="1"/>
    <col min="4377" max="4378" width="10.1796875" style="3" bestFit="1" customWidth="1"/>
    <col min="4379" max="4379" width="3.81640625" style="3" customWidth="1"/>
    <col min="4380" max="4380" width="2" style="3" customWidth="1"/>
    <col min="4381" max="4393" width="0" style="3" hidden="1" customWidth="1"/>
    <col min="4394" max="4608" width="9.1796875" style="3"/>
    <col min="4609" max="4609" width="7.81640625" style="3" customWidth="1"/>
    <col min="4610" max="4610" width="25" style="3" customWidth="1"/>
    <col min="4611" max="4611" width="19.1796875" style="3" customWidth="1"/>
    <col min="4612" max="4612" width="10.1796875" style="3" bestFit="1" customWidth="1"/>
    <col min="4613" max="4614" width="9.1796875" style="3"/>
    <col min="4615" max="4617" width="10.1796875" style="3" bestFit="1" customWidth="1"/>
    <col min="4618" max="4618" width="0.81640625" style="3" customWidth="1"/>
    <col min="4619" max="4620" width="11.1796875" style="3" bestFit="1" customWidth="1"/>
    <col min="4621" max="4621" width="7.453125" style="3" customWidth="1"/>
    <col min="4622" max="4622" width="0.81640625" style="3" customWidth="1"/>
    <col min="4623" max="4623" width="7.453125" style="3" customWidth="1"/>
    <col min="4624" max="4624" width="25.1796875" style="3" customWidth="1"/>
    <col min="4625" max="4625" width="20.1796875" style="3" customWidth="1"/>
    <col min="4626" max="4627" width="9.1796875" style="3"/>
    <col min="4628" max="4628" width="9.453125" style="3" customWidth="1"/>
    <col min="4629" max="4629" width="10" style="3" customWidth="1"/>
    <col min="4630" max="4630" width="10.1796875" style="3" customWidth="1"/>
    <col min="4631" max="4631" width="11" style="3" customWidth="1"/>
    <col min="4632" max="4632" width="1.1796875" style="3" customWidth="1"/>
    <col min="4633" max="4634" width="10.1796875" style="3" bestFit="1" customWidth="1"/>
    <col min="4635" max="4635" width="3.81640625" style="3" customWidth="1"/>
    <col min="4636" max="4636" width="2" style="3" customWidth="1"/>
    <col min="4637" max="4649" width="0" style="3" hidden="1" customWidth="1"/>
    <col min="4650" max="4864" width="9.1796875" style="3"/>
    <col min="4865" max="4865" width="7.81640625" style="3" customWidth="1"/>
    <col min="4866" max="4866" width="25" style="3" customWidth="1"/>
    <col min="4867" max="4867" width="19.1796875" style="3" customWidth="1"/>
    <col min="4868" max="4868" width="10.1796875" style="3" bestFit="1" customWidth="1"/>
    <col min="4869" max="4870" width="9.1796875" style="3"/>
    <col min="4871" max="4873" width="10.1796875" style="3" bestFit="1" customWidth="1"/>
    <col min="4874" max="4874" width="0.81640625" style="3" customWidth="1"/>
    <col min="4875" max="4876" width="11.1796875" style="3" bestFit="1" customWidth="1"/>
    <col min="4877" max="4877" width="7.453125" style="3" customWidth="1"/>
    <col min="4878" max="4878" width="0.81640625" style="3" customWidth="1"/>
    <col min="4879" max="4879" width="7.453125" style="3" customWidth="1"/>
    <col min="4880" max="4880" width="25.1796875" style="3" customWidth="1"/>
    <col min="4881" max="4881" width="20.1796875" style="3" customWidth="1"/>
    <col min="4882" max="4883" width="9.1796875" style="3"/>
    <col min="4884" max="4884" width="9.453125" style="3" customWidth="1"/>
    <col min="4885" max="4885" width="10" style="3" customWidth="1"/>
    <col min="4886" max="4886" width="10.1796875" style="3" customWidth="1"/>
    <col min="4887" max="4887" width="11" style="3" customWidth="1"/>
    <col min="4888" max="4888" width="1.1796875" style="3" customWidth="1"/>
    <col min="4889" max="4890" width="10.1796875" style="3" bestFit="1" customWidth="1"/>
    <col min="4891" max="4891" width="3.81640625" style="3" customWidth="1"/>
    <col min="4892" max="4892" width="2" style="3" customWidth="1"/>
    <col min="4893" max="4905" width="0" style="3" hidden="1" customWidth="1"/>
    <col min="4906" max="5120" width="9.1796875" style="3"/>
    <col min="5121" max="5121" width="7.81640625" style="3" customWidth="1"/>
    <col min="5122" max="5122" width="25" style="3" customWidth="1"/>
    <col min="5123" max="5123" width="19.1796875" style="3" customWidth="1"/>
    <col min="5124" max="5124" width="10.1796875" style="3" bestFit="1" customWidth="1"/>
    <col min="5125" max="5126" width="9.1796875" style="3"/>
    <col min="5127" max="5129" width="10.1796875" style="3" bestFit="1" customWidth="1"/>
    <col min="5130" max="5130" width="0.81640625" style="3" customWidth="1"/>
    <col min="5131" max="5132" width="11.1796875" style="3" bestFit="1" customWidth="1"/>
    <col min="5133" max="5133" width="7.453125" style="3" customWidth="1"/>
    <col min="5134" max="5134" width="0.81640625" style="3" customWidth="1"/>
    <col min="5135" max="5135" width="7.453125" style="3" customWidth="1"/>
    <col min="5136" max="5136" width="25.1796875" style="3" customWidth="1"/>
    <col min="5137" max="5137" width="20.1796875" style="3" customWidth="1"/>
    <col min="5138" max="5139" width="9.1796875" style="3"/>
    <col min="5140" max="5140" width="9.453125" style="3" customWidth="1"/>
    <col min="5141" max="5141" width="10" style="3" customWidth="1"/>
    <col min="5142" max="5142" width="10.1796875" style="3" customWidth="1"/>
    <col min="5143" max="5143" width="11" style="3" customWidth="1"/>
    <col min="5144" max="5144" width="1.1796875" style="3" customWidth="1"/>
    <col min="5145" max="5146" width="10.1796875" style="3" bestFit="1" customWidth="1"/>
    <col min="5147" max="5147" width="3.81640625" style="3" customWidth="1"/>
    <col min="5148" max="5148" width="2" style="3" customWidth="1"/>
    <col min="5149" max="5161" width="0" style="3" hidden="1" customWidth="1"/>
    <col min="5162" max="5376" width="9.1796875" style="3"/>
    <col min="5377" max="5377" width="7.81640625" style="3" customWidth="1"/>
    <col min="5378" max="5378" width="25" style="3" customWidth="1"/>
    <col min="5379" max="5379" width="19.1796875" style="3" customWidth="1"/>
    <col min="5380" max="5380" width="10.1796875" style="3" bestFit="1" customWidth="1"/>
    <col min="5381" max="5382" width="9.1796875" style="3"/>
    <col min="5383" max="5385" width="10.1796875" style="3" bestFit="1" customWidth="1"/>
    <col min="5386" max="5386" width="0.81640625" style="3" customWidth="1"/>
    <col min="5387" max="5388" width="11.1796875" style="3" bestFit="1" customWidth="1"/>
    <col min="5389" max="5389" width="7.453125" style="3" customWidth="1"/>
    <col min="5390" max="5390" width="0.81640625" style="3" customWidth="1"/>
    <col min="5391" max="5391" width="7.453125" style="3" customWidth="1"/>
    <col min="5392" max="5392" width="25.1796875" style="3" customWidth="1"/>
    <col min="5393" max="5393" width="20.1796875" style="3" customWidth="1"/>
    <col min="5394" max="5395" width="9.1796875" style="3"/>
    <col min="5396" max="5396" width="9.453125" style="3" customWidth="1"/>
    <col min="5397" max="5397" width="10" style="3" customWidth="1"/>
    <col min="5398" max="5398" width="10.1796875" style="3" customWidth="1"/>
    <col min="5399" max="5399" width="11" style="3" customWidth="1"/>
    <col min="5400" max="5400" width="1.1796875" style="3" customWidth="1"/>
    <col min="5401" max="5402" width="10.1796875" style="3" bestFit="1" customWidth="1"/>
    <col min="5403" max="5403" width="3.81640625" style="3" customWidth="1"/>
    <col min="5404" max="5404" width="2" style="3" customWidth="1"/>
    <col min="5405" max="5417" width="0" style="3" hidden="1" customWidth="1"/>
    <col min="5418" max="5632" width="9.1796875" style="3"/>
    <col min="5633" max="5633" width="7.81640625" style="3" customWidth="1"/>
    <col min="5634" max="5634" width="25" style="3" customWidth="1"/>
    <col min="5635" max="5635" width="19.1796875" style="3" customWidth="1"/>
    <col min="5636" max="5636" width="10.1796875" style="3" bestFit="1" customWidth="1"/>
    <col min="5637" max="5638" width="9.1796875" style="3"/>
    <col min="5639" max="5641" width="10.1796875" style="3" bestFit="1" customWidth="1"/>
    <col min="5642" max="5642" width="0.81640625" style="3" customWidth="1"/>
    <col min="5643" max="5644" width="11.1796875" style="3" bestFit="1" customWidth="1"/>
    <col min="5645" max="5645" width="7.453125" style="3" customWidth="1"/>
    <col min="5646" max="5646" width="0.81640625" style="3" customWidth="1"/>
    <col min="5647" max="5647" width="7.453125" style="3" customWidth="1"/>
    <col min="5648" max="5648" width="25.1796875" style="3" customWidth="1"/>
    <col min="5649" max="5649" width="20.1796875" style="3" customWidth="1"/>
    <col min="5650" max="5651" width="9.1796875" style="3"/>
    <col min="5652" max="5652" width="9.453125" style="3" customWidth="1"/>
    <col min="5653" max="5653" width="10" style="3" customWidth="1"/>
    <col min="5654" max="5654" width="10.1796875" style="3" customWidth="1"/>
    <col min="5655" max="5655" width="11" style="3" customWidth="1"/>
    <col min="5656" max="5656" width="1.1796875" style="3" customWidth="1"/>
    <col min="5657" max="5658" width="10.1796875" style="3" bestFit="1" customWidth="1"/>
    <col min="5659" max="5659" width="3.81640625" style="3" customWidth="1"/>
    <col min="5660" max="5660" width="2" style="3" customWidth="1"/>
    <col min="5661" max="5673" width="0" style="3" hidden="1" customWidth="1"/>
    <col min="5674" max="5888" width="9.1796875" style="3"/>
    <col min="5889" max="5889" width="7.81640625" style="3" customWidth="1"/>
    <col min="5890" max="5890" width="25" style="3" customWidth="1"/>
    <col min="5891" max="5891" width="19.1796875" style="3" customWidth="1"/>
    <col min="5892" max="5892" width="10.1796875" style="3" bestFit="1" customWidth="1"/>
    <col min="5893" max="5894" width="9.1796875" style="3"/>
    <col min="5895" max="5897" width="10.1796875" style="3" bestFit="1" customWidth="1"/>
    <col min="5898" max="5898" width="0.81640625" style="3" customWidth="1"/>
    <col min="5899" max="5900" width="11.1796875" style="3" bestFit="1" customWidth="1"/>
    <col min="5901" max="5901" width="7.453125" style="3" customWidth="1"/>
    <col min="5902" max="5902" width="0.81640625" style="3" customWidth="1"/>
    <col min="5903" max="5903" width="7.453125" style="3" customWidth="1"/>
    <col min="5904" max="5904" width="25.1796875" style="3" customWidth="1"/>
    <col min="5905" max="5905" width="20.1796875" style="3" customWidth="1"/>
    <col min="5906" max="5907" width="9.1796875" style="3"/>
    <col min="5908" max="5908" width="9.453125" style="3" customWidth="1"/>
    <col min="5909" max="5909" width="10" style="3" customWidth="1"/>
    <col min="5910" max="5910" width="10.1796875" style="3" customWidth="1"/>
    <col min="5911" max="5911" width="11" style="3" customWidth="1"/>
    <col min="5912" max="5912" width="1.1796875" style="3" customWidth="1"/>
    <col min="5913" max="5914" width="10.1796875" style="3" bestFit="1" customWidth="1"/>
    <col min="5915" max="5915" width="3.81640625" style="3" customWidth="1"/>
    <col min="5916" max="5916" width="2" style="3" customWidth="1"/>
    <col min="5917" max="5929" width="0" style="3" hidden="1" customWidth="1"/>
    <col min="5930" max="6144" width="9.1796875" style="3"/>
    <col min="6145" max="6145" width="7.81640625" style="3" customWidth="1"/>
    <col min="6146" max="6146" width="25" style="3" customWidth="1"/>
    <col min="6147" max="6147" width="19.1796875" style="3" customWidth="1"/>
    <col min="6148" max="6148" width="10.1796875" style="3" bestFit="1" customWidth="1"/>
    <col min="6149" max="6150" width="9.1796875" style="3"/>
    <col min="6151" max="6153" width="10.1796875" style="3" bestFit="1" customWidth="1"/>
    <col min="6154" max="6154" width="0.81640625" style="3" customWidth="1"/>
    <col min="6155" max="6156" width="11.1796875" style="3" bestFit="1" customWidth="1"/>
    <col min="6157" max="6157" width="7.453125" style="3" customWidth="1"/>
    <col min="6158" max="6158" width="0.81640625" style="3" customWidth="1"/>
    <col min="6159" max="6159" width="7.453125" style="3" customWidth="1"/>
    <col min="6160" max="6160" width="25.1796875" style="3" customWidth="1"/>
    <col min="6161" max="6161" width="20.1796875" style="3" customWidth="1"/>
    <col min="6162" max="6163" width="9.1796875" style="3"/>
    <col min="6164" max="6164" width="9.453125" style="3" customWidth="1"/>
    <col min="6165" max="6165" width="10" style="3" customWidth="1"/>
    <col min="6166" max="6166" width="10.1796875" style="3" customWidth="1"/>
    <col min="6167" max="6167" width="11" style="3" customWidth="1"/>
    <col min="6168" max="6168" width="1.1796875" style="3" customWidth="1"/>
    <col min="6169" max="6170" width="10.1796875" style="3" bestFit="1" customWidth="1"/>
    <col min="6171" max="6171" width="3.81640625" style="3" customWidth="1"/>
    <col min="6172" max="6172" width="2" style="3" customWidth="1"/>
    <col min="6173" max="6185" width="0" style="3" hidden="1" customWidth="1"/>
    <col min="6186" max="6400" width="9.1796875" style="3"/>
    <col min="6401" max="6401" width="7.81640625" style="3" customWidth="1"/>
    <col min="6402" max="6402" width="25" style="3" customWidth="1"/>
    <col min="6403" max="6403" width="19.1796875" style="3" customWidth="1"/>
    <col min="6404" max="6404" width="10.1796875" style="3" bestFit="1" customWidth="1"/>
    <col min="6405" max="6406" width="9.1796875" style="3"/>
    <col min="6407" max="6409" width="10.1796875" style="3" bestFit="1" customWidth="1"/>
    <col min="6410" max="6410" width="0.81640625" style="3" customWidth="1"/>
    <col min="6411" max="6412" width="11.1796875" style="3" bestFit="1" customWidth="1"/>
    <col min="6413" max="6413" width="7.453125" style="3" customWidth="1"/>
    <col min="6414" max="6414" width="0.81640625" style="3" customWidth="1"/>
    <col min="6415" max="6415" width="7.453125" style="3" customWidth="1"/>
    <col min="6416" max="6416" width="25.1796875" style="3" customWidth="1"/>
    <col min="6417" max="6417" width="20.1796875" style="3" customWidth="1"/>
    <col min="6418" max="6419" width="9.1796875" style="3"/>
    <col min="6420" max="6420" width="9.453125" style="3" customWidth="1"/>
    <col min="6421" max="6421" width="10" style="3" customWidth="1"/>
    <col min="6422" max="6422" width="10.1796875" style="3" customWidth="1"/>
    <col min="6423" max="6423" width="11" style="3" customWidth="1"/>
    <col min="6424" max="6424" width="1.1796875" style="3" customWidth="1"/>
    <col min="6425" max="6426" width="10.1796875" style="3" bestFit="1" customWidth="1"/>
    <col min="6427" max="6427" width="3.81640625" style="3" customWidth="1"/>
    <col min="6428" max="6428" width="2" style="3" customWidth="1"/>
    <col min="6429" max="6441" width="0" style="3" hidden="1" customWidth="1"/>
    <col min="6442" max="6656" width="9.1796875" style="3"/>
    <col min="6657" max="6657" width="7.81640625" style="3" customWidth="1"/>
    <col min="6658" max="6658" width="25" style="3" customWidth="1"/>
    <col min="6659" max="6659" width="19.1796875" style="3" customWidth="1"/>
    <col min="6660" max="6660" width="10.1796875" style="3" bestFit="1" customWidth="1"/>
    <col min="6661" max="6662" width="9.1796875" style="3"/>
    <col min="6663" max="6665" width="10.1796875" style="3" bestFit="1" customWidth="1"/>
    <col min="6666" max="6666" width="0.81640625" style="3" customWidth="1"/>
    <col min="6667" max="6668" width="11.1796875" style="3" bestFit="1" customWidth="1"/>
    <col min="6669" max="6669" width="7.453125" style="3" customWidth="1"/>
    <col min="6670" max="6670" width="0.81640625" style="3" customWidth="1"/>
    <col min="6671" max="6671" width="7.453125" style="3" customWidth="1"/>
    <col min="6672" max="6672" width="25.1796875" style="3" customWidth="1"/>
    <col min="6673" max="6673" width="20.1796875" style="3" customWidth="1"/>
    <col min="6674" max="6675" width="9.1796875" style="3"/>
    <col min="6676" max="6676" width="9.453125" style="3" customWidth="1"/>
    <col min="6677" max="6677" width="10" style="3" customWidth="1"/>
    <col min="6678" max="6678" width="10.1796875" style="3" customWidth="1"/>
    <col min="6679" max="6679" width="11" style="3" customWidth="1"/>
    <col min="6680" max="6680" width="1.1796875" style="3" customWidth="1"/>
    <col min="6681" max="6682" width="10.1796875" style="3" bestFit="1" customWidth="1"/>
    <col min="6683" max="6683" width="3.81640625" style="3" customWidth="1"/>
    <col min="6684" max="6684" width="2" style="3" customWidth="1"/>
    <col min="6685" max="6697" width="0" style="3" hidden="1" customWidth="1"/>
    <col min="6698" max="6912" width="9.1796875" style="3"/>
    <col min="6913" max="6913" width="7.81640625" style="3" customWidth="1"/>
    <col min="6914" max="6914" width="25" style="3" customWidth="1"/>
    <col min="6915" max="6915" width="19.1796875" style="3" customWidth="1"/>
    <col min="6916" max="6916" width="10.1796875" style="3" bestFit="1" customWidth="1"/>
    <col min="6917" max="6918" width="9.1796875" style="3"/>
    <col min="6919" max="6921" width="10.1796875" style="3" bestFit="1" customWidth="1"/>
    <col min="6922" max="6922" width="0.81640625" style="3" customWidth="1"/>
    <col min="6923" max="6924" width="11.1796875" style="3" bestFit="1" customWidth="1"/>
    <col min="6925" max="6925" width="7.453125" style="3" customWidth="1"/>
    <col min="6926" max="6926" width="0.81640625" style="3" customWidth="1"/>
    <col min="6927" max="6927" width="7.453125" style="3" customWidth="1"/>
    <col min="6928" max="6928" width="25.1796875" style="3" customWidth="1"/>
    <col min="6929" max="6929" width="20.1796875" style="3" customWidth="1"/>
    <col min="6930" max="6931" width="9.1796875" style="3"/>
    <col min="6932" max="6932" width="9.453125" style="3" customWidth="1"/>
    <col min="6933" max="6933" width="10" style="3" customWidth="1"/>
    <col min="6934" max="6934" width="10.1796875" style="3" customWidth="1"/>
    <col min="6935" max="6935" width="11" style="3" customWidth="1"/>
    <col min="6936" max="6936" width="1.1796875" style="3" customWidth="1"/>
    <col min="6937" max="6938" width="10.1796875" style="3" bestFit="1" customWidth="1"/>
    <col min="6939" max="6939" width="3.81640625" style="3" customWidth="1"/>
    <col min="6940" max="6940" width="2" style="3" customWidth="1"/>
    <col min="6941" max="6953" width="0" style="3" hidden="1" customWidth="1"/>
    <col min="6954" max="7168" width="9.1796875" style="3"/>
    <col min="7169" max="7169" width="7.81640625" style="3" customWidth="1"/>
    <col min="7170" max="7170" width="25" style="3" customWidth="1"/>
    <col min="7171" max="7171" width="19.1796875" style="3" customWidth="1"/>
    <col min="7172" max="7172" width="10.1796875" style="3" bestFit="1" customWidth="1"/>
    <col min="7173" max="7174" width="9.1796875" style="3"/>
    <col min="7175" max="7177" width="10.1796875" style="3" bestFit="1" customWidth="1"/>
    <col min="7178" max="7178" width="0.81640625" style="3" customWidth="1"/>
    <col min="7179" max="7180" width="11.1796875" style="3" bestFit="1" customWidth="1"/>
    <col min="7181" max="7181" width="7.453125" style="3" customWidth="1"/>
    <col min="7182" max="7182" width="0.81640625" style="3" customWidth="1"/>
    <col min="7183" max="7183" width="7.453125" style="3" customWidth="1"/>
    <col min="7184" max="7184" width="25.1796875" style="3" customWidth="1"/>
    <col min="7185" max="7185" width="20.1796875" style="3" customWidth="1"/>
    <col min="7186" max="7187" width="9.1796875" style="3"/>
    <col min="7188" max="7188" width="9.453125" style="3" customWidth="1"/>
    <col min="7189" max="7189" width="10" style="3" customWidth="1"/>
    <col min="7190" max="7190" width="10.1796875" style="3" customWidth="1"/>
    <col min="7191" max="7191" width="11" style="3" customWidth="1"/>
    <col min="7192" max="7192" width="1.1796875" style="3" customWidth="1"/>
    <col min="7193" max="7194" width="10.1796875" style="3" bestFit="1" customWidth="1"/>
    <col min="7195" max="7195" width="3.81640625" style="3" customWidth="1"/>
    <col min="7196" max="7196" width="2" style="3" customWidth="1"/>
    <col min="7197" max="7209" width="0" style="3" hidden="1" customWidth="1"/>
    <col min="7210" max="7424" width="9.1796875" style="3"/>
    <col min="7425" max="7425" width="7.81640625" style="3" customWidth="1"/>
    <col min="7426" max="7426" width="25" style="3" customWidth="1"/>
    <col min="7427" max="7427" width="19.1796875" style="3" customWidth="1"/>
    <col min="7428" max="7428" width="10.1796875" style="3" bestFit="1" customWidth="1"/>
    <col min="7429" max="7430" width="9.1796875" style="3"/>
    <col min="7431" max="7433" width="10.1796875" style="3" bestFit="1" customWidth="1"/>
    <col min="7434" max="7434" width="0.81640625" style="3" customWidth="1"/>
    <col min="7435" max="7436" width="11.1796875" style="3" bestFit="1" customWidth="1"/>
    <col min="7437" max="7437" width="7.453125" style="3" customWidth="1"/>
    <col min="7438" max="7438" width="0.81640625" style="3" customWidth="1"/>
    <col min="7439" max="7439" width="7.453125" style="3" customWidth="1"/>
    <col min="7440" max="7440" width="25.1796875" style="3" customWidth="1"/>
    <col min="7441" max="7441" width="20.1796875" style="3" customWidth="1"/>
    <col min="7442" max="7443" width="9.1796875" style="3"/>
    <col min="7444" max="7444" width="9.453125" style="3" customWidth="1"/>
    <col min="7445" max="7445" width="10" style="3" customWidth="1"/>
    <col min="7446" max="7446" width="10.1796875" style="3" customWidth="1"/>
    <col min="7447" max="7447" width="11" style="3" customWidth="1"/>
    <col min="7448" max="7448" width="1.1796875" style="3" customWidth="1"/>
    <col min="7449" max="7450" width="10.1796875" style="3" bestFit="1" customWidth="1"/>
    <col min="7451" max="7451" width="3.81640625" style="3" customWidth="1"/>
    <col min="7452" max="7452" width="2" style="3" customWidth="1"/>
    <col min="7453" max="7465" width="0" style="3" hidden="1" customWidth="1"/>
    <col min="7466" max="7680" width="9.1796875" style="3"/>
    <col min="7681" max="7681" width="7.81640625" style="3" customWidth="1"/>
    <col min="7682" max="7682" width="25" style="3" customWidth="1"/>
    <col min="7683" max="7683" width="19.1796875" style="3" customWidth="1"/>
    <col min="7684" max="7684" width="10.1796875" style="3" bestFit="1" customWidth="1"/>
    <col min="7685" max="7686" width="9.1796875" style="3"/>
    <col min="7687" max="7689" width="10.1796875" style="3" bestFit="1" customWidth="1"/>
    <col min="7690" max="7690" width="0.81640625" style="3" customWidth="1"/>
    <col min="7691" max="7692" width="11.1796875" style="3" bestFit="1" customWidth="1"/>
    <col min="7693" max="7693" width="7.453125" style="3" customWidth="1"/>
    <col min="7694" max="7694" width="0.81640625" style="3" customWidth="1"/>
    <col min="7695" max="7695" width="7.453125" style="3" customWidth="1"/>
    <col min="7696" max="7696" width="25.1796875" style="3" customWidth="1"/>
    <col min="7697" max="7697" width="20.1796875" style="3" customWidth="1"/>
    <col min="7698" max="7699" width="9.1796875" style="3"/>
    <col min="7700" max="7700" width="9.453125" style="3" customWidth="1"/>
    <col min="7701" max="7701" width="10" style="3" customWidth="1"/>
    <col min="7702" max="7702" width="10.1796875" style="3" customWidth="1"/>
    <col min="7703" max="7703" width="11" style="3" customWidth="1"/>
    <col min="7704" max="7704" width="1.1796875" style="3" customWidth="1"/>
    <col min="7705" max="7706" width="10.1796875" style="3" bestFit="1" customWidth="1"/>
    <col min="7707" max="7707" width="3.81640625" style="3" customWidth="1"/>
    <col min="7708" max="7708" width="2" style="3" customWidth="1"/>
    <col min="7709" max="7721" width="0" style="3" hidden="1" customWidth="1"/>
    <col min="7722" max="7936" width="9.1796875" style="3"/>
    <col min="7937" max="7937" width="7.81640625" style="3" customWidth="1"/>
    <col min="7938" max="7938" width="25" style="3" customWidth="1"/>
    <col min="7939" max="7939" width="19.1796875" style="3" customWidth="1"/>
    <col min="7940" max="7940" width="10.1796875" style="3" bestFit="1" customWidth="1"/>
    <col min="7941" max="7942" width="9.1796875" style="3"/>
    <col min="7943" max="7945" width="10.1796875" style="3" bestFit="1" customWidth="1"/>
    <col min="7946" max="7946" width="0.81640625" style="3" customWidth="1"/>
    <col min="7947" max="7948" width="11.1796875" style="3" bestFit="1" customWidth="1"/>
    <col min="7949" max="7949" width="7.453125" style="3" customWidth="1"/>
    <col min="7950" max="7950" width="0.81640625" style="3" customWidth="1"/>
    <col min="7951" max="7951" width="7.453125" style="3" customWidth="1"/>
    <col min="7952" max="7952" width="25.1796875" style="3" customWidth="1"/>
    <col min="7953" max="7953" width="20.1796875" style="3" customWidth="1"/>
    <col min="7954" max="7955" width="9.1796875" style="3"/>
    <col min="7956" max="7956" width="9.453125" style="3" customWidth="1"/>
    <col min="7957" max="7957" width="10" style="3" customWidth="1"/>
    <col min="7958" max="7958" width="10.1796875" style="3" customWidth="1"/>
    <col min="7959" max="7959" width="11" style="3" customWidth="1"/>
    <col min="7960" max="7960" width="1.1796875" style="3" customWidth="1"/>
    <col min="7961" max="7962" width="10.1796875" style="3" bestFit="1" customWidth="1"/>
    <col min="7963" max="7963" width="3.81640625" style="3" customWidth="1"/>
    <col min="7964" max="7964" width="2" style="3" customWidth="1"/>
    <col min="7965" max="7977" width="0" style="3" hidden="1" customWidth="1"/>
    <col min="7978" max="8192" width="9.1796875" style="3"/>
    <col min="8193" max="8193" width="7.81640625" style="3" customWidth="1"/>
    <col min="8194" max="8194" width="25" style="3" customWidth="1"/>
    <col min="8195" max="8195" width="19.1796875" style="3" customWidth="1"/>
    <col min="8196" max="8196" width="10.1796875" style="3" bestFit="1" customWidth="1"/>
    <col min="8197" max="8198" width="9.1796875" style="3"/>
    <col min="8199" max="8201" width="10.1796875" style="3" bestFit="1" customWidth="1"/>
    <col min="8202" max="8202" width="0.81640625" style="3" customWidth="1"/>
    <col min="8203" max="8204" width="11.1796875" style="3" bestFit="1" customWidth="1"/>
    <col min="8205" max="8205" width="7.453125" style="3" customWidth="1"/>
    <col min="8206" max="8206" width="0.81640625" style="3" customWidth="1"/>
    <col min="8207" max="8207" width="7.453125" style="3" customWidth="1"/>
    <col min="8208" max="8208" width="25.1796875" style="3" customWidth="1"/>
    <col min="8209" max="8209" width="20.1796875" style="3" customWidth="1"/>
    <col min="8210" max="8211" width="9.1796875" style="3"/>
    <col min="8212" max="8212" width="9.453125" style="3" customWidth="1"/>
    <col min="8213" max="8213" width="10" style="3" customWidth="1"/>
    <col min="8214" max="8214" width="10.1796875" style="3" customWidth="1"/>
    <col min="8215" max="8215" width="11" style="3" customWidth="1"/>
    <col min="8216" max="8216" width="1.1796875" style="3" customWidth="1"/>
    <col min="8217" max="8218" width="10.1796875" style="3" bestFit="1" customWidth="1"/>
    <col min="8219" max="8219" width="3.81640625" style="3" customWidth="1"/>
    <col min="8220" max="8220" width="2" style="3" customWidth="1"/>
    <col min="8221" max="8233" width="0" style="3" hidden="1" customWidth="1"/>
    <col min="8234" max="8448" width="9.1796875" style="3"/>
    <col min="8449" max="8449" width="7.81640625" style="3" customWidth="1"/>
    <col min="8450" max="8450" width="25" style="3" customWidth="1"/>
    <col min="8451" max="8451" width="19.1796875" style="3" customWidth="1"/>
    <col min="8452" max="8452" width="10.1796875" style="3" bestFit="1" customWidth="1"/>
    <col min="8453" max="8454" width="9.1796875" style="3"/>
    <col min="8455" max="8457" width="10.1796875" style="3" bestFit="1" customWidth="1"/>
    <col min="8458" max="8458" width="0.81640625" style="3" customWidth="1"/>
    <col min="8459" max="8460" width="11.1796875" style="3" bestFit="1" customWidth="1"/>
    <col min="8461" max="8461" width="7.453125" style="3" customWidth="1"/>
    <col min="8462" max="8462" width="0.81640625" style="3" customWidth="1"/>
    <col min="8463" max="8463" width="7.453125" style="3" customWidth="1"/>
    <col min="8464" max="8464" width="25.1796875" style="3" customWidth="1"/>
    <col min="8465" max="8465" width="20.1796875" style="3" customWidth="1"/>
    <col min="8466" max="8467" width="9.1796875" style="3"/>
    <col min="8468" max="8468" width="9.453125" style="3" customWidth="1"/>
    <col min="8469" max="8469" width="10" style="3" customWidth="1"/>
    <col min="8470" max="8470" width="10.1796875" style="3" customWidth="1"/>
    <col min="8471" max="8471" width="11" style="3" customWidth="1"/>
    <col min="8472" max="8472" width="1.1796875" style="3" customWidth="1"/>
    <col min="8473" max="8474" width="10.1796875" style="3" bestFit="1" customWidth="1"/>
    <col min="8475" max="8475" width="3.81640625" style="3" customWidth="1"/>
    <col min="8476" max="8476" width="2" style="3" customWidth="1"/>
    <col min="8477" max="8489" width="0" style="3" hidden="1" customWidth="1"/>
    <col min="8490" max="8704" width="9.1796875" style="3"/>
    <col min="8705" max="8705" width="7.81640625" style="3" customWidth="1"/>
    <col min="8706" max="8706" width="25" style="3" customWidth="1"/>
    <col min="8707" max="8707" width="19.1796875" style="3" customWidth="1"/>
    <col min="8708" max="8708" width="10.1796875" style="3" bestFit="1" customWidth="1"/>
    <col min="8709" max="8710" width="9.1796875" style="3"/>
    <col min="8711" max="8713" width="10.1796875" style="3" bestFit="1" customWidth="1"/>
    <col min="8714" max="8714" width="0.81640625" style="3" customWidth="1"/>
    <col min="8715" max="8716" width="11.1796875" style="3" bestFit="1" customWidth="1"/>
    <col min="8717" max="8717" width="7.453125" style="3" customWidth="1"/>
    <col min="8718" max="8718" width="0.81640625" style="3" customWidth="1"/>
    <col min="8719" max="8719" width="7.453125" style="3" customWidth="1"/>
    <col min="8720" max="8720" width="25.1796875" style="3" customWidth="1"/>
    <col min="8721" max="8721" width="20.1796875" style="3" customWidth="1"/>
    <col min="8722" max="8723" width="9.1796875" style="3"/>
    <col min="8724" max="8724" width="9.453125" style="3" customWidth="1"/>
    <col min="8725" max="8725" width="10" style="3" customWidth="1"/>
    <col min="8726" max="8726" width="10.1796875" style="3" customWidth="1"/>
    <col min="8727" max="8727" width="11" style="3" customWidth="1"/>
    <col min="8728" max="8728" width="1.1796875" style="3" customWidth="1"/>
    <col min="8729" max="8730" width="10.1796875" style="3" bestFit="1" customWidth="1"/>
    <col min="8731" max="8731" width="3.81640625" style="3" customWidth="1"/>
    <col min="8732" max="8732" width="2" style="3" customWidth="1"/>
    <col min="8733" max="8745" width="0" style="3" hidden="1" customWidth="1"/>
    <col min="8746" max="8960" width="9.1796875" style="3"/>
    <col min="8961" max="8961" width="7.81640625" style="3" customWidth="1"/>
    <col min="8962" max="8962" width="25" style="3" customWidth="1"/>
    <col min="8963" max="8963" width="19.1796875" style="3" customWidth="1"/>
    <col min="8964" max="8964" width="10.1796875" style="3" bestFit="1" customWidth="1"/>
    <col min="8965" max="8966" width="9.1796875" style="3"/>
    <col min="8967" max="8969" width="10.1796875" style="3" bestFit="1" customWidth="1"/>
    <col min="8970" max="8970" width="0.81640625" style="3" customWidth="1"/>
    <col min="8971" max="8972" width="11.1796875" style="3" bestFit="1" customWidth="1"/>
    <col min="8973" max="8973" width="7.453125" style="3" customWidth="1"/>
    <col min="8974" max="8974" width="0.81640625" style="3" customWidth="1"/>
    <col min="8975" max="8975" width="7.453125" style="3" customWidth="1"/>
    <col min="8976" max="8976" width="25.1796875" style="3" customWidth="1"/>
    <col min="8977" max="8977" width="20.1796875" style="3" customWidth="1"/>
    <col min="8978" max="8979" width="9.1796875" style="3"/>
    <col min="8980" max="8980" width="9.453125" style="3" customWidth="1"/>
    <col min="8981" max="8981" width="10" style="3" customWidth="1"/>
    <col min="8982" max="8982" width="10.1796875" style="3" customWidth="1"/>
    <col min="8983" max="8983" width="11" style="3" customWidth="1"/>
    <col min="8984" max="8984" width="1.1796875" style="3" customWidth="1"/>
    <col min="8985" max="8986" width="10.1796875" style="3" bestFit="1" customWidth="1"/>
    <col min="8987" max="8987" width="3.81640625" style="3" customWidth="1"/>
    <col min="8988" max="8988" width="2" style="3" customWidth="1"/>
    <col min="8989" max="9001" width="0" style="3" hidden="1" customWidth="1"/>
    <col min="9002" max="9216" width="9.1796875" style="3"/>
    <col min="9217" max="9217" width="7.81640625" style="3" customWidth="1"/>
    <col min="9218" max="9218" width="25" style="3" customWidth="1"/>
    <col min="9219" max="9219" width="19.1796875" style="3" customWidth="1"/>
    <col min="9220" max="9220" width="10.1796875" style="3" bestFit="1" customWidth="1"/>
    <col min="9221" max="9222" width="9.1796875" style="3"/>
    <col min="9223" max="9225" width="10.1796875" style="3" bestFit="1" customWidth="1"/>
    <col min="9226" max="9226" width="0.81640625" style="3" customWidth="1"/>
    <col min="9227" max="9228" width="11.1796875" style="3" bestFit="1" customWidth="1"/>
    <col min="9229" max="9229" width="7.453125" style="3" customWidth="1"/>
    <col min="9230" max="9230" width="0.81640625" style="3" customWidth="1"/>
    <col min="9231" max="9231" width="7.453125" style="3" customWidth="1"/>
    <col min="9232" max="9232" width="25.1796875" style="3" customWidth="1"/>
    <col min="9233" max="9233" width="20.1796875" style="3" customWidth="1"/>
    <col min="9234" max="9235" width="9.1796875" style="3"/>
    <col min="9236" max="9236" width="9.453125" style="3" customWidth="1"/>
    <col min="9237" max="9237" width="10" style="3" customWidth="1"/>
    <col min="9238" max="9238" width="10.1796875" style="3" customWidth="1"/>
    <col min="9239" max="9239" width="11" style="3" customWidth="1"/>
    <col min="9240" max="9240" width="1.1796875" style="3" customWidth="1"/>
    <col min="9241" max="9242" width="10.1796875" style="3" bestFit="1" customWidth="1"/>
    <col min="9243" max="9243" width="3.81640625" style="3" customWidth="1"/>
    <col min="9244" max="9244" width="2" style="3" customWidth="1"/>
    <col min="9245" max="9257" width="0" style="3" hidden="1" customWidth="1"/>
    <col min="9258" max="9472" width="9.1796875" style="3"/>
    <col min="9473" max="9473" width="7.81640625" style="3" customWidth="1"/>
    <col min="9474" max="9474" width="25" style="3" customWidth="1"/>
    <col min="9475" max="9475" width="19.1796875" style="3" customWidth="1"/>
    <col min="9476" max="9476" width="10.1796875" style="3" bestFit="1" customWidth="1"/>
    <col min="9477" max="9478" width="9.1796875" style="3"/>
    <col min="9479" max="9481" width="10.1796875" style="3" bestFit="1" customWidth="1"/>
    <col min="9482" max="9482" width="0.81640625" style="3" customWidth="1"/>
    <col min="9483" max="9484" width="11.1796875" style="3" bestFit="1" customWidth="1"/>
    <col min="9485" max="9485" width="7.453125" style="3" customWidth="1"/>
    <col min="9486" max="9486" width="0.81640625" style="3" customWidth="1"/>
    <col min="9487" max="9487" width="7.453125" style="3" customWidth="1"/>
    <col min="9488" max="9488" width="25.1796875" style="3" customWidth="1"/>
    <col min="9489" max="9489" width="20.1796875" style="3" customWidth="1"/>
    <col min="9490" max="9491" width="9.1796875" style="3"/>
    <col min="9492" max="9492" width="9.453125" style="3" customWidth="1"/>
    <col min="9493" max="9493" width="10" style="3" customWidth="1"/>
    <col min="9494" max="9494" width="10.1796875" style="3" customWidth="1"/>
    <col min="9495" max="9495" width="11" style="3" customWidth="1"/>
    <col min="9496" max="9496" width="1.1796875" style="3" customWidth="1"/>
    <col min="9497" max="9498" width="10.1796875" style="3" bestFit="1" customWidth="1"/>
    <col min="9499" max="9499" width="3.81640625" style="3" customWidth="1"/>
    <col min="9500" max="9500" width="2" style="3" customWidth="1"/>
    <col min="9501" max="9513" width="0" style="3" hidden="1" customWidth="1"/>
    <col min="9514" max="9728" width="9.1796875" style="3"/>
    <col min="9729" max="9729" width="7.81640625" style="3" customWidth="1"/>
    <col min="9730" max="9730" width="25" style="3" customWidth="1"/>
    <col min="9731" max="9731" width="19.1796875" style="3" customWidth="1"/>
    <col min="9732" max="9732" width="10.1796875" style="3" bestFit="1" customWidth="1"/>
    <col min="9733" max="9734" width="9.1796875" style="3"/>
    <col min="9735" max="9737" width="10.1796875" style="3" bestFit="1" customWidth="1"/>
    <col min="9738" max="9738" width="0.81640625" style="3" customWidth="1"/>
    <col min="9739" max="9740" width="11.1796875" style="3" bestFit="1" customWidth="1"/>
    <col min="9741" max="9741" width="7.453125" style="3" customWidth="1"/>
    <col min="9742" max="9742" width="0.81640625" style="3" customWidth="1"/>
    <col min="9743" max="9743" width="7.453125" style="3" customWidth="1"/>
    <col min="9744" max="9744" width="25.1796875" style="3" customWidth="1"/>
    <col min="9745" max="9745" width="20.1796875" style="3" customWidth="1"/>
    <col min="9746" max="9747" width="9.1796875" style="3"/>
    <col min="9748" max="9748" width="9.453125" style="3" customWidth="1"/>
    <col min="9749" max="9749" width="10" style="3" customWidth="1"/>
    <col min="9750" max="9750" width="10.1796875" style="3" customWidth="1"/>
    <col min="9751" max="9751" width="11" style="3" customWidth="1"/>
    <col min="9752" max="9752" width="1.1796875" style="3" customWidth="1"/>
    <col min="9753" max="9754" width="10.1796875" style="3" bestFit="1" customWidth="1"/>
    <col min="9755" max="9755" width="3.81640625" style="3" customWidth="1"/>
    <col min="9756" max="9756" width="2" style="3" customWidth="1"/>
    <col min="9757" max="9769" width="0" style="3" hidden="1" customWidth="1"/>
    <col min="9770" max="9984" width="9.1796875" style="3"/>
    <col min="9985" max="9985" width="7.81640625" style="3" customWidth="1"/>
    <col min="9986" max="9986" width="25" style="3" customWidth="1"/>
    <col min="9987" max="9987" width="19.1796875" style="3" customWidth="1"/>
    <col min="9988" max="9988" width="10.1796875" style="3" bestFit="1" customWidth="1"/>
    <col min="9989" max="9990" width="9.1796875" style="3"/>
    <col min="9991" max="9993" width="10.1796875" style="3" bestFit="1" customWidth="1"/>
    <col min="9994" max="9994" width="0.81640625" style="3" customWidth="1"/>
    <col min="9995" max="9996" width="11.1796875" style="3" bestFit="1" customWidth="1"/>
    <col min="9997" max="9997" width="7.453125" style="3" customWidth="1"/>
    <col min="9998" max="9998" width="0.81640625" style="3" customWidth="1"/>
    <col min="9999" max="9999" width="7.453125" style="3" customWidth="1"/>
    <col min="10000" max="10000" width="25.1796875" style="3" customWidth="1"/>
    <col min="10001" max="10001" width="20.1796875" style="3" customWidth="1"/>
    <col min="10002" max="10003" width="9.1796875" style="3"/>
    <col min="10004" max="10004" width="9.453125" style="3" customWidth="1"/>
    <col min="10005" max="10005" width="10" style="3" customWidth="1"/>
    <col min="10006" max="10006" width="10.1796875" style="3" customWidth="1"/>
    <col min="10007" max="10007" width="11" style="3" customWidth="1"/>
    <col min="10008" max="10008" width="1.1796875" style="3" customWidth="1"/>
    <col min="10009" max="10010" width="10.1796875" style="3" bestFit="1" customWidth="1"/>
    <col min="10011" max="10011" width="3.81640625" style="3" customWidth="1"/>
    <col min="10012" max="10012" width="2" style="3" customWidth="1"/>
    <col min="10013" max="10025" width="0" style="3" hidden="1" customWidth="1"/>
    <col min="10026" max="10240" width="9.1796875" style="3"/>
    <col min="10241" max="10241" width="7.81640625" style="3" customWidth="1"/>
    <col min="10242" max="10242" width="25" style="3" customWidth="1"/>
    <col min="10243" max="10243" width="19.1796875" style="3" customWidth="1"/>
    <col min="10244" max="10244" width="10.1796875" style="3" bestFit="1" customWidth="1"/>
    <col min="10245" max="10246" width="9.1796875" style="3"/>
    <col min="10247" max="10249" width="10.1796875" style="3" bestFit="1" customWidth="1"/>
    <col min="10250" max="10250" width="0.81640625" style="3" customWidth="1"/>
    <col min="10251" max="10252" width="11.1796875" style="3" bestFit="1" customWidth="1"/>
    <col min="10253" max="10253" width="7.453125" style="3" customWidth="1"/>
    <col min="10254" max="10254" width="0.81640625" style="3" customWidth="1"/>
    <col min="10255" max="10255" width="7.453125" style="3" customWidth="1"/>
    <col min="10256" max="10256" width="25.1796875" style="3" customWidth="1"/>
    <col min="10257" max="10257" width="20.1796875" style="3" customWidth="1"/>
    <col min="10258" max="10259" width="9.1796875" style="3"/>
    <col min="10260" max="10260" width="9.453125" style="3" customWidth="1"/>
    <col min="10261" max="10261" width="10" style="3" customWidth="1"/>
    <col min="10262" max="10262" width="10.1796875" style="3" customWidth="1"/>
    <col min="10263" max="10263" width="11" style="3" customWidth="1"/>
    <col min="10264" max="10264" width="1.1796875" style="3" customWidth="1"/>
    <col min="10265" max="10266" width="10.1796875" style="3" bestFit="1" customWidth="1"/>
    <col min="10267" max="10267" width="3.81640625" style="3" customWidth="1"/>
    <col min="10268" max="10268" width="2" style="3" customWidth="1"/>
    <col min="10269" max="10281" width="0" style="3" hidden="1" customWidth="1"/>
    <col min="10282" max="10496" width="9.1796875" style="3"/>
    <col min="10497" max="10497" width="7.81640625" style="3" customWidth="1"/>
    <col min="10498" max="10498" width="25" style="3" customWidth="1"/>
    <col min="10499" max="10499" width="19.1796875" style="3" customWidth="1"/>
    <col min="10500" max="10500" width="10.1796875" style="3" bestFit="1" customWidth="1"/>
    <col min="10501" max="10502" width="9.1796875" style="3"/>
    <col min="10503" max="10505" width="10.1796875" style="3" bestFit="1" customWidth="1"/>
    <col min="10506" max="10506" width="0.81640625" style="3" customWidth="1"/>
    <col min="10507" max="10508" width="11.1796875" style="3" bestFit="1" customWidth="1"/>
    <col min="10509" max="10509" width="7.453125" style="3" customWidth="1"/>
    <col min="10510" max="10510" width="0.81640625" style="3" customWidth="1"/>
    <col min="10511" max="10511" width="7.453125" style="3" customWidth="1"/>
    <col min="10512" max="10512" width="25.1796875" style="3" customWidth="1"/>
    <col min="10513" max="10513" width="20.1796875" style="3" customWidth="1"/>
    <col min="10514" max="10515" width="9.1796875" style="3"/>
    <col min="10516" max="10516" width="9.453125" style="3" customWidth="1"/>
    <col min="10517" max="10517" width="10" style="3" customWidth="1"/>
    <col min="10518" max="10518" width="10.1796875" style="3" customWidth="1"/>
    <col min="10519" max="10519" width="11" style="3" customWidth="1"/>
    <col min="10520" max="10520" width="1.1796875" style="3" customWidth="1"/>
    <col min="10521" max="10522" width="10.1796875" style="3" bestFit="1" customWidth="1"/>
    <col min="10523" max="10523" width="3.81640625" style="3" customWidth="1"/>
    <col min="10524" max="10524" width="2" style="3" customWidth="1"/>
    <col min="10525" max="10537" width="0" style="3" hidden="1" customWidth="1"/>
    <col min="10538" max="10752" width="9.1796875" style="3"/>
    <col min="10753" max="10753" width="7.81640625" style="3" customWidth="1"/>
    <col min="10754" max="10754" width="25" style="3" customWidth="1"/>
    <col min="10755" max="10755" width="19.1796875" style="3" customWidth="1"/>
    <col min="10756" max="10756" width="10.1796875" style="3" bestFit="1" customWidth="1"/>
    <col min="10757" max="10758" width="9.1796875" style="3"/>
    <col min="10759" max="10761" width="10.1796875" style="3" bestFit="1" customWidth="1"/>
    <col min="10762" max="10762" width="0.81640625" style="3" customWidth="1"/>
    <col min="10763" max="10764" width="11.1796875" style="3" bestFit="1" customWidth="1"/>
    <col min="10765" max="10765" width="7.453125" style="3" customWidth="1"/>
    <col min="10766" max="10766" width="0.81640625" style="3" customWidth="1"/>
    <col min="10767" max="10767" width="7.453125" style="3" customWidth="1"/>
    <col min="10768" max="10768" width="25.1796875" style="3" customWidth="1"/>
    <col min="10769" max="10769" width="20.1796875" style="3" customWidth="1"/>
    <col min="10770" max="10771" width="9.1796875" style="3"/>
    <col min="10772" max="10772" width="9.453125" style="3" customWidth="1"/>
    <col min="10773" max="10773" width="10" style="3" customWidth="1"/>
    <col min="10774" max="10774" width="10.1796875" style="3" customWidth="1"/>
    <col min="10775" max="10775" width="11" style="3" customWidth="1"/>
    <col min="10776" max="10776" width="1.1796875" style="3" customWidth="1"/>
    <col min="10777" max="10778" width="10.1796875" style="3" bestFit="1" customWidth="1"/>
    <col min="10779" max="10779" width="3.81640625" style="3" customWidth="1"/>
    <col min="10780" max="10780" width="2" style="3" customWidth="1"/>
    <col min="10781" max="10793" width="0" style="3" hidden="1" customWidth="1"/>
    <col min="10794" max="11008" width="9.1796875" style="3"/>
    <col min="11009" max="11009" width="7.81640625" style="3" customWidth="1"/>
    <col min="11010" max="11010" width="25" style="3" customWidth="1"/>
    <col min="11011" max="11011" width="19.1796875" style="3" customWidth="1"/>
    <col min="11012" max="11012" width="10.1796875" style="3" bestFit="1" customWidth="1"/>
    <col min="11013" max="11014" width="9.1796875" style="3"/>
    <col min="11015" max="11017" width="10.1796875" style="3" bestFit="1" customWidth="1"/>
    <col min="11018" max="11018" width="0.81640625" style="3" customWidth="1"/>
    <col min="11019" max="11020" width="11.1796875" style="3" bestFit="1" customWidth="1"/>
    <col min="11021" max="11021" width="7.453125" style="3" customWidth="1"/>
    <col min="11022" max="11022" width="0.81640625" style="3" customWidth="1"/>
    <col min="11023" max="11023" width="7.453125" style="3" customWidth="1"/>
    <col min="11024" max="11024" width="25.1796875" style="3" customWidth="1"/>
    <col min="11025" max="11025" width="20.1796875" style="3" customWidth="1"/>
    <col min="11026" max="11027" width="9.1796875" style="3"/>
    <col min="11028" max="11028" width="9.453125" style="3" customWidth="1"/>
    <col min="11029" max="11029" width="10" style="3" customWidth="1"/>
    <col min="11030" max="11030" width="10.1796875" style="3" customWidth="1"/>
    <col min="11031" max="11031" width="11" style="3" customWidth="1"/>
    <col min="11032" max="11032" width="1.1796875" style="3" customWidth="1"/>
    <col min="11033" max="11034" width="10.1796875" style="3" bestFit="1" customWidth="1"/>
    <col min="11035" max="11035" width="3.81640625" style="3" customWidth="1"/>
    <col min="11036" max="11036" width="2" style="3" customWidth="1"/>
    <col min="11037" max="11049" width="0" style="3" hidden="1" customWidth="1"/>
    <col min="11050" max="11264" width="9.1796875" style="3"/>
    <col min="11265" max="11265" width="7.81640625" style="3" customWidth="1"/>
    <col min="11266" max="11266" width="25" style="3" customWidth="1"/>
    <col min="11267" max="11267" width="19.1796875" style="3" customWidth="1"/>
    <col min="11268" max="11268" width="10.1796875" style="3" bestFit="1" customWidth="1"/>
    <col min="11269" max="11270" width="9.1796875" style="3"/>
    <col min="11271" max="11273" width="10.1796875" style="3" bestFit="1" customWidth="1"/>
    <col min="11274" max="11274" width="0.81640625" style="3" customWidth="1"/>
    <col min="11275" max="11276" width="11.1796875" style="3" bestFit="1" customWidth="1"/>
    <col min="11277" max="11277" width="7.453125" style="3" customWidth="1"/>
    <col min="11278" max="11278" width="0.81640625" style="3" customWidth="1"/>
    <col min="11279" max="11279" width="7.453125" style="3" customWidth="1"/>
    <col min="11280" max="11280" width="25.1796875" style="3" customWidth="1"/>
    <col min="11281" max="11281" width="20.1796875" style="3" customWidth="1"/>
    <col min="11282" max="11283" width="9.1796875" style="3"/>
    <col min="11284" max="11284" width="9.453125" style="3" customWidth="1"/>
    <col min="11285" max="11285" width="10" style="3" customWidth="1"/>
    <col min="11286" max="11286" width="10.1796875" style="3" customWidth="1"/>
    <col min="11287" max="11287" width="11" style="3" customWidth="1"/>
    <col min="11288" max="11288" width="1.1796875" style="3" customWidth="1"/>
    <col min="11289" max="11290" width="10.1796875" style="3" bestFit="1" customWidth="1"/>
    <col min="11291" max="11291" width="3.81640625" style="3" customWidth="1"/>
    <col min="11292" max="11292" width="2" style="3" customWidth="1"/>
    <col min="11293" max="11305" width="0" style="3" hidden="1" customWidth="1"/>
    <col min="11306" max="11520" width="9.1796875" style="3"/>
    <col min="11521" max="11521" width="7.81640625" style="3" customWidth="1"/>
    <col min="11522" max="11522" width="25" style="3" customWidth="1"/>
    <col min="11523" max="11523" width="19.1796875" style="3" customWidth="1"/>
    <col min="11524" max="11524" width="10.1796875" style="3" bestFit="1" customWidth="1"/>
    <col min="11525" max="11526" width="9.1796875" style="3"/>
    <col min="11527" max="11529" width="10.1796875" style="3" bestFit="1" customWidth="1"/>
    <col min="11530" max="11530" width="0.81640625" style="3" customWidth="1"/>
    <col min="11531" max="11532" width="11.1796875" style="3" bestFit="1" customWidth="1"/>
    <col min="11533" max="11533" width="7.453125" style="3" customWidth="1"/>
    <col min="11534" max="11534" width="0.81640625" style="3" customWidth="1"/>
    <col min="11535" max="11535" width="7.453125" style="3" customWidth="1"/>
    <col min="11536" max="11536" width="25.1796875" style="3" customWidth="1"/>
    <col min="11537" max="11537" width="20.1796875" style="3" customWidth="1"/>
    <col min="11538" max="11539" width="9.1796875" style="3"/>
    <col min="11540" max="11540" width="9.453125" style="3" customWidth="1"/>
    <col min="11541" max="11541" width="10" style="3" customWidth="1"/>
    <col min="11542" max="11542" width="10.1796875" style="3" customWidth="1"/>
    <col min="11543" max="11543" width="11" style="3" customWidth="1"/>
    <col min="11544" max="11544" width="1.1796875" style="3" customWidth="1"/>
    <col min="11545" max="11546" width="10.1796875" style="3" bestFit="1" customWidth="1"/>
    <col min="11547" max="11547" width="3.81640625" style="3" customWidth="1"/>
    <col min="11548" max="11548" width="2" style="3" customWidth="1"/>
    <col min="11549" max="11561" width="0" style="3" hidden="1" customWidth="1"/>
    <col min="11562" max="11776" width="9.1796875" style="3"/>
    <col min="11777" max="11777" width="7.81640625" style="3" customWidth="1"/>
    <col min="11778" max="11778" width="25" style="3" customWidth="1"/>
    <col min="11779" max="11779" width="19.1796875" style="3" customWidth="1"/>
    <col min="11780" max="11780" width="10.1796875" style="3" bestFit="1" customWidth="1"/>
    <col min="11781" max="11782" width="9.1796875" style="3"/>
    <col min="11783" max="11785" width="10.1796875" style="3" bestFit="1" customWidth="1"/>
    <col min="11786" max="11786" width="0.81640625" style="3" customWidth="1"/>
    <col min="11787" max="11788" width="11.1796875" style="3" bestFit="1" customWidth="1"/>
    <col min="11789" max="11789" width="7.453125" style="3" customWidth="1"/>
    <col min="11790" max="11790" width="0.81640625" style="3" customWidth="1"/>
    <col min="11791" max="11791" width="7.453125" style="3" customWidth="1"/>
    <col min="11792" max="11792" width="25.1796875" style="3" customWidth="1"/>
    <col min="11793" max="11793" width="20.1796875" style="3" customWidth="1"/>
    <col min="11794" max="11795" width="9.1796875" style="3"/>
    <col min="11796" max="11796" width="9.453125" style="3" customWidth="1"/>
    <col min="11797" max="11797" width="10" style="3" customWidth="1"/>
    <col min="11798" max="11798" width="10.1796875" style="3" customWidth="1"/>
    <col min="11799" max="11799" width="11" style="3" customWidth="1"/>
    <col min="11800" max="11800" width="1.1796875" style="3" customWidth="1"/>
    <col min="11801" max="11802" width="10.1796875" style="3" bestFit="1" customWidth="1"/>
    <col min="11803" max="11803" width="3.81640625" style="3" customWidth="1"/>
    <col min="11804" max="11804" width="2" style="3" customWidth="1"/>
    <col min="11805" max="11817" width="0" style="3" hidden="1" customWidth="1"/>
    <col min="11818" max="12032" width="9.1796875" style="3"/>
    <col min="12033" max="12033" width="7.81640625" style="3" customWidth="1"/>
    <col min="12034" max="12034" width="25" style="3" customWidth="1"/>
    <col min="12035" max="12035" width="19.1796875" style="3" customWidth="1"/>
    <col min="12036" max="12036" width="10.1796875" style="3" bestFit="1" customWidth="1"/>
    <col min="12037" max="12038" width="9.1796875" style="3"/>
    <col min="12039" max="12041" width="10.1796875" style="3" bestFit="1" customWidth="1"/>
    <col min="12042" max="12042" width="0.81640625" style="3" customWidth="1"/>
    <col min="12043" max="12044" width="11.1796875" style="3" bestFit="1" customWidth="1"/>
    <col min="12045" max="12045" width="7.453125" style="3" customWidth="1"/>
    <col min="12046" max="12046" width="0.81640625" style="3" customWidth="1"/>
    <col min="12047" max="12047" width="7.453125" style="3" customWidth="1"/>
    <col min="12048" max="12048" width="25.1796875" style="3" customWidth="1"/>
    <col min="12049" max="12049" width="20.1796875" style="3" customWidth="1"/>
    <col min="12050" max="12051" width="9.1796875" style="3"/>
    <col min="12052" max="12052" width="9.453125" style="3" customWidth="1"/>
    <col min="12053" max="12053" width="10" style="3" customWidth="1"/>
    <col min="12054" max="12054" width="10.1796875" style="3" customWidth="1"/>
    <col min="12055" max="12055" width="11" style="3" customWidth="1"/>
    <col min="12056" max="12056" width="1.1796875" style="3" customWidth="1"/>
    <col min="12057" max="12058" width="10.1796875" style="3" bestFit="1" customWidth="1"/>
    <col min="12059" max="12059" width="3.81640625" style="3" customWidth="1"/>
    <col min="12060" max="12060" width="2" style="3" customWidth="1"/>
    <col min="12061" max="12073" width="0" style="3" hidden="1" customWidth="1"/>
    <col min="12074" max="12288" width="9.1796875" style="3"/>
    <col min="12289" max="12289" width="7.81640625" style="3" customWidth="1"/>
    <col min="12290" max="12290" width="25" style="3" customWidth="1"/>
    <col min="12291" max="12291" width="19.1796875" style="3" customWidth="1"/>
    <col min="12292" max="12292" width="10.1796875" style="3" bestFit="1" customWidth="1"/>
    <col min="12293" max="12294" width="9.1796875" style="3"/>
    <col min="12295" max="12297" width="10.1796875" style="3" bestFit="1" customWidth="1"/>
    <col min="12298" max="12298" width="0.81640625" style="3" customWidth="1"/>
    <col min="12299" max="12300" width="11.1796875" style="3" bestFit="1" customWidth="1"/>
    <col min="12301" max="12301" width="7.453125" style="3" customWidth="1"/>
    <col min="12302" max="12302" width="0.81640625" style="3" customWidth="1"/>
    <col min="12303" max="12303" width="7.453125" style="3" customWidth="1"/>
    <col min="12304" max="12304" width="25.1796875" style="3" customWidth="1"/>
    <col min="12305" max="12305" width="20.1796875" style="3" customWidth="1"/>
    <col min="12306" max="12307" width="9.1796875" style="3"/>
    <col min="12308" max="12308" width="9.453125" style="3" customWidth="1"/>
    <col min="12309" max="12309" width="10" style="3" customWidth="1"/>
    <col min="12310" max="12310" width="10.1796875" style="3" customWidth="1"/>
    <col min="12311" max="12311" width="11" style="3" customWidth="1"/>
    <col min="12312" max="12312" width="1.1796875" style="3" customWidth="1"/>
    <col min="12313" max="12314" width="10.1796875" style="3" bestFit="1" customWidth="1"/>
    <col min="12315" max="12315" width="3.81640625" style="3" customWidth="1"/>
    <col min="12316" max="12316" width="2" style="3" customWidth="1"/>
    <col min="12317" max="12329" width="0" style="3" hidden="1" customWidth="1"/>
    <col min="12330" max="12544" width="9.1796875" style="3"/>
    <col min="12545" max="12545" width="7.81640625" style="3" customWidth="1"/>
    <col min="12546" max="12546" width="25" style="3" customWidth="1"/>
    <col min="12547" max="12547" width="19.1796875" style="3" customWidth="1"/>
    <col min="12548" max="12548" width="10.1796875" style="3" bestFit="1" customWidth="1"/>
    <col min="12549" max="12550" width="9.1796875" style="3"/>
    <col min="12551" max="12553" width="10.1796875" style="3" bestFit="1" customWidth="1"/>
    <col min="12554" max="12554" width="0.81640625" style="3" customWidth="1"/>
    <col min="12555" max="12556" width="11.1796875" style="3" bestFit="1" customWidth="1"/>
    <col min="12557" max="12557" width="7.453125" style="3" customWidth="1"/>
    <col min="12558" max="12558" width="0.81640625" style="3" customWidth="1"/>
    <col min="12559" max="12559" width="7.453125" style="3" customWidth="1"/>
    <col min="12560" max="12560" width="25.1796875" style="3" customWidth="1"/>
    <col min="12561" max="12561" width="20.1796875" style="3" customWidth="1"/>
    <col min="12562" max="12563" width="9.1796875" style="3"/>
    <col min="12564" max="12564" width="9.453125" style="3" customWidth="1"/>
    <col min="12565" max="12565" width="10" style="3" customWidth="1"/>
    <col min="12566" max="12566" width="10.1796875" style="3" customWidth="1"/>
    <col min="12567" max="12567" width="11" style="3" customWidth="1"/>
    <col min="12568" max="12568" width="1.1796875" style="3" customWidth="1"/>
    <col min="12569" max="12570" width="10.1796875" style="3" bestFit="1" customWidth="1"/>
    <col min="12571" max="12571" width="3.81640625" style="3" customWidth="1"/>
    <col min="12572" max="12572" width="2" style="3" customWidth="1"/>
    <col min="12573" max="12585" width="0" style="3" hidden="1" customWidth="1"/>
    <col min="12586" max="12800" width="9.1796875" style="3"/>
    <col min="12801" max="12801" width="7.81640625" style="3" customWidth="1"/>
    <col min="12802" max="12802" width="25" style="3" customWidth="1"/>
    <col min="12803" max="12803" width="19.1796875" style="3" customWidth="1"/>
    <col min="12804" max="12804" width="10.1796875" style="3" bestFit="1" customWidth="1"/>
    <col min="12805" max="12806" width="9.1796875" style="3"/>
    <col min="12807" max="12809" width="10.1796875" style="3" bestFit="1" customWidth="1"/>
    <col min="12810" max="12810" width="0.81640625" style="3" customWidth="1"/>
    <col min="12811" max="12812" width="11.1796875" style="3" bestFit="1" customWidth="1"/>
    <col min="12813" max="12813" width="7.453125" style="3" customWidth="1"/>
    <col min="12814" max="12814" width="0.81640625" style="3" customWidth="1"/>
    <col min="12815" max="12815" width="7.453125" style="3" customWidth="1"/>
    <col min="12816" max="12816" width="25.1796875" style="3" customWidth="1"/>
    <col min="12817" max="12817" width="20.1796875" style="3" customWidth="1"/>
    <col min="12818" max="12819" width="9.1796875" style="3"/>
    <col min="12820" max="12820" width="9.453125" style="3" customWidth="1"/>
    <col min="12821" max="12821" width="10" style="3" customWidth="1"/>
    <col min="12822" max="12822" width="10.1796875" style="3" customWidth="1"/>
    <col min="12823" max="12823" width="11" style="3" customWidth="1"/>
    <col min="12824" max="12824" width="1.1796875" style="3" customWidth="1"/>
    <col min="12825" max="12826" width="10.1796875" style="3" bestFit="1" customWidth="1"/>
    <col min="12827" max="12827" width="3.81640625" style="3" customWidth="1"/>
    <col min="12828" max="12828" width="2" style="3" customWidth="1"/>
    <col min="12829" max="12841" width="0" style="3" hidden="1" customWidth="1"/>
    <col min="12842" max="13056" width="9.1796875" style="3"/>
    <col min="13057" max="13057" width="7.81640625" style="3" customWidth="1"/>
    <col min="13058" max="13058" width="25" style="3" customWidth="1"/>
    <col min="13059" max="13059" width="19.1796875" style="3" customWidth="1"/>
    <col min="13060" max="13060" width="10.1796875" style="3" bestFit="1" customWidth="1"/>
    <col min="13061" max="13062" width="9.1796875" style="3"/>
    <col min="13063" max="13065" width="10.1796875" style="3" bestFit="1" customWidth="1"/>
    <col min="13066" max="13066" width="0.81640625" style="3" customWidth="1"/>
    <col min="13067" max="13068" width="11.1796875" style="3" bestFit="1" customWidth="1"/>
    <col min="13069" max="13069" width="7.453125" style="3" customWidth="1"/>
    <col min="13070" max="13070" width="0.81640625" style="3" customWidth="1"/>
    <col min="13071" max="13071" width="7.453125" style="3" customWidth="1"/>
    <col min="13072" max="13072" width="25.1796875" style="3" customWidth="1"/>
    <col min="13073" max="13073" width="20.1796875" style="3" customWidth="1"/>
    <col min="13074" max="13075" width="9.1796875" style="3"/>
    <col min="13076" max="13076" width="9.453125" style="3" customWidth="1"/>
    <col min="13077" max="13077" width="10" style="3" customWidth="1"/>
    <col min="13078" max="13078" width="10.1796875" style="3" customWidth="1"/>
    <col min="13079" max="13079" width="11" style="3" customWidth="1"/>
    <col min="13080" max="13080" width="1.1796875" style="3" customWidth="1"/>
    <col min="13081" max="13082" width="10.1796875" style="3" bestFit="1" customWidth="1"/>
    <col min="13083" max="13083" width="3.81640625" style="3" customWidth="1"/>
    <col min="13084" max="13084" width="2" style="3" customWidth="1"/>
    <col min="13085" max="13097" width="0" style="3" hidden="1" customWidth="1"/>
    <col min="13098" max="13312" width="9.1796875" style="3"/>
    <col min="13313" max="13313" width="7.81640625" style="3" customWidth="1"/>
    <col min="13314" max="13314" width="25" style="3" customWidth="1"/>
    <col min="13315" max="13315" width="19.1796875" style="3" customWidth="1"/>
    <col min="13316" max="13316" width="10.1796875" style="3" bestFit="1" customWidth="1"/>
    <col min="13317" max="13318" width="9.1796875" style="3"/>
    <col min="13319" max="13321" width="10.1796875" style="3" bestFit="1" customWidth="1"/>
    <col min="13322" max="13322" width="0.81640625" style="3" customWidth="1"/>
    <col min="13323" max="13324" width="11.1796875" style="3" bestFit="1" customWidth="1"/>
    <col min="13325" max="13325" width="7.453125" style="3" customWidth="1"/>
    <col min="13326" max="13326" width="0.81640625" style="3" customWidth="1"/>
    <col min="13327" max="13327" width="7.453125" style="3" customWidth="1"/>
    <col min="13328" max="13328" width="25.1796875" style="3" customWidth="1"/>
    <col min="13329" max="13329" width="20.1796875" style="3" customWidth="1"/>
    <col min="13330" max="13331" width="9.1796875" style="3"/>
    <col min="13332" max="13332" width="9.453125" style="3" customWidth="1"/>
    <col min="13333" max="13333" width="10" style="3" customWidth="1"/>
    <col min="13334" max="13334" width="10.1796875" style="3" customWidth="1"/>
    <col min="13335" max="13335" width="11" style="3" customWidth="1"/>
    <col min="13336" max="13336" width="1.1796875" style="3" customWidth="1"/>
    <col min="13337" max="13338" width="10.1796875" style="3" bestFit="1" customWidth="1"/>
    <col min="13339" max="13339" width="3.81640625" style="3" customWidth="1"/>
    <col min="13340" max="13340" width="2" style="3" customWidth="1"/>
    <col min="13341" max="13353" width="0" style="3" hidden="1" customWidth="1"/>
    <col min="13354" max="13568" width="9.1796875" style="3"/>
    <col min="13569" max="13569" width="7.81640625" style="3" customWidth="1"/>
    <col min="13570" max="13570" width="25" style="3" customWidth="1"/>
    <col min="13571" max="13571" width="19.1796875" style="3" customWidth="1"/>
    <col min="13572" max="13572" width="10.1796875" style="3" bestFit="1" customWidth="1"/>
    <col min="13573" max="13574" width="9.1796875" style="3"/>
    <col min="13575" max="13577" width="10.1796875" style="3" bestFit="1" customWidth="1"/>
    <col min="13578" max="13578" width="0.81640625" style="3" customWidth="1"/>
    <col min="13579" max="13580" width="11.1796875" style="3" bestFit="1" customWidth="1"/>
    <col min="13581" max="13581" width="7.453125" style="3" customWidth="1"/>
    <col min="13582" max="13582" width="0.81640625" style="3" customWidth="1"/>
    <col min="13583" max="13583" width="7.453125" style="3" customWidth="1"/>
    <col min="13584" max="13584" width="25.1796875" style="3" customWidth="1"/>
    <col min="13585" max="13585" width="20.1796875" style="3" customWidth="1"/>
    <col min="13586" max="13587" width="9.1796875" style="3"/>
    <col min="13588" max="13588" width="9.453125" style="3" customWidth="1"/>
    <col min="13589" max="13589" width="10" style="3" customWidth="1"/>
    <col min="13590" max="13590" width="10.1796875" style="3" customWidth="1"/>
    <col min="13591" max="13591" width="11" style="3" customWidth="1"/>
    <col min="13592" max="13592" width="1.1796875" style="3" customWidth="1"/>
    <col min="13593" max="13594" width="10.1796875" style="3" bestFit="1" customWidth="1"/>
    <col min="13595" max="13595" width="3.81640625" style="3" customWidth="1"/>
    <col min="13596" max="13596" width="2" style="3" customWidth="1"/>
    <col min="13597" max="13609" width="0" style="3" hidden="1" customWidth="1"/>
    <col min="13610" max="13824" width="9.1796875" style="3"/>
    <col min="13825" max="13825" width="7.81640625" style="3" customWidth="1"/>
    <col min="13826" max="13826" width="25" style="3" customWidth="1"/>
    <col min="13827" max="13827" width="19.1796875" style="3" customWidth="1"/>
    <col min="13828" max="13828" width="10.1796875" style="3" bestFit="1" customWidth="1"/>
    <col min="13829" max="13830" width="9.1796875" style="3"/>
    <col min="13831" max="13833" width="10.1796875" style="3" bestFit="1" customWidth="1"/>
    <col min="13834" max="13834" width="0.81640625" style="3" customWidth="1"/>
    <col min="13835" max="13836" width="11.1796875" style="3" bestFit="1" customWidth="1"/>
    <col min="13837" max="13837" width="7.453125" style="3" customWidth="1"/>
    <col min="13838" max="13838" width="0.81640625" style="3" customWidth="1"/>
    <col min="13839" max="13839" width="7.453125" style="3" customWidth="1"/>
    <col min="13840" max="13840" width="25.1796875" style="3" customWidth="1"/>
    <col min="13841" max="13841" width="20.1796875" style="3" customWidth="1"/>
    <col min="13842" max="13843" width="9.1796875" style="3"/>
    <col min="13844" max="13844" width="9.453125" style="3" customWidth="1"/>
    <col min="13845" max="13845" width="10" style="3" customWidth="1"/>
    <col min="13846" max="13846" width="10.1796875" style="3" customWidth="1"/>
    <col min="13847" max="13847" width="11" style="3" customWidth="1"/>
    <col min="13848" max="13848" width="1.1796875" style="3" customWidth="1"/>
    <col min="13849" max="13850" width="10.1796875" style="3" bestFit="1" customWidth="1"/>
    <col min="13851" max="13851" width="3.81640625" style="3" customWidth="1"/>
    <col min="13852" max="13852" width="2" style="3" customWidth="1"/>
    <col min="13853" max="13865" width="0" style="3" hidden="1" customWidth="1"/>
    <col min="13866" max="14080" width="9.1796875" style="3"/>
    <col min="14081" max="14081" width="7.81640625" style="3" customWidth="1"/>
    <col min="14082" max="14082" width="25" style="3" customWidth="1"/>
    <col min="14083" max="14083" width="19.1796875" style="3" customWidth="1"/>
    <col min="14084" max="14084" width="10.1796875" style="3" bestFit="1" customWidth="1"/>
    <col min="14085" max="14086" width="9.1796875" style="3"/>
    <col min="14087" max="14089" width="10.1796875" style="3" bestFit="1" customWidth="1"/>
    <col min="14090" max="14090" width="0.81640625" style="3" customWidth="1"/>
    <col min="14091" max="14092" width="11.1796875" style="3" bestFit="1" customWidth="1"/>
    <col min="14093" max="14093" width="7.453125" style="3" customWidth="1"/>
    <col min="14094" max="14094" width="0.81640625" style="3" customWidth="1"/>
    <col min="14095" max="14095" width="7.453125" style="3" customWidth="1"/>
    <col min="14096" max="14096" width="25.1796875" style="3" customWidth="1"/>
    <col min="14097" max="14097" width="20.1796875" style="3" customWidth="1"/>
    <col min="14098" max="14099" width="9.1796875" style="3"/>
    <col min="14100" max="14100" width="9.453125" style="3" customWidth="1"/>
    <col min="14101" max="14101" width="10" style="3" customWidth="1"/>
    <col min="14102" max="14102" width="10.1796875" style="3" customWidth="1"/>
    <col min="14103" max="14103" width="11" style="3" customWidth="1"/>
    <col min="14104" max="14104" width="1.1796875" style="3" customWidth="1"/>
    <col min="14105" max="14106" width="10.1796875" style="3" bestFit="1" customWidth="1"/>
    <col min="14107" max="14107" width="3.81640625" style="3" customWidth="1"/>
    <col min="14108" max="14108" width="2" style="3" customWidth="1"/>
    <col min="14109" max="14121" width="0" style="3" hidden="1" customWidth="1"/>
    <col min="14122" max="14336" width="9.1796875" style="3"/>
    <col min="14337" max="14337" width="7.81640625" style="3" customWidth="1"/>
    <col min="14338" max="14338" width="25" style="3" customWidth="1"/>
    <col min="14339" max="14339" width="19.1796875" style="3" customWidth="1"/>
    <col min="14340" max="14340" width="10.1796875" style="3" bestFit="1" customWidth="1"/>
    <col min="14341" max="14342" width="9.1796875" style="3"/>
    <col min="14343" max="14345" width="10.1796875" style="3" bestFit="1" customWidth="1"/>
    <col min="14346" max="14346" width="0.81640625" style="3" customWidth="1"/>
    <col min="14347" max="14348" width="11.1796875" style="3" bestFit="1" customWidth="1"/>
    <col min="14349" max="14349" width="7.453125" style="3" customWidth="1"/>
    <col min="14350" max="14350" width="0.81640625" style="3" customWidth="1"/>
    <col min="14351" max="14351" width="7.453125" style="3" customWidth="1"/>
    <col min="14352" max="14352" width="25.1796875" style="3" customWidth="1"/>
    <col min="14353" max="14353" width="20.1796875" style="3" customWidth="1"/>
    <col min="14354" max="14355" width="9.1796875" style="3"/>
    <col min="14356" max="14356" width="9.453125" style="3" customWidth="1"/>
    <col min="14357" max="14357" width="10" style="3" customWidth="1"/>
    <col min="14358" max="14358" width="10.1796875" style="3" customWidth="1"/>
    <col min="14359" max="14359" width="11" style="3" customWidth="1"/>
    <col min="14360" max="14360" width="1.1796875" style="3" customWidth="1"/>
    <col min="14361" max="14362" width="10.1796875" style="3" bestFit="1" customWidth="1"/>
    <col min="14363" max="14363" width="3.81640625" style="3" customWidth="1"/>
    <col min="14364" max="14364" width="2" style="3" customWidth="1"/>
    <col min="14365" max="14377" width="0" style="3" hidden="1" customWidth="1"/>
    <col min="14378" max="14592" width="9.1796875" style="3"/>
    <col min="14593" max="14593" width="7.81640625" style="3" customWidth="1"/>
    <col min="14594" max="14594" width="25" style="3" customWidth="1"/>
    <col min="14595" max="14595" width="19.1796875" style="3" customWidth="1"/>
    <col min="14596" max="14596" width="10.1796875" style="3" bestFit="1" customWidth="1"/>
    <col min="14597" max="14598" width="9.1796875" style="3"/>
    <col min="14599" max="14601" width="10.1796875" style="3" bestFit="1" customWidth="1"/>
    <col min="14602" max="14602" width="0.81640625" style="3" customWidth="1"/>
    <col min="14603" max="14604" width="11.1796875" style="3" bestFit="1" customWidth="1"/>
    <col min="14605" max="14605" width="7.453125" style="3" customWidth="1"/>
    <col min="14606" max="14606" width="0.81640625" style="3" customWidth="1"/>
    <col min="14607" max="14607" width="7.453125" style="3" customWidth="1"/>
    <col min="14608" max="14608" width="25.1796875" style="3" customWidth="1"/>
    <col min="14609" max="14609" width="20.1796875" style="3" customWidth="1"/>
    <col min="14610" max="14611" width="9.1796875" style="3"/>
    <col min="14612" max="14612" width="9.453125" style="3" customWidth="1"/>
    <col min="14613" max="14613" width="10" style="3" customWidth="1"/>
    <col min="14614" max="14614" width="10.1796875" style="3" customWidth="1"/>
    <col min="14615" max="14615" width="11" style="3" customWidth="1"/>
    <col min="14616" max="14616" width="1.1796875" style="3" customWidth="1"/>
    <col min="14617" max="14618" width="10.1796875" style="3" bestFit="1" customWidth="1"/>
    <col min="14619" max="14619" width="3.81640625" style="3" customWidth="1"/>
    <col min="14620" max="14620" width="2" style="3" customWidth="1"/>
    <col min="14621" max="14633" width="0" style="3" hidden="1" customWidth="1"/>
    <col min="14634" max="14848" width="9.1796875" style="3"/>
    <col min="14849" max="14849" width="7.81640625" style="3" customWidth="1"/>
    <col min="14850" max="14850" width="25" style="3" customWidth="1"/>
    <col min="14851" max="14851" width="19.1796875" style="3" customWidth="1"/>
    <col min="14852" max="14852" width="10.1796875" style="3" bestFit="1" customWidth="1"/>
    <col min="14853" max="14854" width="9.1796875" style="3"/>
    <col min="14855" max="14857" width="10.1796875" style="3" bestFit="1" customWidth="1"/>
    <col min="14858" max="14858" width="0.81640625" style="3" customWidth="1"/>
    <col min="14859" max="14860" width="11.1796875" style="3" bestFit="1" customWidth="1"/>
    <col min="14861" max="14861" width="7.453125" style="3" customWidth="1"/>
    <col min="14862" max="14862" width="0.81640625" style="3" customWidth="1"/>
    <col min="14863" max="14863" width="7.453125" style="3" customWidth="1"/>
    <col min="14864" max="14864" width="25.1796875" style="3" customWidth="1"/>
    <col min="14865" max="14865" width="20.1796875" style="3" customWidth="1"/>
    <col min="14866" max="14867" width="9.1796875" style="3"/>
    <col min="14868" max="14868" width="9.453125" style="3" customWidth="1"/>
    <col min="14869" max="14869" width="10" style="3" customWidth="1"/>
    <col min="14870" max="14870" width="10.1796875" style="3" customWidth="1"/>
    <col min="14871" max="14871" width="11" style="3" customWidth="1"/>
    <col min="14872" max="14872" width="1.1796875" style="3" customWidth="1"/>
    <col min="14873" max="14874" width="10.1796875" style="3" bestFit="1" customWidth="1"/>
    <col min="14875" max="14875" width="3.81640625" style="3" customWidth="1"/>
    <col min="14876" max="14876" width="2" style="3" customWidth="1"/>
    <col min="14877" max="14889" width="0" style="3" hidden="1" customWidth="1"/>
    <col min="14890" max="15104" width="9.1796875" style="3"/>
    <col min="15105" max="15105" width="7.81640625" style="3" customWidth="1"/>
    <col min="15106" max="15106" width="25" style="3" customWidth="1"/>
    <col min="15107" max="15107" width="19.1796875" style="3" customWidth="1"/>
    <col min="15108" max="15108" width="10.1796875" style="3" bestFit="1" customWidth="1"/>
    <col min="15109" max="15110" width="9.1796875" style="3"/>
    <col min="15111" max="15113" width="10.1796875" style="3" bestFit="1" customWidth="1"/>
    <col min="15114" max="15114" width="0.81640625" style="3" customWidth="1"/>
    <col min="15115" max="15116" width="11.1796875" style="3" bestFit="1" customWidth="1"/>
    <col min="15117" max="15117" width="7.453125" style="3" customWidth="1"/>
    <col min="15118" max="15118" width="0.81640625" style="3" customWidth="1"/>
    <col min="15119" max="15119" width="7.453125" style="3" customWidth="1"/>
    <col min="15120" max="15120" width="25.1796875" style="3" customWidth="1"/>
    <col min="15121" max="15121" width="20.1796875" style="3" customWidth="1"/>
    <col min="15122" max="15123" width="9.1796875" style="3"/>
    <col min="15124" max="15124" width="9.453125" style="3" customWidth="1"/>
    <col min="15125" max="15125" width="10" style="3" customWidth="1"/>
    <col min="15126" max="15126" width="10.1796875" style="3" customWidth="1"/>
    <col min="15127" max="15127" width="11" style="3" customWidth="1"/>
    <col min="15128" max="15128" width="1.1796875" style="3" customWidth="1"/>
    <col min="15129" max="15130" width="10.1796875" style="3" bestFit="1" customWidth="1"/>
    <col min="15131" max="15131" width="3.81640625" style="3" customWidth="1"/>
    <col min="15132" max="15132" width="2" style="3" customWidth="1"/>
    <col min="15133" max="15145" width="0" style="3" hidden="1" customWidth="1"/>
    <col min="15146" max="15360" width="9.1796875" style="3"/>
    <col min="15361" max="15361" width="7.81640625" style="3" customWidth="1"/>
    <col min="15362" max="15362" width="25" style="3" customWidth="1"/>
    <col min="15363" max="15363" width="19.1796875" style="3" customWidth="1"/>
    <col min="15364" max="15364" width="10.1796875" style="3" bestFit="1" customWidth="1"/>
    <col min="15365" max="15366" width="9.1796875" style="3"/>
    <col min="15367" max="15369" width="10.1796875" style="3" bestFit="1" customWidth="1"/>
    <col min="15370" max="15370" width="0.81640625" style="3" customWidth="1"/>
    <col min="15371" max="15372" width="11.1796875" style="3" bestFit="1" customWidth="1"/>
    <col min="15373" max="15373" width="7.453125" style="3" customWidth="1"/>
    <col min="15374" max="15374" width="0.81640625" style="3" customWidth="1"/>
    <col min="15375" max="15375" width="7.453125" style="3" customWidth="1"/>
    <col min="15376" max="15376" width="25.1796875" style="3" customWidth="1"/>
    <col min="15377" max="15377" width="20.1796875" style="3" customWidth="1"/>
    <col min="15378" max="15379" width="9.1796875" style="3"/>
    <col min="15380" max="15380" width="9.453125" style="3" customWidth="1"/>
    <col min="15381" max="15381" width="10" style="3" customWidth="1"/>
    <col min="15382" max="15382" width="10.1796875" style="3" customWidth="1"/>
    <col min="15383" max="15383" width="11" style="3" customWidth="1"/>
    <col min="15384" max="15384" width="1.1796875" style="3" customWidth="1"/>
    <col min="15385" max="15386" width="10.1796875" style="3" bestFit="1" customWidth="1"/>
    <col min="15387" max="15387" width="3.81640625" style="3" customWidth="1"/>
    <col min="15388" max="15388" width="2" style="3" customWidth="1"/>
    <col min="15389" max="15401" width="0" style="3" hidden="1" customWidth="1"/>
    <col min="15402" max="15616" width="9.1796875" style="3"/>
    <col min="15617" max="15617" width="7.81640625" style="3" customWidth="1"/>
    <col min="15618" max="15618" width="25" style="3" customWidth="1"/>
    <col min="15619" max="15619" width="19.1796875" style="3" customWidth="1"/>
    <col min="15620" max="15620" width="10.1796875" style="3" bestFit="1" customWidth="1"/>
    <col min="15621" max="15622" width="9.1796875" style="3"/>
    <col min="15623" max="15625" width="10.1796875" style="3" bestFit="1" customWidth="1"/>
    <col min="15626" max="15626" width="0.81640625" style="3" customWidth="1"/>
    <col min="15627" max="15628" width="11.1796875" style="3" bestFit="1" customWidth="1"/>
    <col min="15629" max="15629" width="7.453125" style="3" customWidth="1"/>
    <col min="15630" max="15630" width="0.81640625" style="3" customWidth="1"/>
    <col min="15631" max="15631" width="7.453125" style="3" customWidth="1"/>
    <col min="15632" max="15632" width="25.1796875" style="3" customWidth="1"/>
    <col min="15633" max="15633" width="20.1796875" style="3" customWidth="1"/>
    <col min="15634" max="15635" width="9.1796875" style="3"/>
    <col min="15636" max="15636" width="9.453125" style="3" customWidth="1"/>
    <col min="15637" max="15637" width="10" style="3" customWidth="1"/>
    <col min="15638" max="15638" width="10.1796875" style="3" customWidth="1"/>
    <col min="15639" max="15639" width="11" style="3" customWidth="1"/>
    <col min="15640" max="15640" width="1.1796875" style="3" customWidth="1"/>
    <col min="15641" max="15642" width="10.1796875" style="3" bestFit="1" customWidth="1"/>
    <col min="15643" max="15643" width="3.81640625" style="3" customWidth="1"/>
    <col min="15644" max="15644" width="2" style="3" customWidth="1"/>
    <col min="15645" max="15657" width="0" style="3" hidden="1" customWidth="1"/>
    <col min="15658" max="15872" width="9.1796875" style="3"/>
    <col min="15873" max="15873" width="7.81640625" style="3" customWidth="1"/>
    <col min="15874" max="15874" width="25" style="3" customWidth="1"/>
    <col min="15875" max="15875" width="19.1796875" style="3" customWidth="1"/>
    <col min="15876" max="15876" width="10.1796875" style="3" bestFit="1" customWidth="1"/>
    <col min="15877" max="15878" width="9.1796875" style="3"/>
    <col min="15879" max="15881" width="10.1796875" style="3" bestFit="1" customWidth="1"/>
    <col min="15882" max="15882" width="0.81640625" style="3" customWidth="1"/>
    <col min="15883" max="15884" width="11.1796875" style="3" bestFit="1" customWidth="1"/>
    <col min="15885" max="15885" width="7.453125" style="3" customWidth="1"/>
    <col min="15886" max="15886" width="0.81640625" style="3" customWidth="1"/>
    <col min="15887" max="15887" width="7.453125" style="3" customWidth="1"/>
    <col min="15888" max="15888" width="25.1796875" style="3" customWidth="1"/>
    <col min="15889" max="15889" width="20.1796875" style="3" customWidth="1"/>
    <col min="15890" max="15891" width="9.1796875" style="3"/>
    <col min="15892" max="15892" width="9.453125" style="3" customWidth="1"/>
    <col min="15893" max="15893" width="10" style="3" customWidth="1"/>
    <col min="15894" max="15894" width="10.1796875" style="3" customWidth="1"/>
    <col min="15895" max="15895" width="11" style="3" customWidth="1"/>
    <col min="15896" max="15896" width="1.1796875" style="3" customWidth="1"/>
    <col min="15897" max="15898" width="10.1796875" style="3" bestFit="1" customWidth="1"/>
    <col min="15899" max="15899" width="3.81640625" style="3" customWidth="1"/>
    <col min="15900" max="15900" width="2" style="3" customWidth="1"/>
    <col min="15901" max="15913" width="0" style="3" hidden="1" customWidth="1"/>
    <col min="15914" max="16128" width="9.1796875" style="3"/>
    <col min="16129" max="16129" width="7.81640625" style="3" customWidth="1"/>
    <col min="16130" max="16130" width="25" style="3" customWidth="1"/>
    <col min="16131" max="16131" width="19.1796875" style="3" customWidth="1"/>
    <col min="16132" max="16132" width="10.1796875" style="3" bestFit="1" customWidth="1"/>
    <col min="16133" max="16134" width="9.1796875" style="3"/>
    <col min="16135" max="16137" width="10.1796875" style="3" bestFit="1" customWidth="1"/>
    <col min="16138" max="16138" width="0.81640625" style="3" customWidth="1"/>
    <col min="16139" max="16140" width="11.1796875" style="3" bestFit="1" customWidth="1"/>
    <col min="16141" max="16141" width="7.453125" style="3" customWidth="1"/>
    <col min="16142" max="16142" width="0.81640625" style="3" customWidth="1"/>
    <col min="16143" max="16143" width="7.453125" style="3" customWidth="1"/>
    <col min="16144" max="16144" width="25.1796875" style="3" customWidth="1"/>
    <col min="16145" max="16145" width="20.1796875" style="3" customWidth="1"/>
    <col min="16146" max="16147" width="9.1796875" style="3"/>
    <col min="16148" max="16148" width="9.453125" style="3" customWidth="1"/>
    <col min="16149" max="16149" width="10" style="3" customWidth="1"/>
    <col min="16150" max="16150" width="10.1796875" style="3" customWidth="1"/>
    <col min="16151" max="16151" width="11" style="3" customWidth="1"/>
    <col min="16152" max="16152" width="1.1796875" style="3" customWidth="1"/>
    <col min="16153" max="16154" width="10.1796875" style="3" bestFit="1" customWidth="1"/>
    <col min="16155" max="16155" width="3.81640625" style="3" customWidth="1"/>
    <col min="16156" max="16156" width="2" style="3" customWidth="1"/>
    <col min="16157" max="16169" width="0" style="3" hidden="1" customWidth="1"/>
    <col min="16170" max="16384" width="9.1796875" style="3"/>
  </cols>
  <sheetData>
    <row r="1" spans="1:42" ht="14.5" x14ac:dyDescent="0.35">
      <c r="A1" s="204" t="s">
        <v>254</v>
      </c>
      <c r="B1" s="2"/>
      <c r="AP1"/>
    </row>
    <row r="2" spans="1:42" ht="14" x14ac:dyDescent="0.3">
      <c r="A2" s="204" t="s">
        <v>323</v>
      </c>
      <c r="B2" s="2"/>
    </row>
    <row r="3" spans="1:42" ht="14" x14ac:dyDescent="0.3">
      <c r="A3" s="204" t="s">
        <v>255</v>
      </c>
      <c r="B3" s="2"/>
    </row>
    <row r="4" spans="1:42" ht="13" thickBot="1" x14ac:dyDescent="0.3"/>
    <row r="5" spans="1:42" s="207" customFormat="1" ht="26.25" customHeight="1" thickBot="1" x14ac:dyDescent="0.55000000000000004">
      <c r="A5" s="205" t="s">
        <v>304</v>
      </c>
      <c r="B5" s="212">
        <v>1000</v>
      </c>
      <c r="C5" s="216" t="s">
        <v>317</v>
      </c>
      <c r="D5" s="215" t="s">
        <v>316</v>
      </c>
      <c r="E5" s="206"/>
      <c r="F5" s="206"/>
      <c r="G5" s="206"/>
      <c r="H5" s="206"/>
      <c r="I5" s="206"/>
    </row>
    <row r="6" spans="1:42" ht="13" x14ac:dyDescent="0.3">
      <c r="A6" s="2"/>
      <c r="B6" s="2"/>
      <c r="AC6" s="184" t="s">
        <v>256</v>
      </c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</row>
    <row r="7" spans="1:42" ht="18" x14ac:dyDescent="0.4">
      <c r="B7" s="205" t="str">
        <f>VLOOKUP('EYFSS '!B5,'Data EYFSS Indica Old'!C:AR,42,0)</f>
        <v>SELLY OAK NURSERY SCHOOL</v>
      </c>
      <c r="C7" s="202"/>
    </row>
    <row r="8" spans="1:42" ht="22.5" customHeight="1" x14ac:dyDescent="0.3">
      <c r="A8" s="185" t="s">
        <v>324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O8" s="185" t="s">
        <v>325</v>
      </c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C8" s="184" t="s">
        <v>257</v>
      </c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</row>
    <row r="9" spans="1:42" ht="13" thickBot="1" x14ac:dyDescent="0.3"/>
    <row r="10" spans="1:42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</row>
    <row r="11" spans="1:42" x14ac:dyDescent="0.25">
      <c r="A11" s="10"/>
      <c r="M11" s="11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4"/>
    </row>
    <row r="12" spans="1:42" x14ac:dyDescent="0.25">
      <c r="A12" s="10"/>
      <c r="M12" s="11"/>
      <c r="O12" s="12"/>
      <c r="P12" s="13"/>
      <c r="Q12" s="13"/>
      <c r="R12" s="13"/>
      <c r="S12" s="13"/>
      <c r="T12" s="13"/>
      <c r="U12" s="454"/>
      <c r="V12" s="454"/>
      <c r="W12" s="454"/>
      <c r="X12" s="13"/>
      <c r="Y12" s="13"/>
      <c r="Z12" s="13"/>
      <c r="AA12" s="14"/>
      <c r="AC12" s="12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</row>
    <row r="13" spans="1:42" x14ac:dyDescent="0.25">
      <c r="A13" s="10"/>
      <c r="M13" s="11"/>
      <c r="O13" s="12"/>
      <c r="P13" s="13"/>
      <c r="Q13" s="13"/>
      <c r="R13" s="13"/>
      <c r="S13" s="13"/>
      <c r="T13" s="13"/>
      <c r="U13" s="455"/>
      <c r="V13" s="455"/>
      <c r="W13" s="455"/>
      <c r="X13" s="13"/>
      <c r="Y13" s="13"/>
      <c r="Z13" s="13"/>
      <c r="AA13" s="14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</row>
    <row r="14" spans="1:42" ht="13" thickBot="1" x14ac:dyDescent="0.3">
      <c r="A14" s="10"/>
      <c r="M14" s="11"/>
      <c r="O14" s="12"/>
      <c r="P14" s="13"/>
      <c r="Q14" s="13"/>
      <c r="R14" s="13"/>
      <c r="S14" s="13"/>
      <c r="T14" s="13"/>
      <c r="U14" s="456"/>
      <c r="V14" s="456"/>
      <c r="W14" s="456"/>
      <c r="X14" s="13"/>
      <c r="Y14" s="13"/>
      <c r="Z14" s="13"/>
      <c r="AA14" s="14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</row>
    <row r="15" spans="1:42" s="19" customFormat="1" ht="43.5" customHeight="1" thickBot="1" x14ac:dyDescent="0.4">
      <c r="A15" s="15"/>
      <c r="B15" s="16" t="s">
        <v>258</v>
      </c>
      <c r="C15" s="163" t="s">
        <v>259</v>
      </c>
      <c r="D15" s="164"/>
      <c r="E15" s="17"/>
      <c r="F15" s="17"/>
      <c r="G15" s="17" t="s">
        <v>260</v>
      </c>
      <c r="H15" s="17" t="s">
        <v>261</v>
      </c>
      <c r="I15" s="18" t="s">
        <v>262</v>
      </c>
      <c r="K15" s="20" t="s">
        <v>263</v>
      </c>
      <c r="M15" s="21"/>
      <c r="O15" s="22"/>
      <c r="P15" s="23" t="s">
        <v>258</v>
      </c>
      <c r="Q15" s="165" t="s">
        <v>259</v>
      </c>
      <c r="R15" s="166"/>
      <c r="S15" s="24"/>
      <c r="T15" s="24"/>
      <c r="U15" s="24" t="s">
        <v>260</v>
      </c>
      <c r="V15" s="24" t="s">
        <v>261</v>
      </c>
      <c r="W15" s="25" t="s">
        <v>262</v>
      </c>
      <c r="X15" s="26"/>
      <c r="Y15" s="27" t="s">
        <v>263</v>
      </c>
      <c r="Z15" s="26"/>
      <c r="AA15" s="28"/>
      <c r="AC15" s="22"/>
      <c r="AD15" s="23" t="s">
        <v>258</v>
      </c>
      <c r="AE15" s="165" t="s">
        <v>259</v>
      </c>
      <c r="AF15" s="166"/>
      <c r="AG15" s="24"/>
      <c r="AH15" s="24"/>
      <c r="AI15" s="24" t="s">
        <v>260</v>
      </c>
      <c r="AJ15" s="24" t="s">
        <v>261</v>
      </c>
      <c r="AK15" s="25" t="s">
        <v>262</v>
      </c>
      <c r="AL15" s="26"/>
      <c r="AM15" s="27" t="s">
        <v>263</v>
      </c>
      <c r="AN15" s="26"/>
      <c r="AO15" s="28"/>
    </row>
    <row r="16" spans="1:42" ht="21.75" customHeight="1" x14ac:dyDescent="0.25">
      <c r="A16" s="10"/>
      <c r="C16" s="418" t="s">
        <v>264</v>
      </c>
      <c r="D16" s="29"/>
      <c r="E16" s="29"/>
      <c r="F16" s="30"/>
      <c r="G16" s="31">
        <f>VLOOKUP($B$5,Budget!$A:$AS,3,0)</f>
        <v>73</v>
      </c>
      <c r="H16" s="31">
        <f>VLOOKUP($B$5,Budget!$A:$AS,4,0)</f>
        <v>71</v>
      </c>
      <c r="I16" s="257">
        <f>VLOOKUP($B$5,Budget!$A:$AS,5,0)</f>
        <v>54</v>
      </c>
      <c r="J16" s="32"/>
      <c r="K16" s="33"/>
      <c r="M16" s="11"/>
      <c r="O16" s="12"/>
      <c r="P16" s="13"/>
      <c r="Q16" s="450" t="s">
        <v>264</v>
      </c>
      <c r="R16" s="35"/>
      <c r="S16" s="35"/>
      <c r="T16" s="36"/>
      <c r="U16" s="219"/>
      <c r="V16" s="219"/>
      <c r="W16" s="412"/>
      <c r="X16" s="37"/>
      <c r="Y16" s="38"/>
      <c r="Z16" s="13"/>
      <c r="AA16" s="14"/>
      <c r="AC16" s="12"/>
      <c r="AD16" s="13"/>
      <c r="AE16" s="34" t="s">
        <v>264</v>
      </c>
      <c r="AF16" s="35"/>
      <c r="AG16" s="35"/>
      <c r="AH16" s="36"/>
      <c r="AI16" s="39"/>
      <c r="AJ16" s="40"/>
      <c r="AK16" s="41"/>
      <c r="AL16" s="37"/>
      <c r="AM16" s="38"/>
      <c r="AN16" s="13"/>
      <c r="AO16" s="14"/>
    </row>
    <row r="17" spans="1:41" ht="24" customHeight="1" x14ac:dyDescent="0.3">
      <c r="A17" s="10"/>
      <c r="B17" s="2"/>
      <c r="C17" s="46" t="s">
        <v>1292</v>
      </c>
      <c r="D17" s="167"/>
      <c r="E17" s="167"/>
      <c r="F17" s="168"/>
      <c r="G17" s="416">
        <f>VLOOKUP($B$5,Budget!$A:$AS,6,0)</f>
        <v>33</v>
      </c>
      <c r="H17" s="416">
        <f>VLOOKUP($B$5,Budget!$A:$AS,7,0)</f>
        <v>35</v>
      </c>
      <c r="I17" s="417">
        <f>VLOOKUP($B$5,Budget!$A:$AS,8,0)</f>
        <v>24</v>
      </c>
      <c r="J17" s="32"/>
      <c r="K17" s="33"/>
      <c r="M17" s="11"/>
      <c r="O17" s="12"/>
      <c r="P17" s="42"/>
      <c r="Q17" s="51" t="s">
        <v>1292</v>
      </c>
      <c r="R17" s="217"/>
      <c r="S17" s="217"/>
      <c r="T17" s="218"/>
      <c r="U17" s="448"/>
      <c r="V17" s="448"/>
      <c r="W17" s="449"/>
      <c r="X17" s="37"/>
      <c r="Y17" s="43"/>
      <c r="Z17" s="13"/>
      <c r="AA17" s="14"/>
      <c r="AC17" s="12"/>
      <c r="AD17" s="42"/>
      <c r="AE17" s="169" t="s">
        <v>265</v>
      </c>
      <c r="AF17" s="170"/>
      <c r="AG17" s="170"/>
      <c r="AH17" s="171"/>
      <c r="AI17" s="44"/>
      <c r="AJ17" s="40"/>
      <c r="AK17" s="40"/>
      <c r="AL17" s="45" t="s">
        <v>266</v>
      </c>
      <c r="AM17" s="38"/>
      <c r="AN17" s="13"/>
      <c r="AO17" s="14"/>
    </row>
    <row r="18" spans="1:41" ht="24" customHeight="1" x14ac:dyDescent="0.3">
      <c r="A18" s="10"/>
      <c r="B18" s="2"/>
      <c r="C18" s="46" t="s">
        <v>1290</v>
      </c>
      <c r="D18" s="419"/>
      <c r="E18" s="419"/>
      <c r="F18" s="420"/>
      <c r="G18" s="429">
        <f>VLOOKUP($B$5,Budget!$A:$AS,9,0)</f>
        <v>1095</v>
      </c>
      <c r="H18" s="430">
        <f>VLOOKUP($B$5,Budget!$A:$AS,10,0)</f>
        <v>1065</v>
      </c>
      <c r="I18" s="431">
        <f>VLOOKUP($B$5,Budget!$A:$AS,11,0)</f>
        <v>810</v>
      </c>
      <c r="J18" s="32"/>
      <c r="K18" s="33"/>
      <c r="M18" s="11"/>
      <c r="O18" s="12"/>
      <c r="P18" s="42"/>
      <c r="Q18" s="51" t="s">
        <v>1290</v>
      </c>
      <c r="R18" s="421"/>
      <c r="S18" s="421"/>
      <c r="T18" s="422"/>
      <c r="U18" s="451">
        <f t="shared" ref="U18:W18" si="0">U16*15</f>
        <v>0</v>
      </c>
      <c r="V18" s="451">
        <f t="shared" si="0"/>
        <v>0</v>
      </c>
      <c r="W18" s="452">
        <f t="shared" si="0"/>
        <v>0</v>
      </c>
      <c r="X18" s="37"/>
      <c r="Y18" s="43"/>
      <c r="Z18" s="13"/>
      <c r="AA18" s="14"/>
      <c r="AC18" s="12"/>
      <c r="AD18" s="42"/>
      <c r="AE18" s="169"/>
      <c r="AF18" s="424"/>
      <c r="AG18" s="424"/>
      <c r="AH18" s="425"/>
      <c r="AI18" s="426"/>
      <c r="AJ18" s="427"/>
      <c r="AK18" s="428"/>
      <c r="AL18" s="45"/>
      <c r="AM18" s="38"/>
      <c r="AN18" s="13"/>
      <c r="AO18" s="14"/>
    </row>
    <row r="19" spans="1:41" ht="24" customHeight="1" x14ac:dyDescent="0.3">
      <c r="A19" s="10"/>
      <c r="B19" s="2"/>
      <c r="C19" s="46" t="s">
        <v>1291</v>
      </c>
      <c r="D19" s="419"/>
      <c r="E19" s="419"/>
      <c r="F19" s="420"/>
      <c r="G19" s="429">
        <f>VLOOKUP($B$5,Budget!$A:$AS,12,0)</f>
        <v>419.7</v>
      </c>
      <c r="H19" s="429">
        <f>VLOOKUP($B$5,Budget!$A:$AS,13,0)</f>
        <v>441.5</v>
      </c>
      <c r="I19" s="431">
        <f>VLOOKUP($B$5,Budget!$A:$AS,14,0)</f>
        <v>313.09999999999997</v>
      </c>
      <c r="J19" s="32"/>
      <c r="K19" s="33"/>
      <c r="M19" s="11"/>
      <c r="O19" s="12"/>
      <c r="P19" s="42"/>
      <c r="Q19" s="51" t="s">
        <v>1291</v>
      </c>
      <c r="R19" s="421"/>
      <c r="S19" s="421"/>
      <c r="T19" s="422"/>
      <c r="U19" s="423"/>
      <c r="V19" s="423"/>
      <c r="W19" s="449"/>
      <c r="X19" s="37"/>
      <c r="Y19" s="43"/>
      <c r="Z19" s="13"/>
      <c r="AA19" s="14"/>
      <c r="AC19" s="12"/>
      <c r="AD19" s="42"/>
      <c r="AE19" s="169"/>
      <c r="AF19" s="424"/>
      <c r="AG19" s="424"/>
      <c r="AH19" s="425"/>
      <c r="AI19" s="426"/>
      <c r="AJ19" s="427"/>
      <c r="AK19" s="428"/>
      <c r="AL19" s="45"/>
      <c r="AM19" s="38"/>
      <c r="AN19" s="13"/>
      <c r="AO19" s="14"/>
    </row>
    <row r="20" spans="1:41" ht="24" customHeight="1" x14ac:dyDescent="0.3">
      <c r="A20" s="10"/>
      <c r="B20" s="2"/>
      <c r="C20" s="46" t="s">
        <v>1289</v>
      </c>
      <c r="D20" s="419"/>
      <c r="E20" s="419"/>
      <c r="F20" s="420"/>
      <c r="G20" s="430">
        <f>G18+G19</f>
        <v>1514.7</v>
      </c>
      <c r="H20" s="430">
        <f>H18+H19</f>
        <v>1506.5</v>
      </c>
      <c r="I20" s="431">
        <f>I18+I19</f>
        <v>1123.0999999999999</v>
      </c>
      <c r="J20" s="32"/>
      <c r="K20" s="33"/>
      <c r="M20" s="11"/>
      <c r="O20" s="12"/>
      <c r="P20" s="42"/>
      <c r="Q20" s="51" t="s">
        <v>1289</v>
      </c>
      <c r="R20" s="421"/>
      <c r="S20" s="421"/>
      <c r="T20" s="422"/>
      <c r="U20" s="451">
        <f>U18+U19</f>
        <v>0</v>
      </c>
      <c r="V20" s="451">
        <f>V18+V19</f>
        <v>0</v>
      </c>
      <c r="W20" s="453">
        <f>W18+W19</f>
        <v>0</v>
      </c>
      <c r="X20" s="37"/>
      <c r="Y20" s="43"/>
      <c r="Z20" s="13"/>
      <c r="AA20" s="14"/>
      <c r="AC20" s="12"/>
      <c r="AD20" s="42"/>
      <c r="AE20" s="169"/>
      <c r="AF20" s="424"/>
      <c r="AG20" s="424"/>
      <c r="AH20" s="425"/>
      <c r="AI20" s="426"/>
      <c r="AJ20" s="427"/>
      <c r="AK20" s="428"/>
      <c r="AL20" s="45"/>
      <c r="AM20" s="38"/>
      <c r="AN20" s="13"/>
      <c r="AO20" s="14"/>
    </row>
    <row r="21" spans="1:41" ht="21.75" customHeight="1" x14ac:dyDescent="0.3">
      <c r="A21" s="10"/>
      <c r="B21" s="2"/>
      <c r="C21" s="46" t="s">
        <v>267</v>
      </c>
      <c r="D21" s="47"/>
      <c r="E21" s="47"/>
      <c r="F21" s="48"/>
      <c r="G21" s="49">
        <v>13</v>
      </c>
      <c r="H21" s="49">
        <v>13</v>
      </c>
      <c r="I21" s="50">
        <v>12</v>
      </c>
      <c r="J21" s="32"/>
      <c r="K21" s="33"/>
      <c r="M21" s="11"/>
      <c r="O21" s="12"/>
      <c r="P21" s="42"/>
      <c r="Q21" s="51" t="s">
        <v>267</v>
      </c>
      <c r="R21" s="52"/>
      <c r="S21" s="52"/>
      <c r="T21" s="53"/>
      <c r="U21" s="54">
        <v>13</v>
      </c>
      <c r="V21" s="54">
        <v>13</v>
      </c>
      <c r="W21" s="55">
        <v>12</v>
      </c>
      <c r="X21" s="37"/>
      <c r="Y21" s="38"/>
      <c r="Z21" s="13"/>
      <c r="AA21" s="14"/>
      <c r="AC21" s="12"/>
      <c r="AD21" s="42"/>
      <c r="AE21" s="51" t="s">
        <v>267</v>
      </c>
      <c r="AF21" s="52"/>
      <c r="AG21" s="52"/>
      <c r="AH21" s="53"/>
      <c r="AI21" s="54">
        <v>13</v>
      </c>
      <c r="AJ21" s="54">
        <v>13</v>
      </c>
      <c r="AK21" s="55">
        <v>12</v>
      </c>
      <c r="AL21" s="37"/>
      <c r="AM21" s="38"/>
      <c r="AN21" s="13"/>
      <c r="AO21" s="14"/>
    </row>
    <row r="22" spans="1:41" ht="21.75" customHeight="1" x14ac:dyDescent="0.3">
      <c r="A22" s="10"/>
      <c r="B22" s="2"/>
      <c r="C22" s="46" t="s">
        <v>269</v>
      </c>
      <c r="D22" s="47"/>
      <c r="E22" s="47"/>
      <c r="F22" s="48"/>
      <c r="G22" s="56">
        <v>4.7</v>
      </c>
      <c r="H22" s="56">
        <v>4.7</v>
      </c>
      <c r="I22" s="57">
        <v>4.7</v>
      </c>
      <c r="J22" s="32"/>
      <c r="K22" s="58"/>
      <c r="M22" s="11"/>
      <c r="O22" s="12"/>
      <c r="P22" s="42"/>
      <c r="Q22" s="51" t="s">
        <v>269</v>
      </c>
      <c r="R22" s="52"/>
      <c r="S22" s="52"/>
      <c r="T22" s="53"/>
      <c r="U22" s="59">
        <v>4.7</v>
      </c>
      <c r="V22" s="59">
        <v>4.7</v>
      </c>
      <c r="W22" s="60">
        <v>4.7</v>
      </c>
      <c r="X22" s="37"/>
      <c r="Y22" s="61"/>
      <c r="Z22" s="13"/>
      <c r="AA22" s="14"/>
      <c r="AC22" s="12"/>
      <c r="AD22" s="42"/>
      <c r="AE22" s="51" t="s">
        <v>269</v>
      </c>
      <c r="AF22" s="52"/>
      <c r="AG22" s="52"/>
      <c r="AH22" s="53"/>
      <c r="AI22" s="59">
        <v>4.26</v>
      </c>
      <c r="AJ22" s="59">
        <v>4.26</v>
      </c>
      <c r="AK22" s="59">
        <v>4.26</v>
      </c>
      <c r="AL22" s="37"/>
      <c r="AM22" s="61"/>
      <c r="AN22" s="13"/>
      <c r="AO22" s="14"/>
    </row>
    <row r="23" spans="1:41" ht="21.75" customHeight="1" thickBot="1" x14ac:dyDescent="0.35">
      <c r="A23" s="10"/>
      <c r="B23" s="2"/>
      <c r="C23" s="62" t="s">
        <v>270</v>
      </c>
      <c r="D23" s="63"/>
      <c r="E23" s="63"/>
      <c r="F23" s="63"/>
      <c r="G23" s="64">
        <f>G20*G21*G22</f>
        <v>92548.170000000013</v>
      </c>
      <c r="H23" s="64">
        <f>H20*H21*H22</f>
        <v>92047.150000000009</v>
      </c>
      <c r="I23" s="65">
        <f>I20*I21*I22</f>
        <v>63342.84</v>
      </c>
      <c r="J23" s="32"/>
      <c r="K23" s="66">
        <f>SUM(G23:J23)</f>
        <v>247938.16</v>
      </c>
      <c r="M23" s="11"/>
      <c r="O23" s="12"/>
      <c r="P23" s="42"/>
      <c r="Q23" s="62" t="s">
        <v>270</v>
      </c>
      <c r="R23" s="63"/>
      <c r="S23" s="63"/>
      <c r="T23" s="63"/>
      <c r="U23" s="65">
        <f>U20*U21*U22</f>
        <v>0</v>
      </c>
      <c r="V23" s="65">
        <f>V20*V21*V22</f>
        <v>0</v>
      </c>
      <c r="W23" s="65">
        <f>W20*W21*W22</f>
        <v>0</v>
      </c>
      <c r="X23" s="37"/>
      <c r="Y23" s="67">
        <f>SUM(U23:X23)</f>
        <v>0</v>
      </c>
      <c r="Z23" s="13"/>
      <c r="AA23" s="14"/>
      <c r="AC23" s="12"/>
      <c r="AD23" s="42"/>
      <c r="AE23" s="62" t="s">
        <v>270</v>
      </c>
      <c r="AF23" s="63"/>
      <c r="AG23" s="63"/>
      <c r="AH23" s="63"/>
      <c r="AI23" s="64" t="e">
        <v>#REF!</v>
      </c>
      <c r="AJ23" s="64">
        <v>0</v>
      </c>
      <c r="AK23" s="65">
        <v>0</v>
      </c>
      <c r="AL23" s="37"/>
      <c r="AM23" s="67" t="e">
        <v>#REF!</v>
      </c>
      <c r="AN23" s="13"/>
      <c r="AO23" s="14"/>
    </row>
    <row r="24" spans="1:41" ht="13" x14ac:dyDescent="0.3">
      <c r="A24" s="10"/>
      <c r="B24" s="2"/>
      <c r="G24" s="411"/>
      <c r="M24" s="11"/>
      <c r="O24" s="12"/>
      <c r="P24" s="4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C24" s="12"/>
      <c r="AD24" s="4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</row>
    <row r="25" spans="1:41" ht="13" x14ac:dyDescent="0.3">
      <c r="A25" s="10"/>
      <c r="B25" s="2"/>
      <c r="M25" s="11"/>
      <c r="O25" s="12"/>
      <c r="P25" s="4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  <c r="AC25" s="12"/>
      <c r="AD25" s="4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</row>
    <row r="26" spans="1:41" ht="13.5" thickBot="1" x14ac:dyDescent="0.35">
      <c r="A26" s="10"/>
      <c r="B26" s="2"/>
      <c r="M26" s="11"/>
      <c r="O26" s="12"/>
      <c r="P26" s="4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  <c r="AC26" s="12"/>
      <c r="AD26" s="4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</row>
    <row r="27" spans="1:41" ht="40.5" customHeight="1" x14ac:dyDescent="0.25">
      <c r="A27" s="10"/>
      <c r="B27" s="16" t="s">
        <v>271</v>
      </c>
      <c r="C27" s="172" t="s">
        <v>259</v>
      </c>
      <c r="D27" s="173"/>
      <c r="E27" s="173"/>
      <c r="F27" s="174"/>
      <c r="G27" s="172" t="s">
        <v>314</v>
      </c>
      <c r="H27" s="196"/>
      <c r="I27" s="197"/>
      <c r="J27" s="68"/>
      <c r="K27" s="68"/>
      <c r="M27" s="11"/>
      <c r="O27" s="12"/>
      <c r="P27" s="23" t="s">
        <v>271</v>
      </c>
      <c r="Q27" s="178" t="s">
        <v>259</v>
      </c>
      <c r="R27" s="179"/>
      <c r="S27" s="179"/>
      <c r="T27" s="180"/>
      <c r="U27" s="203" t="s">
        <v>314</v>
      </c>
      <c r="V27" s="161"/>
      <c r="W27" s="162"/>
      <c r="X27" s="69"/>
      <c r="Y27" s="69"/>
      <c r="Z27" s="13"/>
      <c r="AA27" s="14"/>
      <c r="AC27" s="12"/>
      <c r="AD27" s="23" t="s">
        <v>271</v>
      </c>
      <c r="AE27" s="178" t="s">
        <v>259</v>
      </c>
      <c r="AF27" s="179"/>
      <c r="AG27" s="179"/>
      <c r="AH27" s="180"/>
      <c r="AI27" s="160" t="s">
        <v>272</v>
      </c>
      <c r="AJ27" s="161"/>
      <c r="AK27" s="162"/>
      <c r="AL27" s="69"/>
      <c r="AM27" s="69"/>
      <c r="AN27" s="13"/>
      <c r="AO27" s="14"/>
    </row>
    <row r="28" spans="1:41" ht="27" customHeight="1" thickBot="1" x14ac:dyDescent="0.3">
      <c r="A28" s="10"/>
      <c r="B28" s="16"/>
      <c r="C28" s="187"/>
      <c r="D28" s="188"/>
      <c r="E28" s="188"/>
      <c r="F28" s="189"/>
      <c r="G28" s="175" t="s">
        <v>313</v>
      </c>
      <c r="H28" s="198"/>
      <c r="I28" s="199"/>
      <c r="J28" s="68"/>
      <c r="K28" s="68"/>
      <c r="M28" s="11"/>
      <c r="O28" s="12"/>
      <c r="P28" s="23"/>
      <c r="Q28" s="190"/>
      <c r="R28" s="191"/>
      <c r="S28" s="191"/>
      <c r="T28" s="192"/>
      <c r="U28" s="190" t="s">
        <v>313</v>
      </c>
      <c r="V28" s="194"/>
      <c r="W28" s="195"/>
      <c r="X28" s="69"/>
      <c r="Y28" s="69"/>
      <c r="Z28" s="13"/>
      <c r="AA28" s="14"/>
      <c r="AC28" s="12"/>
      <c r="AD28" s="23"/>
      <c r="AE28" s="190"/>
      <c r="AF28" s="191"/>
      <c r="AG28" s="191"/>
      <c r="AH28" s="192"/>
      <c r="AI28" s="193"/>
      <c r="AJ28" s="194"/>
      <c r="AK28" s="195"/>
      <c r="AL28" s="69"/>
      <c r="AM28" s="69"/>
      <c r="AN28" s="13"/>
      <c r="AO28" s="14"/>
    </row>
    <row r="29" spans="1:41" s="32" customFormat="1" ht="24" customHeight="1" thickBot="1" x14ac:dyDescent="0.4">
      <c r="A29" s="70"/>
      <c r="B29" s="33"/>
      <c r="C29" s="175"/>
      <c r="D29" s="176"/>
      <c r="E29" s="176"/>
      <c r="F29" s="177"/>
      <c r="G29" s="71" t="s">
        <v>273</v>
      </c>
      <c r="H29" s="72" t="s">
        <v>274</v>
      </c>
      <c r="I29" s="73" t="s">
        <v>275</v>
      </c>
      <c r="K29" s="74"/>
      <c r="M29" s="75"/>
      <c r="O29" s="76"/>
      <c r="P29" s="38"/>
      <c r="Q29" s="181"/>
      <c r="R29" s="182"/>
      <c r="S29" s="182"/>
      <c r="T29" s="183"/>
      <c r="U29" s="77" t="s">
        <v>273</v>
      </c>
      <c r="V29" s="78" t="s">
        <v>274</v>
      </c>
      <c r="W29" s="79" t="s">
        <v>275</v>
      </c>
      <c r="X29" s="37"/>
      <c r="Y29" s="80"/>
      <c r="Z29" s="37"/>
      <c r="AA29" s="81"/>
      <c r="AC29" s="76"/>
      <c r="AD29" s="38"/>
      <c r="AE29" s="181"/>
      <c r="AF29" s="182"/>
      <c r="AG29" s="182"/>
      <c r="AH29" s="183"/>
      <c r="AI29" s="77" t="s">
        <v>273</v>
      </c>
      <c r="AJ29" s="78" t="s">
        <v>274</v>
      </c>
      <c r="AK29" s="79" t="s">
        <v>275</v>
      </c>
      <c r="AL29" s="37"/>
      <c r="AM29" s="80"/>
      <c r="AN29" s="37"/>
      <c r="AO29" s="81"/>
    </row>
    <row r="30" spans="1:41" ht="21.75" customHeight="1" x14ac:dyDescent="0.3">
      <c r="A30" s="10"/>
      <c r="B30" s="2"/>
      <c r="C30" s="82" t="s">
        <v>276</v>
      </c>
      <c r="D30" s="83"/>
      <c r="E30" s="83"/>
      <c r="F30" s="84"/>
      <c r="G30" s="85">
        <f>VLOOKUP($B$5,'Data EYFSS Indica Old'!$C:$AQ,14,0)</f>
        <v>9.6774193548387094E-2</v>
      </c>
      <c r="H30" s="85">
        <f>VLOOKUP($B$5,'Data EYFSS Indica Old'!$C:$AQ,15,0)</f>
        <v>0.19354838709677419</v>
      </c>
      <c r="I30" s="413">
        <f>VLOOKUP($B$5,'Data EYFSS Indica Old'!$C:$AQ,16,0)</f>
        <v>0.32258064516129031</v>
      </c>
      <c r="J30" s="32"/>
      <c r="K30" s="33"/>
      <c r="M30" s="11"/>
      <c r="O30" s="12"/>
      <c r="P30" s="42"/>
      <c r="Q30" s="86" t="s">
        <v>276</v>
      </c>
      <c r="R30" s="87"/>
      <c r="S30" s="87"/>
      <c r="T30" s="88"/>
      <c r="U30" s="89">
        <f t="shared" ref="U30:W31" si="1">G30</f>
        <v>9.6774193548387094E-2</v>
      </c>
      <c r="V30" s="89">
        <f t="shared" si="1"/>
        <v>0.19354838709677419</v>
      </c>
      <c r="W30" s="90">
        <f t="shared" si="1"/>
        <v>0.32258064516129031</v>
      </c>
      <c r="X30" s="37"/>
      <c r="Y30" s="38"/>
      <c r="Z30" s="13"/>
      <c r="AA30" s="14"/>
      <c r="AC30" s="12"/>
      <c r="AD30" s="42"/>
      <c r="AE30" s="86" t="s">
        <v>276</v>
      </c>
      <c r="AF30" s="87"/>
      <c r="AG30" s="87"/>
      <c r="AH30" s="88"/>
      <c r="AI30" s="89">
        <v>8.8235294117647065E-2</v>
      </c>
      <c r="AJ30" s="89">
        <v>0.5</v>
      </c>
      <c r="AK30" s="90">
        <v>1</v>
      </c>
      <c r="AL30" s="37"/>
      <c r="AM30" s="38"/>
      <c r="AN30" s="13"/>
      <c r="AO30" s="14"/>
    </row>
    <row r="31" spans="1:41" ht="21.75" customHeight="1" x14ac:dyDescent="0.3">
      <c r="A31" s="10"/>
      <c r="B31" s="2"/>
      <c r="C31" s="91" t="s">
        <v>277</v>
      </c>
      <c r="D31" s="92"/>
      <c r="E31" s="92"/>
      <c r="F31" s="93"/>
      <c r="G31" s="49">
        <f>VLOOKUP($B$5,'Data EYFSS Indica Old'!$C:$AQ,17,0)</f>
        <v>4064.516129032258</v>
      </c>
      <c r="H31" s="49">
        <f>VLOOKUP($B$5,'Data EYFSS Indica Old'!$C:$AQ,18,0)</f>
        <v>8129.0322580645161</v>
      </c>
      <c r="I31" s="50">
        <f>VLOOKUP($B$5,'Data EYFSS Indica Old'!$C:$AQ,19,0)</f>
        <v>13548.387096774193</v>
      </c>
      <c r="J31" s="32"/>
      <c r="K31" s="33"/>
      <c r="M31" s="11"/>
      <c r="O31" s="12"/>
      <c r="P31" s="42"/>
      <c r="Q31" s="94" t="s">
        <v>277</v>
      </c>
      <c r="R31" s="95"/>
      <c r="S31" s="95"/>
      <c r="T31" s="96"/>
      <c r="U31" s="54">
        <f t="shared" si="1"/>
        <v>4064.516129032258</v>
      </c>
      <c r="V31" s="54">
        <f t="shared" si="1"/>
        <v>8129.0322580645161</v>
      </c>
      <c r="W31" s="55">
        <f t="shared" si="1"/>
        <v>13548.387096774193</v>
      </c>
      <c r="X31" s="37"/>
      <c r="Y31" s="38"/>
      <c r="Z31" s="13"/>
      <c r="AA31" s="14"/>
      <c r="AC31" s="12"/>
      <c r="AD31" s="42"/>
      <c r="AE31" s="94" t="s">
        <v>277</v>
      </c>
      <c r="AF31" s="95"/>
      <c r="AG31" s="95"/>
      <c r="AH31" s="96"/>
      <c r="AI31" s="54">
        <v>0</v>
      </c>
      <c r="AJ31" s="54">
        <v>0</v>
      </c>
      <c r="AK31" s="54">
        <v>0</v>
      </c>
      <c r="AL31" s="37"/>
      <c r="AM31" s="38"/>
      <c r="AN31" s="13"/>
      <c r="AO31" s="14"/>
    </row>
    <row r="32" spans="1:41" ht="21.75" customHeight="1" x14ac:dyDescent="0.3">
      <c r="A32" s="10"/>
      <c r="B32" s="2"/>
      <c r="C32" s="91" t="s">
        <v>278</v>
      </c>
      <c r="D32" s="92"/>
      <c r="E32" s="92"/>
      <c r="F32" s="93"/>
      <c r="G32" s="56">
        <v>0.61</v>
      </c>
      <c r="H32" s="56">
        <v>0.28999999999999998</v>
      </c>
      <c r="I32" s="57">
        <v>0.08</v>
      </c>
      <c r="J32" s="32"/>
      <c r="K32" s="33"/>
      <c r="M32" s="11"/>
      <c r="O32" s="12"/>
      <c r="P32" s="42"/>
      <c r="Q32" s="94" t="s">
        <v>278</v>
      </c>
      <c r="R32" s="95"/>
      <c r="S32" s="95"/>
      <c r="T32" s="96"/>
      <c r="U32" s="59">
        <f>G32</f>
        <v>0.61</v>
      </c>
      <c r="V32" s="59">
        <f>H32</f>
        <v>0.28999999999999998</v>
      </c>
      <c r="W32" s="60">
        <f>I32</f>
        <v>0.08</v>
      </c>
      <c r="X32" s="37"/>
      <c r="Y32" s="38"/>
      <c r="Z32" s="13"/>
      <c r="AA32" s="14"/>
      <c r="AC32" s="12"/>
      <c r="AD32" s="42"/>
      <c r="AE32" s="94" t="s">
        <v>278</v>
      </c>
      <c r="AF32" s="95"/>
      <c r="AG32" s="95"/>
      <c r="AH32" s="96"/>
      <c r="AI32" s="59">
        <v>0.31</v>
      </c>
      <c r="AJ32" s="59">
        <v>0.2</v>
      </c>
      <c r="AK32" s="60">
        <v>0.08</v>
      </c>
      <c r="AL32" s="37"/>
      <c r="AM32" s="38"/>
      <c r="AN32" s="13"/>
      <c r="AO32" s="14"/>
    </row>
    <row r="33" spans="1:41" ht="21.75" customHeight="1" thickBot="1" x14ac:dyDescent="0.35">
      <c r="A33" s="10"/>
      <c r="B33" s="2"/>
      <c r="C33" s="97" t="s">
        <v>271</v>
      </c>
      <c r="D33" s="98"/>
      <c r="E33" s="98"/>
      <c r="F33" s="98"/>
      <c r="G33" s="64">
        <f>+G31*G32</f>
        <v>2479.3548387096776</v>
      </c>
      <c r="H33" s="64">
        <f t="shared" ref="H33:I33" si="2">+H31*H32</f>
        <v>2357.4193548387093</v>
      </c>
      <c r="I33" s="65">
        <f t="shared" si="2"/>
        <v>1083.8709677419354</v>
      </c>
      <c r="J33" s="32"/>
      <c r="K33" s="66">
        <f>SUM(G33:J33)</f>
        <v>5920.645161290322</v>
      </c>
      <c r="M33" s="11"/>
      <c r="O33" s="12"/>
      <c r="P33" s="42"/>
      <c r="Q33" s="97" t="s">
        <v>271</v>
      </c>
      <c r="R33" s="98"/>
      <c r="S33" s="98"/>
      <c r="T33" s="98"/>
      <c r="U33" s="64">
        <f>+U31*U32</f>
        <v>2479.3548387096776</v>
      </c>
      <c r="V33" s="64">
        <f t="shared" ref="V33" si="3">+V31*V32</f>
        <v>2357.4193548387093</v>
      </c>
      <c r="W33" s="65">
        <f t="shared" ref="W33" si="4">+W31*W32</f>
        <v>1083.8709677419354</v>
      </c>
      <c r="X33" s="37"/>
      <c r="Y33" s="67">
        <f>SUM(U33:X33)</f>
        <v>5920.645161290322</v>
      </c>
      <c r="Z33" s="13"/>
      <c r="AA33" s="14"/>
      <c r="AC33" s="12"/>
      <c r="AD33" s="42"/>
      <c r="AE33" s="97" t="s">
        <v>271</v>
      </c>
      <c r="AF33" s="98"/>
      <c r="AG33" s="98"/>
      <c r="AH33" s="98"/>
      <c r="AI33" s="64">
        <v>0</v>
      </c>
      <c r="AJ33" s="64">
        <v>0</v>
      </c>
      <c r="AK33" s="65">
        <v>0</v>
      </c>
      <c r="AL33" s="37"/>
      <c r="AM33" s="67">
        <v>0</v>
      </c>
      <c r="AN33" s="13"/>
      <c r="AO33" s="14"/>
    </row>
    <row r="34" spans="1:41" ht="13" x14ac:dyDescent="0.3">
      <c r="A34" s="10"/>
      <c r="B34" s="2"/>
      <c r="K34" s="2"/>
      <c r="M34" s="11"/>
      <c r="O34" s="12"/>
      <c r="P34" s="42"/>
      <c r="Q34" s="13"/>
      <c r="R34" s="13"/>
      <c r="S34" s="13"/>
      <c r="T34" s="13"/>
      <c r="U34" s="13"/>
      <c r="V34" s="13"/>
      <c r="W34" s="13"/>
      <c r="X34" s="13"/>
      <c r="Y34" s="42"/>
      <c r="Z34" s="13"/>
      <c r="AA34" s="14"/>
      <c r="AC34" s="12"/>
      <c r="AD34" s="42"/>
      <c r="AE34" s="13"/>
      <c r="AF34" s="13"/>
      <c r="AG34" s="13"/>
      <c r="AH34" s="13"/>
      <c r="AI34" s="13"/>
      <c r="AJ34" s="13"/>
      <c r="AK34" s="13"/>
      <c r="AL34" s="13"/>
      <c r="AM34" s="42"/>
      <c r="AN34" s="13"/>
      <c r="AO34" s="14"/>
    </row>
    <row r="35" spans="1:41" ht="13" x14ac:dyDescent="0.3">
      <c r="A35" s="10"/>
      <c r="B35" s="2"/>
      <c r="M35" s="11"/>
      <c r="O35" s="12"/>
      <c r="P35" s="4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C35" s="12"/>
      <c r="AD35" s="42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4"/>
    </row>
    <row r="36" spans="1:41" ht="21.75" customHeight="1" x14ac:dyDescent="0.3">
      <c r="A36" s="10"/>
      <c r="B36" s="99" t="s">
        <v>279</v>
      </c>
      <c r="C36" s="100" t="s">
        <v>280</v>
      </c>
      <c r="D36" s="92"/>
      <c r="E36" s="92"/>
      <c r="F36" s="93"/>
      <c r="I36" s="101">
        <f>VLOOKUP($B$5,Budget!$A:$AQ,38,0)</f>
        <v>17</v>
      </c>
      <c r="M36" s="11"/>
      <c r="O36" s="12"/>
      <c r="P36" s="102" t="s">
        <v>279</v>
      </c>
      <c r="Q36" s="103" t="s">
        <v>280</v>
      </c>
      <c r="R36" s="95"/>
      <c r="S36" s="95"/>
      <c r="T36" s="96"/>
      <c r="U36" s="13"/>
      <c r="V36" s="13"/>
      <c r="W36" s="220"/>
      <c r="X36" s="13"/>
      <c r="Y36" s="13"/>
      <c r="Z36" s="13"/>
      <c r="AA36" s="14"/>
      <c r="AC36" s="12"/>
      <c r="AD36" s="102" t="s">
        <v>279</v>
      </c>
      <c r="AE36" s="103" t="s">
        <v>280</v>
      </c>
      <c r="AF36" s="95"/>
      <c r="AG36" s="95"/>
      <c r="AH36" s="96"/>
      <c r="AI36" s="13"/>
      <c r="AJ36" s="13"/>
      <c r="AK36" s="104"/>
      <c r="AL36" s="13"/>
      <c r="AM36" s="13"/>
      <c r="AN36" s="13"/>
      <c r="AO36" s="14"/>
    </row>
    <row r="37" spans="1:41" ht="26.25" customHeight="1" x14ac:dyDescent="0.3">
      <c r="A37" s="10"/>
      <c r="B37" s="2"/>
      <c r="C37" s="100" t="s">
        <v>281</v>
      </c>
      <c r="D37" s="92"/>
      <c r="E37" s="92"/>
      <c r="F37" s="93"/>
      <c r="I37" s="101">
        <v>545</v>
      </c>
      <c r="K37" s="105"/>
      <c r="M37" s="11"/>
      <c r="O37" s="12"/>
      <c r="P37" s="42"/>
      <c r="Q37" s="103" t="s">
        <v>281</v>
      </c>
      <c r="R37" s="95"/>
      <c r="S37" s="95"/>
      <c r="T37" s="96"/>
      <c r="U37" s="13"/>
      <c r="V37" s="13"/>
      <c r="W37" s="106">
        <f>I37</f>
        <v>545</v>
      </c>
      <c r="X37" s="13"/>
      <c r="Y37" s="107"/>
      <c r="Z37" s="13"/>
      <c r="AA37" s="14"/>
      <c r="AC37" s="12"/>
      <c r="AD37" s="42"/>
      <c r="AE37" s="103" t="s">
        <v>281</v>
      </c>
      <c r="AF37" s="95"/>
      <c r="AG37" s="95"/>
      <c r="AH37" s="96"/>
      <c r="AI37" s="13"/>
      <c r="AJ37" s="13"/>
      <c r="AK37" s="106">
        <v>495</v>
      </c>
      <c r="AL37" s="13"/>
      <c r="AM37" s="107"/>
      <c r="AN37" s="13"/>
      <c r="AO37" s="14"/>
    </row>
    <row r="38" spans="1:41" ht="26.25" customHeight="1" thickBot="1" x14ac:dyDescent="0.35">
      <c r="A38" s="10"/>
      <c r="B38" s="2"/>
      <c r="C38" s="108" t="s">
        <v>282</v>
      </c>
      <c r="D38" s="109"/>
      <c r="E38" s="109"/>
      <c r="F38" s="110"/>
      <c r="K38" s="66">
        <f>I36*I37</f>
        <v>9265</v>
      </c>
      <c r="M38" s="11"/>
      <c r="O38" s="12"/>
      <c r="P38" s="42"/>
      <c r="Q38" s="108" t="s">
        <v>282</v>
      </c>
      <c r="R38" s="109"/>
      <c r="S38" s="109"/>
      <c r="T38" s="110"/>
      <c r="U38" s="13"/>
      <c r="V38" s="13"/>
      <c r="W38" s="13"/>
      <c r="X38" s="13"/>
      <c r="Y38" s="67">
        <f>W36*W37</f>
        <v>0</v>
      </c>
      <c r="Z38" s="13"/>
      <c r="AA38" s="14"/>
      <c r="AC38" s="12"/>
      <c r="AD38" s="42"/>
      <c r="AE38" s="108" t="s">
        <v>282</v>
      </c>
      <c r="AF38" s="109"/>
      <c r="AG38" s="109"/>
      <c r="AH38" s="110"/>
      <c r="AI38" s="13"/>
      <c r="AJ38" s="13"/>
      <c r="AK38" s="13"/>
      <c r="AL38" s="13"/>
      <c r="AM38" s="67">
        <v>0</v>
      </c>
      <c r="AN38" s="13"/>
      <c r="AO38" s="14"/>
    </row>
    <row r="39" spans="1:41" ht="13" x14ac:dyDescent="0.3">
      <c r="A39" s="10"/>
      <c r="B39" s="2"/>
      <c r="M39" s="11"/>
      <c r="O39" s="12"/>
      <c r="P39" s="4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C39" s="12"/>
      <c r="AD39" s="42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4"/>
    </row>
    <row r="40" spans="1:41" ht="13" x14ac:dyDescent="0.3">
      <c r="A40" s="10"/>
      <c r="B40" s="2"/>
      <c r="M40" s="11"/>
      <c r="O40" s="12"/>
      <c r="P40" s="4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C40" s="12"/>
      <c r="AD40" s="42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4"/>
    </row>
    <row r="41" spans="1:41" ht="13.5" thickBot="1" x14ac:dyDescent="0.35">
      <c r="A41" s="10"/>
      <c r="B41" s="2"/>
      <c r="M41" s="11"/>
      <c r="O41" s="12"/>
      <c r="P41" s="4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C41" s="12"/>
      <c r="AD41" s="42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4"/>
    </row>
    <row r="42" spans="1:41" ht="29.25" customHeight="1" thickBot="1" x14ac:dyDescent="0.35">
      <c r="A42" s="10"/>
      <c r="B42" s="16" t="s">
        <v>283</v>
      </c>
      <c r="C42" s="163" t="s">
        <v>259</v>
      </c>
      <c r="D42" s="164"/>
      <c r="E42" s="17"/>
      <c r="F42" s="17"/>
      <c r="G42" s="17" t="s">
        <v>260</v>
      </c>
      <c r="H42" s="17" t="s">
        <v>261</v>
      </c>
      <c r="I42" s="18" t="s">
        <v>262</v>
      </c>
      <c r="K42" s="111"/>
      <c r="M42" s="11"/>
      <c r="O42" s="12"/>
      <c r="P42" s="23" t="s">
        <v>283</v>
      </c>
      <c r="Q42" s="165" t="s">
        <v>259</v>
      </c>
      <c r="R42" s="166"/>
      <c r="S42" s="24"/>
      <c r="T42" s="24"/>
      <c r="U42" s="24" t="s">
        <v>260</v>
      </c>
      <c r="V42" s="24" t="s">
        <v>261</v>
      </c>
      <c r="W42" s="25" t="s">
        <v>262</v>
      </c>
      <c r="X42" s="13"/>
      <c r="Y42" s="112"/>
      <c r="Z42" s="13"/>
      <c r="AA42" s="14"/>
      <c r="AC42" s="12"/>
      <c r="AD42" s="23" t="s">
        <v>283</v>
      </c>
      <c r="AE42" s="165" t="s">
        <v>259</v>
      </c>
      <c r="AF42" s="166"/>
      <c r="AG42" s="24"/>
      <c r="AH42" s="24"/>
      <c r="AI42" s="24" t="s">
        <v>260</v>
      </c>
      <c r="AJ42" s="24" t="s">
        <v>261</v>
      </c>
      <c r="AK42" s="25" t="s">
        <v>262</v>
      </c>
      <c r="AL42" s="13"/>
      <c r="AM42" s="112"/>
      <c r="AN42" s="13"/>
      <c r="AO42" s="14"/>
    </row>
    <row r="43" spans="1:41" ht="21.75" customHeight="1" x14ac:dyDescent="0.3">
      <c r="A43" s="10"/>
      <c r="B43" s="2"/>
      <c r="C43" s="82" t="s">
        <v>284</v>
      </c>
      <c r="D43" s="83"/>
      <c r="E43" s="83"/>
      <c r="F43" s="84"/>
      <c r="G43" s="31">
        <f>VLOOKUP($B$5,Budget!$A:$AS,15,0)</f>
        <v>0</v>
      </c>
      <c r="H43" s="31">
        <f>VLOOKUP($B$5,Budget!$A:$AS,16,0)</f>
        <v>0</v>
      </c>
      <c r="I43" s="257">
        <f>VLOOKUP($B$5,Budget!$A:$AS,17,0)</f>
        <v>0</v>
      </c>
      <c r="J43" s="32"/>
      <c r="K43" s="33"/>
      <c r="M43" s="11"/>
      <c r="O43" s="12"/>
      <c r="P43" s="42"/>
      <c r="Q43" s="86" t="s">
        <v>284</v>
      </c>
      <c r="R43" s="113"/>
      <c r="S43" s="87"/>
      <c r="T43" s="88"/>
      <c r="U43" s="219"/>
      <c r="V43" s="219"/>
      <c r="W43" s="412"/>
      <c r="X43" s="37"/>
      <c r="Y43" s="38"/>
      <c r="Z43" s="13"/>
      <c r="AA43" s="14"/>
      <c r="AC43" s="12"/>
      <c r="AD43" s="42"/>
      <c r="AE43" s="86" t="s">
        <v>284</v>
      </c>
      <c r="AF43" s="87"/>
      <c r="AG43" s="87"/>
      <c r="AH43" s="88"/>
      <c r="AI43" s="40"/>
      <c r="AJ43" s="40"/>
      <c r="AK43" s="41"/>
      <c r="AL43" s="37"/>
      <c r="AM43" s="38"/>
      <c r="AN43" s="13"/>
      <c r="AO43" s="14"/>
    </row>
    <row r="44" spans="1:41" ht="21.75" customHeight="1" x14ac:dyDescent="0.3">
      <c r="A44" s="10"/>
      <c r="B44" s="2"/>
      <c r="C44" s="91" t="s">
        <v>267</v>
      </c>
      <c r="D44" s="92"/>
      <c r="E44" s="92"/>
      <c r="F44" s="93"/>
      <c r="G44" s="49">
        <v>13</v>
      </c>
      <c r="H44" s="49">
        <v>13</v>
      </c>
      <c r="I44" s="50">
        <v>12</v>
      </c>
      <c r="J44" s="32"/>
      <c r="K44" s="33"/>
      <c r="M44" s="11"/>
      <c r="O44" s="12"/>
      <c r="P44" s="42"/>
      <c r="Q44" s="94" t="s">
        <v>267</v>
      </c>
      <c r="R44" s="95"/>
      <c r="S44" s="95"/>
      <c r="T44" s="96"/>
      <c r="U44" s="54">
        <v>13</v>
      </c>
      <c r="V44" s="54">
        <v>13</v>
      </c>
      <c r="W44" s="55">
        <v>12</v>
      </c>
      <c r="X44" s="37"/>
      <c r="Y44" s="38"/>
      <c r="Z44" s="13"/>
      <c r="AA44" s="14"/>
      <c r="AC44" s="12"/>
      <c r="AD44" s="42"/>
      <c r="AE44" s="94" t="s">
        <v>267</v>
      </c>
      <c r="AF44" s="95"/>
      <c r="AG44" s="95"/>
      <c r="AH44" s="96"/>
      <c r="AI44" s="54">
        <v>13</v>
      </c>
      <c r="AJ44" s="54">
        <v>13</v>
      </c>
      <c r="AK44" s="55">
        <v>12</v>
      </c>
      <c r="AL44" s="37"/>
      <c r="AM44" s="38"/>
      <c r="AN44" s="13"/>
      <c r="AO44" s="14"/>
    </row>
    <row r="45" spans="1:41" ht="21.75" customHeight="1" x14ac:dyDescent="0.3">
      <c r="A45" s="10"/>
      <c r="B45" s="2"/>
      <c r="C45" s="91" t="s">
        <v>1289</v>
      </c>
      <c r="D45" s="92"/>
      <c r="E45" s="92"/>
      <c r="F45" s="93"/>
      <c r="G45" s="49">
        <f>VLOOKUP($B$5,Budget!$A:$AS,18,0)</f>
        <v>0</v>
      </c>
      <c r="H45" s="49">
        <f>VLOOKUP($B$5,Budget!$A:$AS,19,0)</f>
        <v>0</v>
      </c>
      <c r="I45" s="50">
        <f>VLOOKUP($B$5,Budget!$A:$AS,20,0)</f>
        <v>0</v>
      </c>
      <c r="J45" s="32"/>
      <c r="K45" s="33"/>
      <c r="M45" s="11"/>
      <c r="O45" s="12"/>
      <c r="P45" s="42"/>
      <c r="Q45" s="94" t="s">
        <v>268</v>
      </c>
      <c r="R45" s="95"/>
      <c r="S45" s="95"/>
      <c r="T45" s="96"/>
      <c r="U45" s="54">
        <f>U43*U44</f>
        <v>0</v>
      </c>
      <c r="V45" s="54">
        <f>V43*V44</f>
        <v>0</v>
      </c>
      <c r="W45" s="55">
        <f>W43*W44</f>
        <v>0</v>
      </c>
      <c r="X45" s="37"/>
      <c r="Y45" s="38"/>
      <c r="Z45" s="13"/>
      <c r="AA45" s="14"/>
      <c r="AC45" s="12"/>
      <c r="AD45" s="42"/>
      <c r="AE45" s="94" t="s">
        <v>268</v>
      </c>
      <c r="AF45" s="95"/>
      <c r="AG45" s="95"/>
      <c r="AH45" s="96"/>
      <c r="AI45" s="54">
        <v>0</v>
      </c>
      <c r="AJ45" s="54">
        <v>0</v>
      </c>
      <c r="AK45" s="55">
        <v>0</v>
      </c>
      <c r="AL45" s="37"/>
      <c r="AM45" s="38"/>
      <c r="AN45" s="13"/>
      <c r="AO45" s="14"/>
    </row>
    <row r="46" spans="1:41" ht="21.75" customHeight="1" x14ac:dyDescent="0.3">
      <c r="A46" s="10"/>
      <c r="B46" s="2"/>
      <c r="C46" s="91" t="s">
        <v>285</v>
      </c>
      <c r="D46" s="92"/>
      <c r="E46" s="92"/>
      <c r="F46" s="93"/>
      <c r="G46" s="56">
        <v>5.81</v>
      </c>
      <c r="H46" s="56">
        <v>5.81</v>
      </c>
      <c r="I46" s="57">
        <v>5.81</v>
      </c>
      <c r="J46" s="32"/>
      <c r="K46" s="33"/>
      <c r="M46" s="11"/>
      <c r="O46" s="12"/>
      <c r="P46" s="42"/>
      <c r="Q46" s="94" t="s">
        <v>286</v>
      </c>
      <c r="R46" s="114"/>
      <c r="S46" s="95"/>
      <c r="T46" s="96"/>
      <c r="U46" s="59">
        <f>G46</f>
        <v>5.81</v>
      </c>
      <c r="V46" s="59">
        <f>H46</f>
        <v>5.81</v>
      </c>
      <c r="W46" s="60">
        <f>I46</f>
        <v>5.81</v>
      </c>
      <c r="X46" s="37"/>
      <c r="Y46" s="38"/>
      <c r="Z46" s="13"/>
      <c r="AA46" s="14"/>
      <c r="AC46" s="12"/>
      <c r="AD46" s="42"/>
      <c r="AE46" s="94" t="s">
        <v>286</v>
      </c>
      <c r="AF46" s="95"/>
      <c r="AG46" s="95"/>
      <c r="AH46" s="96"/>
      <c r="AI46" s="59">
        <v>5.24</v>
      </c>
      <c r="AJ46" s="59">
        <v>5.24</v>
      </c>
      <c r="AK46" s="59">
        <v>5.24</v>
      </c>
      <c r="AL46" s="37"/>
      <c r="AM46" s="38"/>
      <c r="AN46" s="13"/>
      <c r="AO46" s="14"/>
    </row>
    <row r="47" spans="1:41" ht="21.75" customHeight="1" thickBot="1" x14ac:dyDescent="0.35">
      <c r="A47" s="10"/>
      <c r="B47" s="2"/>
      <c r="C47" s="97" t="s">
        <v>287</v>
      </c>
      <c r="D47" s="98"/>
      <c r="E47" s="98"/>
      <c r="F47" s="98"/>
      <c r="G47" s="64">
        <f>G44*G45*G46</f>
        <v>0</v>
      </c>
      <c r="H47" s="64">
        <f>H44*H45*H46</f>
        <v>0</v>
      </c>
      <c r="I47" s="65">
        <f>I44*I45*I46</f>
        <v>0</v>
      </c>
      <c r="J47" s="32"/>
      <c r="K47" s="66">
        <f>SUM(G47:I47)</f>
        <v>0</v>
      </c>
      <c r="M47" s="11"/>
      <c r="O47" s="12"/>
      <c r="P47" s="42"/>
      <c r="Q47" s="97" t="s">
        <v>287</v>
      </c>
      <c r="R47" s="115"/>
      <c r="S47" s="98"/>
      <c r="T47" s="98"/>
      <c r="U47" s="64">
        <f>U44*U45*U46</f>
        <v>0</v>
      </c>
      <c r="V47" s="64">
        <f>V44*V45*V46</f>
        <v>0</v>
      </c>
      <c r="W47" s="65">
        <f>W44*W45*W46</f>
        <v>0</v>
      </c>
      <c r="X47" s="37"/>
      <c r="Y47" s="67">
        <f>SUM(U47:W47)</f>
        <v>0</v>
      </c>
      <c r="Z47" s="13"/>
      <c r="AA47" s="14"/>
      <c r="AC47" s="12"/>
      <c r="AD47" s="42"/>
      <c r="AE47" s="97" t="s">
        <v>287</v>
      </c>
      <c r="AF47" s="98"/>
      <c r="AG47" s="98"/>
      <c r="AH47" s="98"/>
      <c r="AI47" s="64">
        <v>0</v>
      </c>
      <c r="AJ47" s="64">
        <v>0</v>
      </c>
      <c r="AK47" s="65">
        <v>0</v>
      </c>
      <c r="AL47" s="37"/>
      <c r="AM47" s="67">
        <v>0</v>
      </c>
      <c r="AN47" s="13"/>
      <c r="AO47" s="14"/>
    </row>
    <row r="48" spans="1:41" x14ac:dyDescent="0.25">
      <c r="A48" s="10"/>
      <c r="M48" s="11"/>
      <c r="O48" s="1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C48" s="12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4"/>
    </row>
    <row r="49" spans="1:41" x14ac:dyDescent="0.25">
      <c r="A49" s="10"/>
      <c r="M49" s="11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C49" s="12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4"/>
    </row>
    <row r="50" spans="1:41" s="32" customFormat="1" ht="24.75" customHeight="1" x14ac:dyDescent="0.35">
      <c r="A50" s="70"/>
      <c r="B50" s="33" t="s">
        <v>326</v>
      </c>
      <c r="C50" s="33"/>
      <c r="D50" s="33"/>
      <c r="E50" s="33"/>
      <c r="F50" s="33"/>
      <c r="G50" s="33"/>
      <c r="H50" s="33"/>
      <c r="I50" s="33"/>
      <c r="J50" s="33"/>
      <c r="L50" s="116">
        <f>+K23+K33+K38+K47</f>
        <v>263123.80516129034</v>
      </c>
      <c r="M50" s="75"/>
      <c r="O50" s="76"/>
      <c r="P50" s="38" t="str">
        <f>B50</f>
        <v>Total Early Years Funding 2023/24</v>
      </c>
      <c r="Q50" s="38"/>
      <c r="R50" s="38"/>
      <c r="S50" s="38"/>
      <c r="T50" s="38"/>
      <c r="U50" s="38"/>
      <c r="V50" s="38"/>
      <c r="W50" s="38"/>
      <c r="X50" s="38"/>
      <c r="Y50" s="37"/>
      <c r="Z50" s="117">
        <f>+Y23+Y33+Y38+Y47</f>
        <v>5920.645161290322</v>
      </c>
      <c r="AA50" s="81"/>
      <c r="AC50" s="76"/>
      <c r="AD50" s="38" t="s">
        <v>288</v>
      </c>
      <c r="AE50" s="38"/>
      <c r="AF50" s="38"/>
      <c r="AG50" s="38"/>
      <c r="AH50" s="38"/>
      <c r="AI50" s="38"/>
      <c r="AJ50" s="38"/>
      <c r="AK50" s="38"/>
      <c r="AL50" s="38"/>
      <c r="AM50" s="37"/>
      <c r="AN50" s="117" t="e">
        <v>#REF!</v>
      </c>
      <c r="AO50" s="81"/>
    </row>
    <row r="51" spans="1:41" ht="13" x14ac:dyDescent="0.25">
      <c r="A51" s="10"/>
      <c r="M51" s="11"/>
      <c r="O51" s="1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  <c r="AC51" s="12"/>
      <c r="AD51" s="38"/>
      <c r="AE51" s="38"/>
      <c r="AF51" s="38"/>
      <c r="AG51" s="38"/>
      <c r="AH51" s="38"/>
      <c r="AI51" s="38"/>
      <c r="AJ51" s="38"/>
      <c r="AK51" s="38"/>
      <c r="AL51" s="38"/>
      <c r="AM51" s="37"/>
      <c r="AN51" s="117"/>
      <c r="AO51" s="14"/>
    </row>
    <row r="52" spans="1:41" ht="13" x14ac:dyDescent="0.3">
      <c r="A52" s="10"/>
      <c r="C52" s="3" t="s">
        <v>289</v>
      </c>
      <c r="L52" s="118"/>
      <c r="M52" s="11"/>
      <c r="O52" s="12"/>
      <c r="P52" s="13"/>
      <c r="Q52" s="13" t="s">
        <v>289</v>
      </c>
      <c r="R52" s="13"/>
      <c r="S52" s="13"/>
      <c r="T52" s="13"/>
      <c r="U52" s="13"/>
      <c r="V52" s="13"/>
      <c r="W52" s="13"/>
      <c r="X52" s="13"/>
      <c r="Y52" s="13"/>
      <c r="Z52" s="119"/>
      <c r="AA52" s="14"/>
      <c r="AC52" s="12"/>
      <c r="AD52" s="38" t="s">
        <v>290</v>
      </c>
      <c r="AE52" s="38"/>
      <c r="AF52" s="38"/>
      <c r="AG52" s="38"/>
      <c r="AH52" s="38"/>
      <c r="AI52" s="38"/>
      <c r="AJ52" s="38"/>
      <c r="AK52" s="38"/>
      <c r="AL52" s="38"/>
      <c r="AM52" s="37"/>
      <c r="AN52" s="117">
        <v>0</v>
      </c>
      <c r="AO52" s="14"/>
    </row>
    <row r="53" spans="1:41" ht="13" x14ac:dyDescent="0.3">
      <c r="A53" s="10"/>
      <c r="K53" s="2"/>
      <c r="M53" s="11"/>
      <c r="O53" s="12"/>
      <c r="P53" s="13"/>
      <c r="Q53" s="13"/>
      <c r="R53" s="13"/>
      <c r="S53" s="13"/>
      <c r="T53" s="13"/>
      <c r="U53" s="13"/>
      <c r="V53" s="13"/>
      <c r="W53" s="13"/>
      <c r="X53" s="13"/>
      <c r="Y53" s="42"/>
      <c r="Z53" s="120"/>
      <c r="AA53" s="14"/>
      <c r="AC53" s="12"/>
      <c r="AD53" s="13"/>
      <c r="AE53" s="13"/>
      <c r="AF53" s="13"/>
      <c r="AG53" s="13"/>
      <c r="AH53" s="13"/>
      <c r="AI53" s="13"/>
      <c r="AJ53" s="13"/>
      <c r="AK53" s="13"/>
      <c r="AL53" s="13"/>
      <c r="AM53" s="42"/>
      <c r="AN53" s="120"/>
      <c r="AO53" s="14"/>
    </row>
    <row r="54" spans="1:41" x14ac:dyDescent="0.25">
      <c r="A54" s="10"/>
      <c r="M54" s="11"/>
      <c r="O54" s="1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  <c r="AC54" s="1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"/>
    </row>
    <row r="55" spans="1:41" ht="17.25" customHeight="1" thickBot="1" x14ac:dyDescent="0.3">
      <c r="A55" s="10"/>
      <c r="B55" s="16" t="s">
        <v>291</v>
      </c>
      <c r="M55" s="11"/>
      <c r="O55" s="12"/>
      <c r="P55" s="23" t="s">
        <v>291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C55" s="12"/>
      <c r="AD55" s="23" t="s">
        <v>291</v>
      </c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4"/>
    </row>
    <row r="56" spans="1:41" ht="24" customHeight="1" thickBot="1" x14ac:dyDescent="0.35">
      <c r="A56" s="10"/>
      <c r="C56" s="163" t="s">
        <v>259</v>
      </c>
      <c r="D56" s="164"/>
      <c r="E56" s="17"/>
      <c r="F56" s="17"/>
      <c r="G56" s="17" t="s">
        <v>260</v>
      </c>
      <c r="H56" s="17" t="s">
        <v>261</v>
      </c>
      <c r="I56" s="18" t="s">
        <v>262</v>
      </c>
      <c r="K56" s="111"/>
      <c r="M56" s="11"/>
      <c r="O56" s="12"/>
      <c r="P56" s="13"/>
      <c r="Q56" s="165" t="s">
        <v>259</v>
      </c>
      <c r="R56" s="166"/>
      <c r="S56" s="24"/>
      <c r="T56" s="24"/>
      <c r="U56" s="24" t="s">
        <v>260</v>
      </c>
      <c r="V56" s="24" t="s">
        <v>261</v>
      </c>
      <c r="W56" s="25" t="s">
        <v>262</v>
      </c>
      <c r="X56" s="13"/>
      <c r="Y56" s="112"/>
      <c r="Z56" s="13"/>
      <c r="AA56" s="14"/>
      <c r="AC56" s="12"/>
      <c r="AD56" s="13"/>
      <c r="AE56" s="165" t="s">
        <v>259</v>
      </c>
      <c r="AF56" s="166"/>
      <c r="AG56" s="24"/>
      <c r="AH56" s="24"/>
      <c r="AI56" s="24" t="s">
        <v>260</v>
      </c>
      <c r="AJ56" s="24" t="s">
        <v>261</v>
      </c>
      <c r="AK56" s="25" t="s">
        <v>262</v>
      </c>
      <c r="AL56" s="13"/>
      <c r="AM56" s="112"/>
      <c r="AN56" s="13"/>
      <c r="AO56" s="14"/>
    </row>
    <row r="57" spans="1:41" ht="24" customHeight="1" x14ac:dyDescent="0.25">
      <c r="A57" s="10"/>
      <c r="C57" s="82" t="s">
        <v>292</v>
      </c>
      <c r="D57" s="83"/>
      <c r="E57" s="83"/>
      <c r="F57" s="84"/>
      <c r="G57" s="31">
        <f>VLOOKUP($B$5,'Data EYFSS Indica Old'!$C:$AQ,26,0)</f>
        <v>16</v>
      </c>
      <c r="H57" s="31">
        <f>VLOOKUP($B$5,'Data EYFSS Indica Old'!$C:$AQ,27,0)</f>
        <v>0</v>
      </c>
      <c r="I57" s="257">
        <f>VLOOKUP($B$5,'Data EYFSS Indica Old'!$C:$AQ,28,0)</f>
        <v>0</v>
      </c>
      <c r="J57" s="32"/>
      <c r="K57" s="33"/>
      <c r="M57" s="11"/>
      <c r="O57" s="12"/>
      <c r="P57" s="13"/>
      <c r="Q57" s="86" t="s">
        <v>292</v>
      </c>
      <c r="R57" s="87"/>
      <c r="S57" s="87"/>
      <c r="T57" s="88"/>
      <c r="U57" s="219"/>
      <c r="V57" s="219"/>
      <c r="W57" s="412"/>
      <c r="X57" s="37"/>
      <c r="Y57" s="38"/>
      <c r="Z57" s="13"/>
      <c r="AA57" s="14"/>
      <c r="AC57" s="12"/>
      <c r="AD57" s="13"/>
      <c r="AE57" s="86" t="s">
        <v>292</v>
      </c>
      <c r="AF57" s="87"/>
      <c r="AG57" s="87"/>
      <c r="AH57" s="88"/>
      <c r="AI57" s="40"/>
      <c r="AJ57" s="40"/>
      <c r="AK57" s="41"/>
      <c r="AL57" s="37"/>
      <c r="AM57" s="38"/>
      <c r="AN57" s="13"/>
      <c r="AO57" s="14"/>
    </row>
    <row r="58" spans="1:41" ht="24" customHeight="1" x14ac:dyDescent="0.25">
      <c r="A58" s="10"/>
      <c r="C58" s="91" t="s">
        <v>267</v>
      </c>
      <c r="D58" s="92"/>
      <c r="E58" s="92"/>
      <c r="F58" s="93"/>
      <c r="G58" s="49">
        <v>13</v>
      </c>
      <c r="H58" s="49">
        <v>13</v>
      </c>
      <c r="I58" s="50">
        <v>12</v>
      </c>
      <c r="J58" s="32"/>
      <c r="K58" s="33"/>
      <c r="M58" s="11"/>
      <c r="O58" s="12"/>
      <c r="P58" s="13"/>
      <c r="Q58" s="94" t="s">
        <v>267</v>
      </c>
      <c r="R58" s="95"/>
      <c r="S58" s="95"/>
      <c r="T58" s="96"/>
      <c r="U58" s="54">
        <v>13</v>
      </c>
      <c r="V58" s="54">
        <v>13</v>
      </c>
      <c r="W58" s="55">
        <v>12</v>
      </c>
      <c r="X58" s="37"/>
      <c r="Y58" s="38"/>
      <c r="Z58" s="13"/>
      <c r="AA58" s="14"/>
      <c r="AC58" s="12"/>
      <c r="AD58" s="13"/>
      <c r="AE58" s="94" t="s">
        <v>267</v>
      </c>
      <c r="AF58" s="95"/>
      <c r="AG58" s="95"/>
      <c r="AH58" s="96"/>
      <c r="AI58" s="54">
        <v>13</v>
      </c>
      <c r="AJ58" s="54">
        <v>13</v>
      </c>
      <c r="AK58" s="55">
        <v>12</v>
      </c>
      <c r="AL58" s="37"/>
      <c r="AM58" s="38"/>
      <c r="AN58" s="13"/>
      <c r="AO58" s="14"/>
    </row>
    <row r="59" spans="1:41" ht="24" customHeight="1" x14ac:dyDescent="0.25">
      <c r="A59" s="10"/>
      <c r="C59" s="91" t="s">
        <v>268</v>
      </c>
      <c r="D59" s="92"/>
      <c r="E59" s="92"/>
      <c r="F59" s="93"/>
      <c r="G59" s="49">
        <f>G57*G58*15</f>
        <v>3120</v>
      </c>
      <c r="H59" s="49">
        <f t="shared" ref="H59:I59" si="5">H57*H58*15</f>
        <v>0</v>
      </c>
      <c r="I59" s="50">
        <f t="shared" si="5"/>
        <v>0</v>
      </c>
      <c r="J59" s="32"/>
      <c r="K59" s="33"/>
      <c r="M59" s="11"/>
      <c r="O59" s="12"/>
      <c r="P59" s="13"/>
      <c r="Q59" s="94" t="s">
        <v>268</v>
      </c>
      <c r="R59" s="95"/>
      <c r="S59" s="95"/>
      <c r="T59" s="96"/>
      <c r="U59" s="54">
        <f>U57*U58*15</f>
        <v>0</v>
      </c>
      <c r="V59" s="54">
        <f t="shared" ref="V59" si="6">V57*V58*15</f>
        <v>0</v>
      </c>
      <c r="W59" s="55">
        <f>W57*W58*15</f>
        <v>0</v>
      </c>
      <c r="X59" s="37"/>
      <c r="Y59" s="38"/>
      <c r="Z59" s="13"/>
      <c r="AA59" s="14"/>
      <c r="AC59" s="12"/>
      <c r="AD59" s="13"/>
      <c r="AE59" s="94" t="s">
        <v>268</v>
      </c>
      <c r="AF59" s="95"/>
      <c r="AG59" s="95"/>
      <c r="AH59" s="96"/>
      <c r="AI59" s="54">
        <v>0</v>
      </c>
      <c r="AJ59" s="54">
        <v>0</v>
      </c>
      <c r="AK59" s="55">
        <v>0</v>
      </c>
      <c r="AL59" s="37"/>
      <c r="AM59" s="38"/>
      <c r="AN59" s="13"/>
      <c r="AO59" s="14"/>
    </row>
    <row r="60" spans="1:41" ht="24" customHeight="1" x14ac:dyDescent="0.25">
      <c r="A60" s="10"/>
      <c r="C60" s="91" t="s">
        <v>293</v>
      </c>
      <c r="D60" s="92"/>
      <c r="E60" s="92"/>
      <c r="F60" s="93"/>
      <c r="G60" s="56">
        <v>0.62</v>
      </c>
      <c r="H60" s="56">
        <v>0.62</v>
      </c>
      <c r="I60" s="57">
        <v>0.62</v>
      </c>
      <c r="J60" s="32"/>
      <c r="K60" s="33"/>
      <c r="M60" s="11"/>
      <c r="O60" s="12"/>
      <c r="P60" s="13"/>
      <c r="Q60" s="94" t="s">
        <v>294</v>
      </c>
      <c r="R60" s="95"/>
      <c r="S60" s="95"/>
      <c r="T60" s="96"/>
      <c r="U60" s="59">
        <f>G60</f>
        <v>0.62</v>
      </c>
      <c r="V60" s="59">
        <f>H60</f>
        <v>0.62</v>
      </c>
      <c r="W60" s="60">
        <f>I60</f>
        <v>0.62</v>
      </c>
      <c r="X60" s="37"/>
      <c r="Y60" s="38"/>
      <c r="Z60" s="13"/>
      <c r="AA60" s="14"/>
      <c r="AC60" s="12"/>
      <c r="AD60" s="13"/>
      <c r="AE60" s="94" t="s">
        <v>294</v>
      </c>
      <c r="AF60" s="95"/>
      <c r="AG60" s="95"/>
      <c r="AH60" s="96"/>
      <c r="AI60" s="59">
        <v>0.53</v>
      </c>
      <c r="AJ60" s="59">
        <v>0.53</v>
      </c>
      <c r="AK60" s="60">
        <v>0.53</v>
      </c>
      <c r="AL60" s="37"/>
      <c r="AM60" s="38"/>
      <c r="AN60" s="13"/>
      <c r="AO60" s="14"/>
    </row>
    <row r="61" spans="1:41" ht="24" customHeight="1" thickBot="1" x14ac:dyDescent="0.3">
      <c r="A61" s="10"/>
      <c r="C61" s="97" t="s">
        <v>295</v>
      </c>
      <c r="D61" s="98"/>
      <c r="E61" s="98"/>
      <c r="F61" s="98"/>
      <c r="G61" s="64">
        <f>G59*G60</f>
        <v>1934.4</v>
      </c>
      <c r="H61" s="64">
        <f t="shared" ref="H61:I61" si="7">H59*H60</f>
        <v>0</v>
      </c>
      <c r="I61" s="65">
        <f t="shared" si="7"/>
        <v>0</v>
      </c>
      <c r="J61" s="32"/>
      <c r="M61" s="11"/>
      <c r="O61" s="12"/>
      <c r="P61" s="13"/>
      <c r="Q61" s="97" t="s">
        <v>295</v>
      </c>
      <c r="R61" s="98"/>
      <c r="S61" s="98"/>
      <c r="T61" s="98"/>
      <c r="U61" s="64">
        <f>U59*U60</f>
        <v>0</v>
      </c>
      <c r="V61" s="64">
        <f t="shared" ref="V61:W61" si="8">V59*V60</f>
        <v>0</v>
      </c>
      <c r="W61" s="65">
        <f t="shared" si="8"/>
        <v>0</v>
      </c>
      <c r="X61" s="37"/>
      <c r="Y61" s="13"/>
      <c r="Z61" s="13"/>
      <c r="AA61" s="14"/>
      <c r="AC61" s="12"/>
      <c r="AD61" s="13"/>
      <c r="AE61" s="97" t="s">
        <v>295</v>
      </c>
      <c r="AF61" s="98"/>
      <c r="AG61" s="98"/>
      <c r="AH61" s="98"/>
      <c r="AI61" s="64">
        <v>0</v>
      </c>
      <c r="AJ61" s="64">
        <v>0</v>
      </c>
      <c r="AK61" s="65">
        <v>0</v>
      </c>
      <c r="AL61" s="37"/>
      <c r="AM61" s="13"/>
      <c r="AN61" s="13"/>
      <c r="AO61" s="14"/>
    </row>
    <row r="62" spans="1:41" ht="9" customHeight="1" x14ac:dyDescent="0.25">
      <c r="A62" s="10"/>
      <c r="C62" s="121"/>
      <c r="D62" s="32"/>
      <c r="E62" s="32"/>
      <c r="F62" s="32"/>
      <c r="G62" s="122"/>
      <c r="H62" s="122"/>
      <c r="I62" s="122"/>
      <c r="J62" s="32"/>
      <c r="K62" s="33"/>
      <c r="M62" s="11"/>
      <c r="O62" s="12"/>
      <c r="P62" s="13"/>
      <c r="Q62" s="123"/>
      <c r="R62" s="37"/>
      <c r="S62" s="37"/>
      <c r="T62" s="37"/>
      <c r="U62" s="124"/>
      <c r="V62" s="124"/>
      <c r="W62" s="124"/>
      <c r="X62" s="37"/>
      <c r="Y62" s="38"/>
      <c r="Z62" s="13"/>
      <c r="AA62" s="14"/>
      <c r="AC62" s="12"/>
      <c r="AD62" s="13"/>
      <c r="AE62" s="123"/>
      <c r="AF62" s="37"/>
      <c r="AG62" s="37"/>
      <c r="AH62" s="37"/>
      <c r="AI62" s="124"/>
      <c r="AJ62" s="124"/>
      <c r="AK62" s="124"/>
      <c r="AL62" s="37"/>
      <c r="AM62" s="38"/>
      <c r="AN62" s="13"/>
      <c r="AO62" s="14"/>
    </row>
    <row r="63" spans="1:41" ht="24" customHeight="1" x14ac:dyDescent="0.25">
      <c r="A63" s="10"/>
      <c r="C63" s="121" t="s">
        <v>296</v>
      </c>
      <c r="D63" s="32"/>
      <c r="E63" s="32"/>
      <c r="F63" s="32"/>
      <c r="G63" s="122"/>
      <c r="H63" s="122"/>
      <c r="I63" s="122"/>
      <c r="J63" s="32"/>
      <c r="K63" s="33"/>
      <c r="L63" s="116">
        <f>SUM(G61:I61)</f>
        <v>1934.4</v>
      </c>
      <c r="M63" s="11"/>
      <c r="O63" s="12"/>
      <c r="P63" s="13"/>
      <c r="Q63" s="123" t="s">
        <v>297</v>
      </c>
      <c r="R63" s="37"/>
      <c r="S63" s="37"/>
      <c r="T63" s="37"/>
      <c r="U63" s="124"/>
      <c r="V63" s="124"/>
      <c r="W63" s="124"/>
      <c r="X63" s="37"/>
      <c r="Y63" s="38"/>
      <c r="Z63" s="117">
        <f>SUM(U61:W61)</f>
        <v>0</v>
      </c>
      <c r="AA63" s="14"/>
      <c r="AC63" s="12"/>
      <c r="AD63" s="13"/>
      <c r="AE63" s="123" t="s">
        <v>297</v>
      </c>
      <c r="AF63" s="37"/>
      <c r="AG63" s="37"/>
      <c r="AH63" s="37"/>
      <c r="AI63" s="124"/>
      <c r="AJ63" s="124"/>
      <c r="AK63" s="124"/>
      <c r="AL63" s="37"/>
      <c r="AM63" s="38"/>
      <c r="AN63" s="117">
        <v>0</v>
      </c>
      <c r="AO63" s="14"/>
    </row>
    <row r="64" spans="1:41" ht="24" customHeight="1" x14ac:dyDescent="0.3">
      <c r="A64" s="10"/>
      <c r="C64" s="125" t="s">
        <v>298</v>
      </c>
      <c r="D64" s="32"/>
      <c r="E64" s="32"/>
      <c r="F64" s="32"/>
      <c r="G64" s="122"/>
      <c r="H64" s="122"/>
      <c r="I64" s="122"/>
      <c r="J64" s="32"/>
      <c r="K64" s="33"/>
      <c r="L64" s="116">
        <f>VLOOKUP($B$5,'Data EYFSS Indica Old'!$C:$AQ,24,0)/3.2*3.8</f>
        <v>168074.22415164366</v>
      </c>
      <c r="M64" s="11"/>
      <c r="O64" s="12"/>
      <c r="P64" s="38" t="s">
        <v>298</v>
      </c>
      <c r="Q64" s="123"/>
      <c r="R64" s="37"/>
      <c r="S64" s="37"/>
      <c r="T64" s="37"/>
      <c r="U64" s="124"/>
      <c r="V64" s="124"/>
      <c r="W64" s="124"/>
      <c r="X64" s="37"/>
      <c r="Y64" s="38"/>
      <c r="Z64" s="117">
        <f>VLOOKUP($B$5,'Data EYFSS Actual Old'!$C:$AQ,24,0)</f>
        <v>0</v>
      </c>
      <c r="AA64" s="14"/>
      <c r="AC64" s="12"/>
      <c r="AD64" s="13"/>
      <c r="AE64" s="123"/>
      <c r="AF64" s="37"/>
      <c r="AG64" s="37"/>
      <c r="AH64" s="37"/>
      <c r="AI64" s="124"/>
      <c r="AJ64" s="124"/>
      <c r="AK64" s="124"/>
      <c r="AL64" s="37"/>
      <c r="AM64" s="38"/>
      <c r="AN64" s="117"/>
      <c r="AO64" s="14"/>
    </row>
    <row r="65" spans="1:41" ht="13.5" customHeight="1" x14ac:dyDescent="0.25">
      <c r="A65" s="10"/>
      <c r="C65" s="126" t="s">
        <v>299</v>
      </c>
      <c r="D65" s="32"/>
      <c r="E65" s="32"/>
      <c r="F65" s="32"/>
      <c r="G65" s="122"/>
      <c r="H65" s="122"/>
      <c r="I65" s="122"/>
      <c r="J65" s="32"/>
      <c r="K65" s="33"/>
      <c r="L65" s="116"/>
      <c r="M65" s="11"/>
      <c r="O65" s="12"/>
      <c r="P65" s="127" t="s">
        <v>299</v>
      </c>
      <c r="Q65" s="123"/>
      <c r="R65" s="37"/>
      <c r="S65" s="37"/>
      <c r="T65" s="37"/>
      <c r="U65" s="124"/>
      <c r="V65" s="124"/>
      <c r="W65" s="124"/>
      <c r="X65" s="37"/>
      <c r="Y65" s="38"/>
      <c r="Z65" s="117"/>
      <c r="AA65" s="14"/>
      <c r="AC65" s="12"/>
      <c r="AD65" s="13"/>
      <c r="AE65" s="123"/>
      <c r="AF65" s="37"/>
      <c r="AG65" s="37"/>
      <c r="AH65" s="37"/>
      <c r="AI65" s="124"/>
      <c r="AJ65" s="124"/>
      <c r="AK65" s="124"/>
      <c r="AL65" s="37"/>
      <c r="AM65" s="38"/>
      <c r="AN65" s="117"/>
      <c r="AO65" s="14"/>
    </row>
    <row r="66" spans="1:41" x14ac:dyDescent="0.25">
      <c r="A66" s="10"/>
      <c r="M66" s="11"/>
      <c r="O66" s="12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C66" s="1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</row>
    <row r="67" spans="1:41" s="32" customFormat="1" ht="24.75" customHeight="1" thickBot="1" x14ac:dyDescent="0.4">
      <c r="A67" s="70"/>
      <c r="B67" s="33" t="s">
        <v>327</v>
      </c>
      <c r="C67" s="33"/>
      <c r="D67" s="33"/>
      <c r="E67" s="33"/>
      <c r="F67" s="33"/>
      <c r="G67" s="33"/>
      <c r="H67" s="33"/>
      <c r="I67" s="33"/>
      <c r="J67" s="33"/>
      <c r="L67" s="128">
        <f>+L64+L50+L63</f>
        <v>433132.42931293405</v>
      </c>
      <c r="M67" s="75"/>
      <c r="O67" s="76"/>
      <c r="P67" s="38" t="s">
        <v>328</v>
      </c>
      <c r="Q67" s="38"/>
      <c r="R67" s="38"/>
      <c r="S67" s="38"/>
      <c r="T67" s="38"/>
      <c r="U67" s="38"/>
      <c r="V67" s="38"/>
      <c r="W67" s="38"/>
      <c r="X67" s="38"/>
      <c r="Y67" s="37"/>
      <c r="Z67" s="129">
        <f>+Z64+Z50+Z63</f>
        <v>5920.645161290322</v>
      </c>
      <c r="AA67" s="81"/>
      <c r="AC67" s="76"/>
      <c r="AD67" s="38" t="s">
        <v>300</v>
      </c>
      <c r="AE67" s="38"/>
      <c r="AF67" s="38"/>
      <c r="AG67" s="38"/>
      <c r="AH67" s="38"/>
      <c r="AI67" s="38"/>
      <c r="AJ67" s="38"/>
      <c r="AK67" s="38"/>
      <c r="AL67" s="38"/>
      <c r="AM67" s="37"/>
      <c r="AN67" s="129" t="e">
        <v>#REF!</v>
      </c>
      <c r="AO67" s="81"/>
    </row>
    <row r="68" spans="1:41" ht="13" thickTop="1" x14ac:dyDescent="0.25">
      <c r="A68" s="10"/>
      <c r="M68" s="11"/>
      <c r="O68" s="12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C68" s="1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4"/>
    </row>
    <row r="69" spans="1:41" ht="21.75" customHeight="1" thickBot="1" x14ac:dyDescent="0.35">
      <c r="A69" s="10"/>
      <c r="B69" s="125" t="s">
        <v>301</v>
      </c>
      <c r="C69" s="121"/>
      <c r="D69" s="32"/>
      <c r="E69" s="32"/>
      <c r="F69" s="32"/>
      <c r="G69" s="122"/>
      <c r="H69" s="122"/>
      <c r="I69" s="122"/>
      <c r="J69" s="32"/>
      <c r="K69" s="33"/>
      <c r="L69" s="128">
        <f>VLOOKUP($B$5,Budget!$A:$BB,52,0)</f>
        <v>4714.83</v>
      </c>
      <c r="M69" s="11"/>
      <c r="O69" s="12"/>
      <c r="P69" s="130" t="s">
        <v>301</v>
      </c>
      <c r="Q69" s="13"/>
      <c r="R69" s="13"/>
      <c r="S69" s="13"/>
      <c r="T69" s="13"/>
      <c r="U69" s="13"/>
      <c r="V69" s="13"/>
      <c r="W69" s="13"/>
      <c r="X69" s="13"/>
      <c r="Y69" s="13"/>
      <c r="Z69" s="129">
        <f>VLOOKUP($B$5,Budget!$A:$BB,52,0)</f>
        <v>4714.83</v>
      </c>
      <c r="AA69" s="14"/>
      <c r="AC69" s="1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</row>
    <row r="70" spans="1:41" ht="13" thickTop="1" x14ac:dyDescent="0.25">
      <c r="A70" s="10"/>
      <c r="M70" s="11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C70" s="12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4"/>
    </row>
    <row r="71" spans="1:41" ht="13" thickBot="1" x14ac:dyDescent="0.3">
      <c r="A71" s="131" t="s">
        <v>302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3"/>
      <c r="O71" s="134" t="s">
        <v>302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6"/>
      <c r="AC71" s="134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6"/>
    </row>
    <row r="72" spans="1:41" x14ac:dyDescent="0.25"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41" ht="13" x14ac:dyDescent="0.3">
      <c r="O73" s="137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9"/>
      <c r="AA73" s="137"/>
    </row>
    <row r="74" spans="1:41" ht="18" x14ac:dyDescent="0.4">
      <c r="A74" s="208" t="s">
        <v>303</v>
      </c>
      <c r="B74"/>
      <c r="C74"/>
      <c r="D74"/>
      <c r="E74"/>
      <c r="F74"/>
      <c r="G74"/>
      <c r="H74"/>
      <c r="I74"/>
      <c r="L74"/>
      <c r="M74"/>
      <c r="N74"/>
      <c r="O74" s="211"/>
      <c r="P74" s="211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1:41" ht="14.5" x14ac:dyDescent="0.35">
      <c r="A75" s="140"/>
      <c r="B75" s="141"/>
      <c r="C75" s="141"/>
      <c r="D75" s="141"/>
      <c r="E75" s="141"/>
      <c r="F75" s="141"/>
      <c r="G75" s="141"/>
      <c r="H75" s="141"/>
      <c r="I75" s="141"/>
      <c r="J75" s="142"/>
      <c r="K75" s="142"/>
      <c r="L75" s="141"/>
      <c r="M75" s="141"/>
      <c r="N75"/>
      <c r="O75"/>
    </row>
    <row r="76" spans="1:41" ht="14.5" x14ac:dyDescent="0.35">
      <c r="A76" s="125" t="s">
        <v>315</v>
      </c>
      <c r="B76" s="143"/>
      <c r="C76" s="143"/>
      <c r="D76" s="143"/>
      <c r="E76" s="143"/>
      <c r="F76" s="143"/>
      <c r="G76" s="141"/>
      <c r="H76" s="141"/>
      <c r="I76" s="141"/>
      <c r="J76" s="142"/>
      <c r="K76" s="142"/>
      <c r="L76" s="141"/>
      <c r="M76" s="141"/>
      <c r="N76"/>
      <c r="O76" s="213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</row>
    <row r="77" spans="1:41" ht="14.5" x14ac:dyDescent="0.35">
      <c r="A77" s="125" t="s">
        <v>318</v>
      </c>
      <c r="B77" s="143"/>
      <c r="C77" s="143"/>
      <c r="D77" s="143"/>
      <c r="E77" s="143"/>
      <c r="F77" s="143"/>
      <c r="G77" s="141"/>
      <c r="H77" s="141"/>
      <c r="I77" s="141"/>
      <c r="J77" s="142"/>
      <c r="K77" s="142"/>
      <c r="L77" s="141"/>
      <c r="M77" s="141"/>
      <c r="N77"/>
      <c r="O77" s="213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</row>
    <row r="78" spans="1:41" ht="14.5" x14ac:dyDescent="0.35">
      <c r="A78" s="209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O78" s="213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</row>
    <row r="79" spans="1:41" ht="15" thickBot="1" x14ac:dyDescent="0.4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O79" s="213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</row>
    <row r="80" spans="1:41" ht="14.5" x14ac:dyDescent="0.35">
      <c r="A80" s="221" t="s">
        <v>320</v>
      </c>
      <c r="B80" s="222"/>
      <c r="C80" s="223">
        <f>L67/12*5</f>
        <v>180471.84554705585</v>
      </c>
      <c r="D80" s="224"/>
      <c r="E80" s="143"/>
      <c r="F80" s="143"/>
      <c r="G80" s="141"/>
      <c r="H80" s="141"/>
      <c r="I80" s="141"/>
      <c r="J80" s="142"/>
      <c r="K80" s="142"/>
      <c r="L80" s="141"/>
      <c r="M80" s="141"/>
      <c r="N8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</row>
    <row r="81" spans="1:27" ht="14.5" x14ac:dyDescent="0.35">
      <c r="A81" s="225" t="s">
        <v>321</v>
      </c>
      <c r="B81" s="226"/>
      <c r="C81" s="227">
        <f>L67/12*4</f>
        <v>144377.47643764468</v>
      </c>
      <c r="D81" s="228"/>
      <c r="E81" s="142"/>
      <c r="F81" s="142"/>
      <c r="G81" s="142"/>
      <c r="H81" s="142"/>
      <c r="I81" s="142"/>
      <c r="J81" s="142"/>
      <c r="K81" s="142"/>
      <c r="L81" s="142"/>
      <c r="M81" s="142"/>
      <c r="O81" s="213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</row>
    <row r="82" spans="1:27" ht="15" thickBot="1" x14ac:dyDescent="0.4">
      <c r="A82" s="229" t="s">
        <v>322</v>
      </c>
      <c r="B82" s="230"/>
      <c r="C82" s="231">
        <f>L67/12*3</f>
        <v>108283.10732823351</v>
      </c>
      <c r="D82" s="232"/>
      <c r="E82" s="143"/>
      <c r="F82" s="143"/>
      <c r="G82" s="141"/>
      <c r="H82" s="141"/>
      <c r="I82" s="141"/>
      <c r="J82" s="142"/>
      <c r="K82" s="142"/>
      <c r="L82" s="141"/>
      <c r="M82" s="141"/>
      <c r="N82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</row>
    <row r="83" spans="1:27" ht="13" x14ac:dyDescent="0.3">
      <c r="A83" s="144"/>
      <c r="B83" s="145"/>
      <c r="C83" s="145"/>
      <c r="D83" s="145"/>
      <c r="E83" s="145"/>
      <c r="F83" s="145"/>
      <c r="G83" s="146"/>
      <c r="H83" s="146"/>
      <c r="I83" s="146"/>
      <c r="J83" s="142"/>
      <c r="K83" s="142"/>
      <c r="L83" s="146"/>
      <c r="M83" s="146"/>
      <c r="N83" s="147"/>
      <c r="O83" s="214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</row>
    <row r="84" spans="1:27" ht="13" x14ac:dyDescent="0.3">
      <c r="A84" s="144"/>
      <c r="B84" s="145"/>
      <c r="C84" s="145"/>
      <c r="D84" s="145"/>
      <c r="E84" s="145"/>
      <c r="F84" s="145"/>
      <c r="G84" s="146"/>
      <c r="H84" s="146"/>
      <c r="I84" s="146"/>
      <c r="J84" s="142"/>
      <c r="K84" s="142"/>
      <c r="L84" s="146"/>
      <c r="M84" s="146"/>
      <c r="N84" s="147"/>
      <c r="O84" s="214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</row>
    <row r="85" spans="1:27" x14ac:dyDescent="0.25">
      <c r="A85" s="145"/>
      <c r="B85" s="148"/>
      <c r="C85" s="149"/>
      <c r="D85" s="150"/>
      <c r="E85" s="145"/>
      <c r="F85" s="145"/>
      <c r="G85" s="146"/>
      <c r="H85" s="146"/>
      <c r="I85" s="146"/>
      <c r="J85" s="142"/>
      <c r="K85" s="142"/>
      <c r="L85" s="146"/>
      <c r="M85" s="146"/>
      <c r="N85" s="147"/>
      <c r="O85" s="147"/>
    </row>
    <row r="86" spans="1:27" ht="13" x14ac:dyDescent="0.25">
      <c r="A86" s="151"/>
      <c r="B86" s="152"/>
      <c r="C86" s="153"/>
      <c r="D86" s="154"/>
      <c r="E86" s="155"/>
      <c r="F86" s="151"/>
      <c r="G86" s="156"/>
      <c r="H86" s="156"/>
      <c r="I86" s="156"/>
      <c r="J86" s="142"/>
      <c r="K86" s="142"/>
      <c r="L86" s="156"/>
      <c r="M86" s="156"/>
      <c r="N86" s="157"/>
      <c r="O86" s="157"/>
    </row>
    <row r="87" spans="1:27" x14ac:dyDescent="0.25">
      <c r="A87" s="151"/>
      <c r="B87" s="152"/>
      <c r="C87" s="153"/>
      <c r="D87" s="154"/>
      <c r="E87" s="151"/>
      <c r="F87" s="151"/>
      <c r="G87" s="156"/>
      <c r="H87" s="156"/>
      <c r="I87" s="156"/>
      <c r="J87" s="142"/>
      <c r="K87" s="142"/>
      <c r="L87" s="156"/>
      <c r="M87" s="156"/>
      <c r="N87" s="157"/>
      <c r="O87" s="157"/>
    </row>
    <row r="88" spans="1:27" x14ac:dyDescent="0.25">
      <c r="A88" s="151"/>
      <c r="B88" s="152"/>
      <c r="C88" s="153"/>
      <c r="D88" s="200"/>
      <c r="E88" s="151"/>
      <c r="F88" s="151"/>
      <c r="G88" s="156"/>
      <c r="H88" s="156"/>
      <c r="I88" s="156"/>
      <c r="J88" s="142"/>
      <c r="K88" s="142"/>
      <c r="L88" s="156"/>
      <c r="M88" s="156"/>
      <c r="N88" s="157"/>
      <c r="O88" s="157"/>
    </row>
    <row r="89" spans="1:27" x14ac:dyDescent="0.25">
      <c r="A89" s="145"/>
      <c r="B89" s="158"/>
      <c r="C89" s="159"/>
      <c r="D89" s="201"/>
      <c r="E89" s="145"/>
      <c r="F89" s="145"/>
      <c r="G89" s="146"/>
      <c r="H89" s="146"/>
      <c r="I89" s="146"/>
      <c r="J89" s="142"/>
      <c r="K89" s="142"/>
      <c r="L89" s="146"/>
      <c r="M89" s="146"/>
      <c r="N89" s="147"/>
      <c r="O89" s="147"/>
    </row>
    <row r="90" spans="1:27" x14ac:dyDescent="0.2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</row>
  </sheetData>
  <sheetProtection algorithmName="SHA-512" hashValue="Mp+DXOBD46SCayNbvn9bzgLjr/Lr59LvPac+8iq1ypZOfCD83nyeXas19hLIIk58YsWORcHZ+55QbKoZtZHqiA==" saltValue="q3d/6y783pWLXcQCy9AeQA==" spinCount="100000" sheet="1" objects="1" scenarios="1"/>
  <conditionalFormatting sqref="C52:L52">
    <cfRule type="expression" dxfId="1" priority="2" stopIfTrue="1">
      <formula>$L$52=0</formula>
    </cfRule>
  </conditionalFormatting>
  <conditionalFormatting sqref="Q52:Z52">
    <cfRule type="expression" dxfId="0" priority="1" stopIfTrue="1">
      <formula>$L$52=0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25AAF9-E130-42B6-AD34-CB6E3608AE9C}">
          <x14:formula1>
            <xm:f>'Data EYFSS Actual Old'!$C$4:$C$210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3CA5-987C-4686-8111-FF3AEBF6F93D}">
  <dimension ref="A1:AZ208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16" sqref="A16"/>
    </sheetView>
  </sheetViews>
  <sheetFormatPr defaultRowHeight="14.5" x14ac:dyDescent="0.35"/>
  <cols>
    <col min="1" max="1" width="8.90625" style="242"/>
    <col min="2" max="2" width="54" bestFit="1" customWidth="1"/>
    <col min="3" max="3" width="10.81640625" style="242" customWidth="1"/>
    <col min="4" max="4" width="12.36328125" style="242" customWidth="1"/>
    <col min="5" max="5" width="11.6328125" style="242" customWidth="1"/>
    <col min="6" max="13" width="8.90625" style="242"/>
    <col min="30" max="30" width="11.08984375" style="414" bestFit="1" customWidth="1"/>
    <col min="31" max="31" width="10.81640625" style="414" customWidth="1"/>
    <col min="32" max="32" width="11" style="414" customWidth="1"/>
    <col min="33" max="33" width="11.6328125" style="414" customWidth="1"/>
    <col min="34" max="34" width="11" customWidth="1"/>
    <col min="35" max="36" width="11.36328125" customWidth="1"/>
    <col min="37" max="37" width="10.08984375" bestFit="1" customWidth="1"/>
    <col min="38" max="39" width="10.1796875" style="242" customWidth="1"/>
    <col min="40" max="40" width="10" bestFit="1" customWidth="1"/>
    <col min="41" max="41" width="11" style="437" bestFit="1" customWidth="1"/>
    <col min="42" max="42" width="11" bestFit="1" customWidth="1"/>
    <col min="47" max="47" width="11.453125" customWidth="1"/>
    <col min="48" max="48" width="11.08984375" bestFit="1" customWidth="1"/>
    <col min="49" max="50" width="11" customWidth="1"/>
    <col min="51" max="52" width="11" bestFit="1" customWidth="1"/>
  </cols>
  <sheetData>
    <row r="1" spans="1:52" x14ac:dyDescent="0.35">
      <c r="A1" s="242">
        <v>1</v>
      </c>
      <c r="B1" s="242">
        <f>A1+1</f>
        <v>2</v>
      </c>
      <c r="C1" s="242">
        <f>B1+1</f>
        <v>3</v>
      </c>
      <c r="D1" s="242">
        <f t="shared" ref="D1:AC1" si="0">C1+1</f>
        <v>4</v>
      </c>
      <c r="E1" s="242">
        <f t="shared" si="0"/>
        <v>5</v>
      </c>
      <c r="F1" s="242">
        <f t="shared" si="0"/>
        <v>6</v>
      </c>
      <c r="G1" s="242">
        <f t="shared" si="0"/>
        <v>7</v>
      </c>
      <c r="H1" s="242">
        <f t="shared" si="0"/>
        <v>8</v>
      </c>
      <c r="I1" s="242">
        <f t="shared" si="0"/>
        <v>9</v>
      </c>
      <c r="J1" s="242">
        <f t="shared" si="0"/>
        <v>10</v>
      </c>
      <c r="K1" s="242">
        <f t="shared" si="0"/>
        <v>11</v>
      </c>
      <c r="L1" s="242">
        <f t="shared" si="0"/>
        <v>12</v>
      </c>
      <c r="M1" s="242">
        <f t="shared" si="0"/>
        <v>13</v>
      </c>
      <c r="N1" s="242">
        <f t="shared" si="0"/>
        <v>14</v>
      </c>
      <c r="O1" s="242">
        <f t="shared" si="0"/>
        <v>15</v>
      </c>
      <c r="P1" s="242">
        <f t="shared" si="0"/>
        <v>16</v>
      </c>
      <c r="Q1" s="242">
        <f t="shared" si="0"/>
        <v>17</v>
      </c>
      <c r="R1" s="242">
        <f t="shared" si="0"/>
        <v>18</v>
      </c>
      <c r="S1" s="242">
        <f t="shared" si="0"/>
        <v>19</v>
      </c>
      <c r="T1" s="242">
        <f t="shared" si="0"/>
        <v>20</v>
      </c>
      <c r="U1" s="242">
        <f t="shared" si="0"/>
        <v>21</v>
      </c>
      <c r="V1" s="242">
        <f t="shared" si="0"/>
        <v>22</v>
      </c>
      <c r="W1" s="242">
        <f t="shared" si="0"/>
        <v>23</v>
      </c>
      <c r="X1" s="242">
        <f t="shared" si="0"/>
        <v>24</v>
      </c>
      <c r="Y1" s="242">
        <f t="shared" si="0"/>
        <v>25</v>
      </c>
      <c r="Z1" s="242">
        <f t="shared" si="0"/>
        <v>26</v>
      </c>
      <c r="AA1" s="242">
        <f t="shared" si="0"/>
        <v>27</v>
      </c>
      <c r="AB1" s="242">
        <f t="shared" si="0"/>
        <v>28</v>
      </c>
      <c r="AC1" s="242">
        <f t="shared" si="0"/>
        <v>29</v>
      </c>
      <c r="AD1" s="242">
        <f t="shared" ref="AD1" si="1">AC1+1</f>
        <v>30</v>
      </c>
      <c r="AE1" s="242">
        <f t="shared" ref="AE1" si="2">AD1+1</f>
        <v>31</v>
      </c>
      <c r="AF1" s="242">
        <f t="shared" ref="AF1" si="3">AE1+1</f>
        <v>32</v>
      </c>
      <c r="AG1" s="242">
        <f t="shared" ref="AG1" si="4">AF1+1</f>
        <v>33</v>
      </c>
      <c r="AH1" s="242">
        <f t="shared" ref="AH1" si="5">AG1+1</f>
        <v>34</v>
      </c>
      <c r="AI1" s="242">
        <f t="shared" ref="AI1" si="6">AH1+1</f>
        <v>35</v>
      </c>
      <c r="AJ1" s="242">
        <f t="shared" ref="AJ1" si="7">AI1+1</f>
        <v>36</v>
      </c>
      <c r="AK1" s="242">
        <f t="shared" ref="AK1" si="8">AJ1+1</f>
        <v>37</v>
      </c>
      <c r="AL1" s="242">
        <f t="shared" ref="AL1" si="9">AK1+1</f>
        <v>38</v>
      </c>
      <c r="AM1" s="242">
        <f t="shared" ref="AM1" si="10">AL1+1</f>
        <v>39</v>
      </c>
      <c r="AN1" s="242">
        <f t="shared" ref="AN1" si="11">AM1+1</f>
        <v>40</v>
      </c>
      <c r="AO1" s="242">
        <f t="shared" ref="AO1" si="12">AN1+1</f>
        <v>41</v>
      </c>
      <c r="AP1" s="242">
        <f t="shared" ref="AP1" si="13">AO1+1</f>
        <v>42</v>
      </c>
      <c r="AQ1" s="242">
        <f t="shared" ref="AQ1" si="14">AP1+1</f>
        <v>43</v>
      </c>
      <c r="AR1" s="242">
        <f t="shared" ref="AR1" si="15">AQ1+1</f>
        <v>44</v>
      </c>
      <c r="AS1" s="242">
        <f t="shared" ref="AS1" si="16">AR1+1</f>
        <v>45</v>
      </c>
      <c r="AT1" s="242">
        <f t="shared" ref="AT1" si="17">AS1+1</f>
        <v>46</v>
      </c>
      <c r="AU1" s="242">
        <f t="shared" ref="AU1" si="18">AT1+1</f>
        <v>47</v>
      </c>
      <c r="AV1" s="242">
        <f t="shared" ref="AV1" si="19">AU1+1</f>
        <v>48</v>
      </c>
      <c r="AW1" s="242">
        <f t="shared" ref="AW1" si="20">AV1+1</f>
        <v>49</v>
      </c>
      <c r="AX1" s="242">
        <f t="shared" ref="AX1" si="21">AW1+1</f>
        <v>50</v>
      </c>
      <c r="AY1" s="242">
        <f t="shared" ref="AY1" si="22">AX1+1</f>
        <v>51</v>
      </c>
      <c r="AZ1" s="242">
        <f t="shared" ref="AZ1" si="23">AY1+1</f>
        <v>52</v>
      </c>
    </row>
    <row r="2" spans="1:52" s="256" customFormat="1" x14ac:dyDescent="0.35">
      <c r="A2" s="255" t="s">
        <v>1118</v>
      </c>
      <c r="C2" s="255">
        <f>SUM(C5:C208)</f>
        <v>8268</v>
      </c>
      <c r="D2" s="255">
        <f t="shared" ref="D2:AZ2" si="24">SUM(D5:D208)</f>
        <v>9024</v>
      </c>
      <c r="E2" s="255">
        <f t="shared" si="24"/>
        <v>6650</v>
      </c>
      <c r="F2" s="255">
        <f t="shared" si="24"/>
        <v>1259</v>
      </c>
      <c r="G2" s="255">
        <f t="shared" si="24"/>
        <v>1378</v>
      </c>
      <c r="H2" s="255">
        <f t="shared" si="24"/>
        <v>1050</v>
      </c>
      <c r="I2" s="255">
        <f t="shared" si="24"/>
        <v>123525</v>
      </c>
      <c r="J2" s="255">
        <f t="shared" si="24"/>
        <v>134888</v>
      </c>
      <c r="K2" s="255">
        <f t="shared" si="24"/>
        <v>97697.5</v>
      </c>
      <c r="L2" s="255">
        <f t="shared" si="24"/>
        <v>18508.2</v>
      </c>
      <c r="M2" s="255">
        <f t="shared" si="24"/>
        <v>20242.8</v>
      </c>
      <c r="N2" s="255">
        <f t="shared" si="24"/>
        <v>15514.6</v>
      </c>
      <c r="O2" s="255">
        <f t="shared" si="24"/>
        <v>815</v>
      </c>
      <c r="P2" s="255">
        <f t="shared" si="24"/>
        <v>830</v>
      </c>
      <c r="Q2" s="255">
        <f t="shared" si="24"/>
        <v>993</v>
      </c>
      <c r="R2" s="255">
        <f t="shared" si="24"/>
        <v>11670</v>
      </c>
      <c r="S2" s="255">
        <f t="shared" si="24"/>
        <v>11631</v>
      </c>
      <c r="T2" s="255">
        <f t="shared" si="24"/>
        <v>13632</v>
      </c>
      <c r="U2" s="255">
        <f t="shared" si="24"/>
        <v>2651</v>
      </c>
      <c r="V2" s="255">
        <f t="shared" si="24"/>
        <v>2651</v>
      </c>
      <c r="W2" s="255">
        <f t="shared" si="24"/>
        <v>2651</v>
      </c>
      <c r="X2" s="255">
        <f t="shared" si="24"/>
        <v>39765</v>
      </c>
      <c r="Y2" s="255">
        <f t="shared" si="24"/>
        <v>39765</v>
      </c>
      <c r="Z2" s="255">
        <f t="shared" si="24"/>
        <v>39765</v>
      </c>
      <c r="AA2" s="255">
        <f t="shared" si="24"/>
        <v>2305</v>
      </c>
      <c r="AB2" s="255">
        <f t="shared" si="24"/>
        <v>2305</v>
      </c>
      <c r="AC2" s="255">
        <f t="shared" si="24"/>
        <v>2305</v>
      </c>
      <c r="AD2" s="440">
        <f t="shared" si="24"/>
        <v>24541882.84</v>
      </c>
      <c r="AE2" s="441">
        <f t="shared" si="24"/>
        <v>1007072.1985283415</v>
      </c>
      <c r="AF2" s="441">
        <f t="shared" si="24"/>
        <v>1955388.4453475513</v>
      </c>
      <c r="AG2" s="441">
        <f t="shared" si="24"/>
        <v>3194371.0151384571</v>
      </c>
      <c r="AH2" s="440">
        <f t="shared" si="24"/>
        <v>614314.04110228829</v>
      </c>
      <c r="AI2" s="440">
        <f t="shared" si="24"/>
        <v>567062.64915079006</v>
      </c>
      <c r="AJ2" s="440">
        <f t="shared" si="24"/>
        <v>255549.68121107656</v>
      </c>
      <c r="AK2" s="440">
        <f t="shared" si="24"/>
        <v>1436926.371464154</v>
      </c>
      <c r="AL2" s="441">
        <f t="shared" si="24"/>
        <v>1829</v>
      </c>
      <c r="AM2" s="441">
        <f t="shared" ref="AM2" si="25">SUM(AM5:AM208)</f>
        <v>27435</v>
      </c>
      <c r="AN2" s="440">
        <f t="shared" si="24"/>
        <v>996805</v>
      </c>
      <c r="AO2" s="440">
        <f t="shared" si="24"/>
        <v>2710347.569999998</v>
      </c>
      <c r="AP2" s="440">
        <f t="shared" si="24"/>
        <v>29685961.781464167</v>
      </c>
      <c r="AQ2" s="441">
        <f t="shared" si="24"/>
        <v>3115</v>
      </c>
      <c r="AR2" s="441">
        <f t="shared" si="24"/>
        <v>917</v>
      </c>
      <c r="AS2" s="441">
        <f t="shared" si="24"/>
        <v>883</v>
      </c>
      <c r="AT2" s="440">
        <f t="shared" si="24"/>
        <v>586011.59999999974</v>
      </c>
      <c r="AU2" s="440">
        <f t="shared" si="24"/>
        <v>4978984.4375</v>
      </c>
      <c r="AV2" s="444">
        <f t="shared" si="24"/>
        <v>35250957.818964124</v>
      </c>
      <c r="AW2" s="440">
        <f t="shared" si="24"/>
        <v>14687899.09123506</v>
      </c>
      <c r="AX2" s="440">
        <f t="shared" si="24"/>
        <v>11750319.272988047</v>
      </c>
      <c r="AY2" s="440">
        <f t="shared" si="24"/>
        <v>8812739.4547410309</v>
      </c>
      <c r="AZ2" s="440">
        <f t="shared" si="24"/>
        <v>130968.78</v>
      </c>
    </row>
    <row r="3" spans="1:52" s="433" customFormat="1" x14ac:dyDescent="0.35">
      <c r="A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AD3" s="434">
        <v>4.7</v>
      </c>
      <c r="AE3" s="434"/>
      <c r="AF3" s="434"/>
      <c r="AG3" s="434"/>
      <c r="AH3" s="434">
        <v>0.61</v>
      </c>
      <c r="AI3" s="434">
        <v>0.28999999999999998</v>
      </c>
      <c r="AJ3" s="434">
        <v>0.08</v>
      </c>
      <c r="AL3" s="432"/>
      <c r="AM3" s="432"/>
      <c r="AN3" s="434">
        <v>545</v>
      </c>
      <c r="AO3" s="439">
        <v>5.81</v>
      </c>
      <c r="AT3" s="439">
        <v>0.62</v>
      </c>
      <c r="AU3" s="439">
        <v>3.8</v>
      </c>
      <c r="AV3" s="445"/>
    </row>
    <row r="4" spans="1:52" s="253" customFormat="1" ht="116" x14ac:dyDescent="0.35">
      <c r="A4" s="251" t="s">
        <v>933</v>
      </c>
      <c r="B4" s="250" t="s">
        <v>934</v>
      </c>
      <c r="C4" s="254" t="s">
        <v>1117</v>
      </c>
      <c r="D4" s="254" t="s">
        <v>1119</v>
      </c>
      <c r="E4" s="254" t="s">
        <v>1119</v>
      </c>
      <c r="F4" s="254" t="s">
        <v>1120</v>
      </c>
      <c r="G4" s="254" t="s">
        <v>1121</v>
      </c>
      <c r="H4" s="254" t="s">
        <v>1122</v>
      </c>
      <c r="I4" s="254" t="s">
        <v>1260</v>
      </c>
      <c r="J4" s="254" t="s">
        <v>1261</v>
      </c>
      <c r="K4" s="254" t="s">
        <v>1262</v>
      </c>
      <c r="L4" s="254" t="s">
        <v>1123</v>
      </c>
      <c r="M4" s="254" t="s">
        <v>1124</v>
      </c>
      <c r="N4" s="254" t="s">
        <v>1125</v>
      </c>
      <c r="O4" s="254" t="s">
        <v>1266</v>
      </c>
      <c r="P4" s="254" t="s">
        <v>1267</v>
      </c>
      <c r="Q4" s="254" t="s">
        <v>1268</v>
      </c>
      <c r="R4" s="254" t="s">
        <v>1263</v>
      </c>
      <c r="S4" s="254" t="s">
        <v>1264</v>
      </c>
      <c r="T4" s="254" t="s">
        <v>1265</v>
      </c>
      <c r="U4" s="254" t="s">
        <v>1269</v>
      </c>
      <c r="V4" s="254" t="s">
        <v>1270</v>
      </c>
      <c r="W4" s="254" t="s">
        <v>1271</v>
      </c>
      <c r="X4" s="254" t="s">
        <v>1272</v>
      </c>
      <c r="Y4" s="254" t="s">
        <v>1273</v>
      </c>
      <c r="Z4" s="254" t="s">
        <v>1274</v>
      </c>
      <c r="AA4" s="254" t="s">
        <v>1275</v>
      </c>
      <c r="AB4" s="254" t="s">
        <v>1276</v>
      </c>
      <c r="AC4" s="254" t="s">
        <v>1277</v>
      </c>
      <c r="AD4" s="415" t="s">
        <v>1278</v>
      </c>
      <c r="AE4" s="415" t="s">
        <v>1279</v>
      </c>
      <c r="AF4" s="415" t="s">
        <v>1280</v>
      </c>
      <c r="AG4" s="415" t="s">
        <v>1281</v>
      </c>
      <c r="AH4" s="415" t="s">
        <v>1282</v>
      </c>
      <c r="AI4" s="415" t="s">
        <v>1283</v>
      </c>
      <c r="AJ4" s="415" t="s">
        <v>1284</v>
      </c>
      <c r="AK4" s="254" t="s">
        <v>1285</v>
      </c>
      <c r="AL4" s="254" t="s">
        <v>1286</v>
      </c>
      <c r="AM4" s="254" t="s">
        <v>1304</v>
      </c>
      <c r="AN4" s="254" t="s">
        <v>1287</v>
      </c>
      <c r="AO4" s="438" t="s">
        <v>1288</v>
      </c>
      <c r="AP4" s="254" t="s">
        <v>1293</v>
      </c>
      <c r="AQ4" s="415" t="s">
        <v>1295</v>
      </c>
      <c r="AR4" s="415" t="s">
        <v>1296</v>
      </c>
      <c r="AS4" s="415" t="s">
        <v>1294</v>
      </c>
      <c r="AT4" s="254" t="s">
        <v>1297</v>
      </c>
      <c r="AU4" s="254" t="s">
        <v>1298</v>
      </c>
      <c r="AV4" s="446" t="s">
        <v>327</v>
      </c>
      <c r="AW4" s="254" t="s">
        <v>1299</v>
      </c>
      <c r="AX4" s="254" t="s">
        <v>1300</v>
      </c>
      <c r="AY4" s="254" t="s">
        <v>1301</v>
      </c>
      <c r="AZ4" s="254" t="s">
        <v>1302</v>
      </c>
    </row>
    <row r="5" spans="1:52" x14ac:dyDescent="0.35">
      <c r="A5" s="252">
        <v>1000</v>
      </c>
      <c r="B5" t="s">
        <v>935</v>
      </c>
      <c r="C5" s="242">
        <f>IF(ISNA(VLOOKUP($B5,'Spring 2022 School'!$C$2:$AF$220,5,FALSE)),0,(VLOOKUP($B5,'Spring 2022 School'!$C$2:$AF$220,5,FALSE)))</f>
        <v>73</v>
      </c>
      <c r="D5" s="242">
        <f>IF(ISNA(VLOOKUP($B5,'Summer 2022 School'!$C$2:$AF$220,5,FALSE)),0,(VLOOKUP($B5,'Summer 2022 School'!$C$2:$AF$220,5,FALSE)))</f>
        <v>71</v>
      </c>
      <c r="E5" s="242">
        <f>IF(ISNA(VLOOKUP($B5,'Autumn 2022 School'!$C$2:$AF$219,4,FALSE)),0,(VLOOKUP($B5,'Autumn 2022 School'!$C$2:$AF$219,4,FALSE)))</f>
        <v>54</v>
      </c>
      <c r="F5" s="242">
        <f>IF(ISNA(VLOOKUP($B5,'Spring 2022 School'!$C$2:$AF$219,8,FALSE)),0,(VLOOKUP($B5,'Spring 2022 School'!$C$2:$AF$219,8,FALSE)))</f>
        <v>33</v>
      </c>
      <c r="G5" s="242">
        <f>IF(ISNA(VLOOKUP($B5,'Summer 2022 School'!$C$2:$AF$219,8,FALSE)),0,(VLOOKUP($B5,'Summer 2022 School'!$C$2:$AF$219,8,FALSE)))</f>
        <v>35</v>
      </c>
      <c r="H5" s="242">
        <f>IF(ISNA(VLOOKUP($B5,'Autumn 2022 School'!$C$2:$AF$219,6,FALSE)),0,(VLOOKUP($B5,'Autumn 2022 School'!$C$2:$AF$219,6,FALSE)))</f>
        <v>24</v>
      </c>
      <c r="I5" s="242">
        <f>IF(ISNA(VLOOKUP($B5,'Spring 2022 School'!$C$2:$AF$219,12,FALSE)),0,(VLOOKUP($B5,'Spring 2022 School'!$C$2:$AF$219,12,FALSE)))</f>
        <v>1095</v>
      </c>
      <c r="J5" s="242">
        <f>IF(ISNA(VLOOKUP($B5,'Summer 2022 School'!$C$2:$AF$219,12,FALSE)),0,(VLOOKUP($B5,'Summer 2022 School'!$C$2:$AF$219,12,FALSE)))</f>
        <v>1065</v>
      </c>
      <c r="K5" s="242">
        <f>IF(ISNA(VLOOKUP($B5,'Autumn 2022 School'!$C$2:$AF$219,9,FALSE)),0,(VLOOKUP($B5,'Autumn 2022 School'!$C$2:$AF$219,9,FALSE)))</f>
        <v>810</v>
      </c>
      <c r="L5" s="242">
        <f>IF(ISNA(VLOOKUP($B5,'Spring 2022 School'!$C$2:$AF$219,15,FALSE)),0,(VLOOKUP($B5,'Spring 2022 School'!$C$2:$AF$219,15,FALSE)))</f>
        <v>419.7</v>
      </c>
      <c r="M5" s="242">
        <f>IF(ISNA(VLOOKUP($B5,'Summer 2022 School'!$C$2:$AF$219,15,FALSE)),0,(VLOOKUP($B5,'Summer 2022 School'!$C$2:$AF$219,15,FALSE)))</f>
        <v>441.5</v>
      </c>
      <c r="N5" s="242">
        <f>IF(ISNA(VLOOKUP($B5,'Autumn 2022 School'!$C$2:$AF$219,11,FALSE)),0,(VLOOKUP($B5,'Autumn 2022 School'!$C$2:$AF$219,11,FALSE)))</f>
        <v>313.09999999999997</v>
      </c>
      <c r="O5" s="242">
        <f>IF(ISNA(VLOOKUP($B5,'Spring 2022 School'!$C$2:$AF$219,2,FALSE)),0,(VLOOKUP($B5,'Spring 2022 School'!$C$2:$AF$219,2,FALSE)))</f>
        <v>0</v>
      </c>
      <c r="P5" s="242">
        <f>IF(ISNA(VLOOKUP($B5,'Summer 2022 School'!$C$2:$AF$219,2,FALSE)),0,(VLOOKUP($B5,'Summer 2022 School'!$C$2:$AF$219,2,FALSE)))</f>
        <v>0</v>
      </c>
      <c r="Q5" s="242">
        <f>IF(ISNA(VLOOKUP($B5,'Autumn 2022 School'!$C$2:$AF$219,2,FALSE)),0,(VLOOKUP($B5,'Autumn 2022 School'!$C$2:$AF$219,2,FALSE)))</f>
        <v>0</v>
      </c>
      <c r="R5" s="242">
        <f>IF(ISNA(VLOOKUP($B5,'Spring 2022 School'!$C$2:$AF$219,9,FALSE)),0,(VLOOKUP($B5,'Spring 2022 School'!$C$2:$AF$219,9,FALSE)))</f>
        <v>0</v>
      </c>
      <c r="S5" s="242">
        <f>IF(ISNA(VLOOKUP($B5,'Summer 2022 School'!$C$2:$AF$219,9,FALSE)),0,(VLOOKUP($B5,'Summer 2022 School'!$C$2:$AF$219,9,FALSE)))</f>
        <v>0</v>
      </c>
      <c r="T5" s="242">
        <f>IF(ISNA(VLOOKUP($B5,'Autumn 2022 School'!$C$2:$AF$219,7,FALSE)),0,(VLOOKUP($B5,'Autumn 2022 School'!$C$2:$AF$219,7,FALSE)))</f>
        <v>0</v>
      </c>
      <c r="U5" s="242">
        <f>IF(ISNA(VLOOKUP($B5,'Spring 2022 School'!$C$2:$AF$219,25,FALSE)),0,(VLOOKUP($B5,'Spring 2022 School'!$C$2:$AF$219,25,FALSE)))</f>
        <v>19</v>
      </c>
      <c r="V5" s="242">
        <f>IF(ISNA(VLOOKUP($B5,'Spring 2022 School'!$C$2:$AF$219,25,FALSE)),0,(VLOOKUP($B5,'Spring 2022 School'!$C$2:$AF$219,25,FALSE)))</f>
        <v>19</v>
      </c>
      <c r="W5" s="242">
        <f>IF(ISNA(VLOOKUP($B5,'Spring 2022 School'!$C$2:$AF$219,25,FALSE)),0,(VLOOKUP($B5,'Spring 2022 School'!$C$2:$AF$219,25,FALSE)))</f>
        <v>19</v>
      </c>
      <c r="X5" s="242">
        <f>IF(ISNA(VLOOKUP($B5,'Spring 2022 School'!$C$2:$AF$219,26,FALSE)),0,(VLOOKUP($B5,'Spring 2022 School'!$C$2:$AF$219,26,FALSE)))</f>
        <v>285</v>
      </c>
      <c r="Y5" s="242">
        <f>IF(ISNA(VLOOKUP($B5,'Spring 2022 School'!$C$2:$AF$219,26,FALSE)),0,(VLOOKUP($B5,'Spring 2022 School'!$C$2:$AF$219,26,FALSE)))</f>
        <v>285</v>
      </c>
      <c r="Z5" s="242">
        <f>IF(ISNA(VLOOKUP($B5,'Spring 2022 School'!$C$2:$AF$219,26,FALSE)),0,(VLOOKUP($B5,'Spring 2022 School'!$C$2:$AF$219,26,FALSE)))</f>
        <v>285</v>
      </c>
      <c r="AA5" s="242">
        <f>IF(ISNA(VLOOKUP($B5,'Spring 2022 School'!$C$2:$AF$219,27,FALSE)),0,(VLOOKUP($B5,'Spring 2022 School'!$C$2:$AF$219,27,FALSE)))</f>
        <v>105</v>
      </c>
      <c r="AB5" s="242">
        <f>IF(ISNA(VLOOKUP($B5,'Spring 2022 School'!$C$2:$AF$219,27,FALSE)),0,(VLOOKUP($B5,'Spring 2022 School'!$C$2:$AF$219,27,FALSE)))</f>
        <v>105</v>
      </c>
      <c r="AC5" s="242">
        <f>IF(ISNA(VLOOKUP($B5,'Spring 2022 School'!$C$2:$AF$219,27,FALSE)),0,(VLOOKUP($B5,'Spring 2022 School'!$C$2:$AF$219,27,FALSE)))</f>
        <v>105</v>
      </c>
      <c r="AD5" s="414">
        <f>(I5*13*AD$3)+(J5*13*AD$3)+(K5*12*AD$3)+(L5*13*AD$3)+(M5*13*AD$3)+(N5*12*AD$3)</f>
        <v>247938.15999999997</v>
      </c>
      <c r="AE5" s="436">
        <f>VLOOKUP($A5,'Data EYFSS Indica Old'!$C:$AQ,17,0)</f>
        <v>4064.516129032258</v>
      </c>
      <c r="AF5" s="436">
        <f>VLOOKUP($A5,'Data EYFSS Indica Old'!$C:$AQ,18,0)</f>
        <v>8129.0322580645161</v>
      </c>
      <c r="AG5" s="436">
        <f>VLOOKUP($A5,'Data EYFSS Indica Old'!$C:$AQ,19,0)</f>
        <v>13548.387096774193</v>
      </c>
      <c r="AH5" s="414">
        <f>AE5*AH$3</f>
        <v>2479.3548387096776</v>
      </c>
      <c r="AI5" s="414">
        <f t="shared" ref="AI5:AJ5" si="26">AF5*AI$3</f>
        <v>2357.4193548387093</v>
      </c>
      <c r="AJ5" s="414">
        <f t="shared" si="26"/>
        <v>1083.8709677419354</v>
      </c>
      <c r="AK5" s="414">
        <f>SUM(AH5:AJ5)</f>
        <v>5920.645161290322</v>
      </c>
      <c r="AL5" s="436">
        <f>IF(ISNA(VLOOKUP($A5,'Spring 2022 School'!$B2:$AD2,29,FALSE)),0,(VLOOKUP($A5,'Spring 2022 School'!$B2:$AD2,29,FALSE)))</f>
        <v>17</v>
      </c>
      <c r="AM5" s="436">
        <f>IF(ISNA(VLOOKUP($A5,'Spring 2022 School'!$B2:$AZ2,30,FALSE)),0,(VLOOKUP($A5,'Spring 2022 School'!$B2:$AZ2,30,FALSE)))</f>
        <v>255</v>
      </c>
      <c r="AN5" s="435">
        <f t="shared" ref="AN5:AN68" si="27">AL5*AN$3</f>
        <v>9265</v>
      </c>
      <c r="AO5" s="437">
        <f t="shared" ref="AO5:AO68" si="28">(R5*13*AO$3)+(S5*13*AO$3)+(T5*12*AO$3)</f>
        <v>0</v>
      </c>
      <c r="AP5" s="414">
        <f t="shared" ref="AP5:AP68" si="29">AD5+AK5+AN5+AO5</f>
        <v>263123.80516129034</v>
      </c>
      <c r="AQ5" s="436">
        <f>VLOOKUP($A5,'Data EYFSS Indica Old'!$C:$AQ,26,0)</f>
        <v>16</v>
      </c>
      <c r="AR5" s="436">
        <f>VLOOKUP($A5,'Data EYFSS Indica Old'!$C:$AQ,27,0)</f>
        <v>0</v>
      </c>
      <c r="AS5" s="436">
        <f>VLOOKUP($A5,'Data EYFSS Indica Old'!$C:$AQ,28,0)</f>
        <v>0</v>
      </c>
      <c r="AT5" s="442">
        <f t="shared" ref="AT5" si="30">(AQ5*13*15*AT$3)+(AR5*13*15*AT$3)+(AS5*12*15*AT$3)</f>
        <v>1934.4</v>
      </c>
      <c r="AU5" s="442">
        <f>(VLOOKUP($A5,'Data EYFSS Indica Old'!$C:$AQ,24,0))/3.2*AU$3</f>
        <v>168074.22415164366</v>
      </c>
      <c r="AV5" s="447">
        <f>AP5+AT5+AU5</f>
        <v>433132.42931293405</v>
      </c>
      <c r="AW5" s="443">
        <f>$AV5/12*5</f>
        <v>180471.84554705585</v>
      </c>
      <c r="AX5" s="443">
        <f>$AV5/12*4</f>
        <v>144377.47643764468</v>
      </c>
      <c r="AY5" s="443">
        <f>$AV5/12*3</f>
        <v>108283.10732823351</v>
      </c>
      <c r="AZ5" s="443">
        <v>4714.83</v>
      </c>
    </row>
    <row r="6" spans="1:52" x14ac:dyDescent="0.35">
      <c r="A6" s="252">
        <v>1001</v>
      </c>
      <c r="B6" t="s">
        <v>936</v>
      </c>
      <c r="C6" s="242">
        <f>IF(ISNA(VLOOKUP($B6,'Spring 2022 School'!$C$2:$AF$220,5,FALSE)),0,(VLOOKUP($B6,'Spring 2022 School'!$C$2:$AF$220,5,FALSE)))</f>
        <v>69</v>
      </c>
      <c r="D6" s="242">
        <f>IF(ISNA(VLOOKUP($B6,'Summer 2022 School'!$C$2:$AF$220,5,FALSE)),0,(VLOOKUP($B6,'Summer 2022 School'!$C$2:$AF$220,5,FALSE)))</f>
        <v>82</v>
      </c>
      <c r="E6" s="242">
        <f>IF(ISNA(VLOOKUP($B6,'Autumn 2022 School'!$C$2:$AF$219,4,FALSE)),0,(VLOOKUP($B6,'Autumn 2022 School'!$C$2:$AF$219,4,FALSE)))</f>
        <v>57</v>
      </c>
      <c r="F6" s="242">
        <f>IF(ISNA(VLOOKUP($B6,'Spring 2022 School'!$C$2:$AF$219,8,FALSE)),0,(VLOOKUP($B6,'Spring 2022 School'!$C$2:$AF$219,8,FALSE)))</f>
        <v>12</v>
      </c>
      <c r="G6" s="242">
        <f>IF(ISNA(VLOOKUP($B6,'Summer 2022 School'!$C$2:$AF$219,8,FALSE)),0,(VLOOKUP($B6,'Summer 2022 School'!$C$2:$AF$219,8,FALSE)))</f>
        <v>18</v>
      </c>
      <c r="H6" s="242">
        <f>IF(ISNA(VLOOKUP($B6,'Autumn 2022 School'!$C$2:$AF$219,6,FALSE)),0,(VLOOKUP($B6,'Autumn 2022 School'!$C$2:$AF$219,6,FALSE)))</f>
        <v>9</v>
      </c>
      <c r="I6" s="242">
        <f>IF(ISNA(VLOOKUP($B6,'Spring 2022 School'!$C$2:$AF$219,12,FALSE)),0,(VLOOKUP($B6,'Spring 2022 School'!$C$2:$AF$219,12,FALSE)))</f>
        <v>1035</v>
      </c>
      <c r="J6" s="242">
        <f>IF(ISNA(VLOOKUP($B6,'Summer 2022 School'!$C$2:$AF$219,12,FALSE)),0,(VLOOKUP($B6,'Summer 2022 School'!$C$2:$AF$219,12,FALSE)))</f>
        <v>1230</v>
      </c>
      <c r="K6" s="242">
        <f>IF(ISNA(VLOOKUP($B6,'Autumn 2022 School'!$C$2:$AF$219,9,FALSE)),0,(VLOOKUP($B6,'Autumn 2022 School'!$C$2:$AF$219,9,FALSE)))</f>
        <v>855</v>
      </c>
      <c r="L6" s="242">
        <f>IF(ISNA(VLOOKUP($B6,'Spring 2022 School'!$C$2:$AF$219,15,FALSE)),0,(VLOOKUP($B6,'Spring 2022 School'!$C$2:$AF$219,15,FALSE)))</f>
        <v>180</v>
      </c>
      <c r="M6" s="242">
        <f>IF(ISNA(VLOOKUP($B6,'Summer 2022 School'!$C$2:$AF$219,15,FALSE)),0,(VLOOKUP($B6,'Summer 2022 School'!$C$2:$AF$219,15,FALSE)))</f>
        <v>270</v>
      </c>
      <c r="N6" s="242">
        <f>IF(ISNA(VLOOKUP($B6,'Autumn 2022 School'!$C$2:$AF$219,11,FALSE)),0,(VLOOKUP($B6,'Autumn 2022 School'!$C$2:$AF$219,11,FALSE)))</f>
        <v>135</v>
      </c>
      <c r="O6" s="242">
        <f>IF(ISNA(VLOOKUP($B6,'Spring 2022 School'!$C$2:$AF$219,2,FALSE)),0,(VLOOKUP($B6,'Spring 2022 School'!$C$2:$AF$219,2,FALSE)))</f>
        <v>25</v>
      </c>
      <c r="P6" s="242">
        <f>IF(ISNA(VLOOKUP($B6,'Summer 2022 School'!$C$2:$AF$219,2,FALSE)),0,(VLOOKUP($B6,'Summer 2022 School'!$C$2:$AF$219,2,FALSE)))</f>
        <v>19</v>
      </c>
      <c r="Q6" s="242">
        <f>IF(ISNA(VLOOKUP($B6,'Autumn 2022 School'!$C$2:$AF$219,2,FALSE)),0,(VLOOKUP($B6,'Autumn 2022 School'!$C$2:$AF$219,2,FALSE)))</f>
        <v>21</v>
      </c>
      <c r="R6" s="242">
        <f>IF(ISNA(VLOOKUP($B6,'Spring 2022 School'!$C$2:$AF$219,9,FALSE)),0,(VLOOKUP($B6,'Spring 2022 School'!$C$2:$AF$219,9,FALSE)))</f>
        <v>345</v>
      </c>
      <c r="S6" s="242">
        <f>IF(ISNA(VLOOKUP($B6,'Summer 2022 School'!$C$2:$AF$219,9,FALSE)),0,(VLOOKUP($B6,'Summer 2022 School'!$C$2:$AF$219,9,FALSE)))</f>
        <v>285</v>
      </c>
      <c r="T6" s="242">
        <f>IF(ISNA(VLOOKUP($B6,'Autumn 2022 School'!$C$2:$AF$219,7,FALSE)),0,(VLOOKUP($B6,'Autumn 2022 School'!$C$2:$AF$219,7,FALSE)))</f>
        <v>315</v>
      </c>
      <c r="U6" s="242">
        <f>IF(ISNA(VLOOKUP($B6,'Spring 2022 School'!$C$2:$AF$219,25,FALSE)),0,(VLOOKUP($B6,'Spring 2022 School'!$C$2:$AF$219,25,FALSE)))</f>
        <v>19</v>
      </c>
      <c r="V6" s="242">
        <f>IF(ISNA(VLOOKUP($B6,'Spring 2022 School'!$C$2:$AF$219,25,FALSE)),0,(VLOOKUP($B6,'Spring 2022 School'!$C$2:$AF$219,25,FALSE)))</f>
        <v>19</v>
      </c>
      <c r="W6" s="242">
        <f>IF(ISNA(VLOOKUP($B6,'Spring 2022 School'!$C$2:$AF$219,25,FALSE)),0,(VLOOKUP($B6,'Spring 2022 School'!$C$2:$AF$219,25,FALSE)))</f>
        <v>19</v>
      </c>
      <c r="X6" s="242">
        <f>IF(ISNA(VLOOKUP($B6,'Spring 2022 School'!$C$2:$AF$219,26,FALSE)),0,(VLOOKUP($B6,'Spring 2022 School'!$C$2:$AF$219,26,FALSE)))</f>
        <v>285</v>
      </c>
      <c r="Y6" s="242">
        <f>IF(ISNA(VLOOKUP($B6,'Spring 2022 School'!$C$2:$AF$219,26,FALSE)),0,(VLOOKUP($B6,'Spring 2022 School'!$C$2:$AF$219,26,FALSE)))</f>
        <v>285</v>
      </c>
      <c r="Z6" s="242">
        <f>IF(ISNA(VLOOKUP($B6,'Spring 2022 School'!$C$2:$AF$219,26,FALSE)),0,(VLOOKUP($B6,'Spring 2022 School'!$C$2:$AF$219,26,FALSE)))</f>
        <v>285</v>
      </c>
      <c r="AA6" s="242">
        <f>IF(ISNA(VLOOKUP($B6,'Spring 2022 School'!$C$2:$AF$219,27,FALSE)),0,(VLOOKUP($B6,'Spring 2022 School'!$C$2:$AF$219,27,FALSE)))</f>
        <v>60</v>
      </c>
      <c r="AB6" s="242">
        <f>IF(ISNA(VLOOKUP($B6,'Spring 2022 School'!$C$2:$AF$219,27,FALSE)),0,(VLOOKUP($B6,'Spring 2022 School'!$C$2:$AF$219,27,FALSE)))</f>
        <v>60</v>
      </c>
      <c r="AC6" s="242">
        <f>IF(ISNA(VLOOKUP($B6,'Spring 2022 School'!$C$2:$AF$219,27,FALSE)),0,(VLOOKUP($B6,'Spring 2022 School'!$C$2:$AF$219,27,FALSE)))</f>
        <v>60</v>
      </c>
      <c r="AD6" s="414">
        <f t="shared" ref="AD6:AD69" si="31">(I6*13*AD$3)+(J6*13*AD$3)+(K6*12*AD$3)+(L6*13*AD$3)+(M6*13*AD$3)+(N6*12*AD$3)</f>
        <v>221722.5</v>
      </c>
      <c r="AE6" s="436">
        <f>VLOOKUP($A6,'Data EYFSS Indica Old'!$C:$AQ,17,0)</f>
        <v>5284.2857142857138</v>
      </c>
      <c r="AF6" s="436">
        <f>VLOOKUP($A6,'Data EYFSS Indica Old'!$C:$AQ,18,0)</f>
        <v>8942.6373626373625</v>
      </c>
      <c r="AG6" s="436">
        <f>VLOOKUP($A6,'Data EYFSS Indica Old'!$C:$AQ,19,0)</f>
        <v>24389.010989010989</v>
      </c>
      <c r="AH6" s="414">
        <f t="shared" ref="AH6:AH69" si="32">AE6*AH$3</f>
        <v>3223.4142857142851</v>
      </c>
      <c r="AI6" s="414">
        <f t="shared" ref="AI6:AI69" si="33">AF6*AI$3</f>
        <v>2593.3648351648349</v>
      </c>
      <c r="AJ6" s="414">
        <f t="shared" ref="AJ6:AJ69" si="34">AG6*AJ$3</f>
        <v>1951.1208791208792</v>
      </c>
      <c r="AK6" s="414">
        <f t="shared" ref="AK6:AK69" si="35">SUM(AH6:AJ6)</f>
        <v>7767.9</v>
      </c>
      <c r="AL6" s="436">
        <f>IF(ISNA(VLOOKUP($A6,'Spring 2022 School'!$B3:$AD3,29,FALSE)),0,(VLOOKUP($A6,'Spring 2022 School'!$B3:$AD3,29,FALSE)))</f>
        <v>3</v>
      </c>
      <c r="AM6" s="436">
        <f>IF(ISNA(VLOOKUP($A6,'Spring 2022 School'!$B3:$AZ3,30,FALSE)),0,(VLOOKUP($A6,'Spring 2022 School'!$B3:$AZ3,30,FALSE)))</f>
        <v>45</v>
      </c>
      <c r="AN6" s="435">
        <f t="shared" si="27"/>
        <v>1635</v>
      </c>
      <c r="AO6" s="437">
        <f t="shared" si="28"/>
        <v>69545.7</v>
      </c>
      <c r="AP6" s="414">
        <f t="shared" si="29"/>
        <v>300671.09999999998</v>
      </c>
      <c r="AQ6" s="436">
        <f>VLOOKUP($A6,'Data EYFSS Indica Old'!$C:$AQ,26,0)</f>
        <v>22</v>
      </c>
      <c r="AR6" s="436">
        <f>VLOOKUP($A6,'Data EYFSS Indica Old'!$C:$AQ,27,0)</f>
        <v>31</v>
      </c>
      <c r="AS6" s="436">
        <f>VLOOKUP($A6,'Data EYFSS Indica Old'!$C:$AQ,28,0)</f>
        <v>45</v>
      </c>
      <c r="AT6" s="442">
        <f>(AQ6*13*15*AT$3)+(AR6*13*15*AT$3)+(AS6*12*15*AT$3)</f>
        <v>11429.7</v>
      </c>
      <c r="AU6" s="442">
        <f>(VLOOKUP($A6,'Data EYFSS Indica Old'!$C:$AQ,24,0))/3.2*AU$3</f>
        <v>149849.20453340403</v>
      </c>
      <c r="AV6" s="447">
        <f t="shared" ref="AV6:AV69" si="36">AP6+AT6+AU6</f>
        <v>461950.00453340402</v>
      </c>
      <c r="AW6" s="443">
        <f t="shared" ref="AW6:AW69" si="37">$AV6/12*5</f>
        <v>192479.16855558503</v>
      </c>
      <c r="AX6" s="443">
        <f t="shared" ref="AX6:AX69" si="38">$AV6/12*4</f>
        <v>153983.33484446802</v>
      </c>
      <c r="AY6" s="443">
        <f t="shared" ref="AY6:AY69" si="39">$AV6/12*3</f>
        <v>115487.501133351</v>
      </c>
      <c r="AZ6" s="443">
        <v>4472.5</v>
      </c>
    </row>
    <row r="7" spans="1:52" x14ac:dyDescent="0.35">
      <c r="A7" s="252">
        <v>1002</v>
      </c>
      <c r="B7" t="s">
        <v>937</v>
      </c>
      <c r="C7" s="242">
        <f>IF(ISNA(VLOOKUP($B7,'Spring 2022 School'!$C$2:$AF$220,5,FALSE)),0,(VLOOKUP($B7,'Spring 2022 School'!$C$2:$AF$220,5,FALSE)))</f>
        <v>90</v>
      </c>
      <c r="D7" s="242">
        <f>IF(ISNA(VLOOKUP($B7,'Summer 2022 School'!$C$2:$AF$220,5,FALSE)),0,(VLOOKUP($B7,'Summer 2022 School'!$C$2:$AF$220,5,FALSE)))</f>
        <v>106</v>
      </c>
      <c r="E7" s="242">
        <f>IF(ISNA(VLOOKUP($B7,'Autumn 2022 School'!$C$2:$AF$219,4,FALSE)),0,(VLOOKUP($B7,'Autumn 2022 School'!$C$2:$AF$219,4,FALSE)))</f>
        <v>53</v>
      </c>
      <c r="F7" s="242">
        <f>IF(ISNA(VLOOKUP($B7,'Spring 2022 School'!$C$2:$AF$219,8,FALSE)),0,(VLOOKUP($B7,'Spring 2022 School'!$C$2:$AF$219,8,FALSE)))</f>
        <v>9</v>
      </c>
      <c r="G7" s="242">
        <f>IF(ISNA(VLOOKUP($B7,'Summer 2022 School'!$C$2:$AF$219,8,FALSE)),0,(VLOOKUP($B7,'Summer 2022 School'!$C$2:$AF$219,8,FALSE)))</f>
        <v>10</v>
      </c>
      <c r="H7" s="242">
        <f>IF(ISNA(VLOOKUP($B7,'Autumn 2022 School'!$C$2:$AF$219,6,FALSE)),0,(VLOOKUP($B7,'Autumn 2022 School'!$C$2:$AF$219,6,FALSE)))</f>
        <v>5</v>
      </c>
      <c r="I7" s="242">
        <f>IF(ISNA(VLOOKUP($B7,'Spring 2022 School'!$C$2:$AF$219,12,FALSE)),0,(VLOOKUP($B7,'Spring 2022 School'!$C$2:$AF$219,12,FALSE)))</f>
        <v>1350</v>
      </c>
      <c r="J7" s="242">
        <f>IF(ISNA(VLOOKUP($B7,'Summer 2022 School'!$C$2:$AF$219,12,FALSE)),0,(VLOOKUP($B7,'Summer 2022 School'!$C$2:$AF$219,12,FALSE)))</f>
        <v>1590</v>
      </c>
      <c r="K7" s="242">
        <f>IF(ISNA(VLOOKUP($B7,'Autumn 2022 School'!$C$2:$AF$219,9,FALSE)),0,(VLOOKUP($B7,'Autumn 2022 School'!$C$2:$AF$219,9,FALSE)))</f>
        <v>795</v>
      </c>
      <c r="L7" s="242">
        <f>IF(ISNA(VLOOKUP($B7,'Spring 2022 School'!$C$2:$AF$219,15,FALSE)),0,(VLOOKUP($B7,'Spring 2022 School'!$C$2:$AF$219,15,FALSE)))</f>
        <v>135</v>
      </c>
      <c r="M7" s="242">
        <f>IF(ISNA(VLOOKUP($B7,'Summer 2022 School'!$C$2:$AF$219,15,FALSE)),0,(VLOOKUP($B7,'Summer 2022 School'!$C$2:$AF$219,15,FALSE)))</f>
        <v>150</v>
      </c>
      <c r="N7" s="242">
        <f>IF(ISNA(VLOOKUP($B7,'Autumn 2022 School'!$C$2:$AF$219,11,FALSE)),0,(VLOOKUP($B7,'Autumn 2022 School'!$C$2:$AF$219,11,FALSE)))</f>
        <v>75</v>
      </c>
      <c r="O7" s="242">
        <f>IF(ISNA(VLOOKUP($B7,'Spring 2022 School'!$C$2:$AF$219,2,FALSE)),0,(VLOOKUP($B7,'Spring 2022 School'!$C$2:$AF$219,2,FALSE)))</f>
        <v>42</v>
      </c>
      <c r="P7" s="242">
        <f>IF(ISNA(VLOOKUP($B7,'Summer 2022 School'!$C$2:$AF$219,2,FALSE)),0,(VLOOKUP($B7,'Summer 2022 School'!$C$2:$AF$219,2,FALSE)))</f>
        <v>39</v>
      </c>
      <c r="Q7" s="242">
        <f>IF(ISNA(VLOOKUP($B7,'Autumn 2022 School'!$C$2:$AF$219,2,FALSE)),0,(VLOOKUP($B7,'Autumn 2022 School'!$C$2:$AF$219,2,FALSE)))</f>
        <v>46</v>
      </c>
      <c r="R7" s="242">
        <f>IF(ISNA(VLOOKUP($B7,'Spring 2022 School'!$C$2:$AF$219,9,FALSE)),0,(VLOOKUP($B7,'Spring 2022 School'!$C$2:$AF$219,9,FALSE)))</f>
        <v>600</v>
      </c>
      <c r="S7" s="242">
        <f>IF(ISNA(VLOOKUP($B7,'Summer 2022 School'!$C$2:$AF$219,9,FALSE)),0,(VLOOKUP($B7,'Summer 2022 School'!$C$2:$AF$219,9,FALSE)))</f>
        <v>570</v>
      </c>
      <c r="T7" s="242">
        <f>IF(ISNA(VLOOKUP($B7,'Autumn 2022 School'!$C$2:$AF$219,7,FALSE)),0,(VLOOKUP($B7,'Autumn 2022 School'!$C$2:$AF$219,7,FALSE)))</f>
        <v>669</v>
      </c>
      <c r="U7" s="242">
        <f>IF(ISNA(VLOOKUP($B7,'Spring 2022 School'!$C$2:$AF$219,25,FALSE)),0,(VLOOKUP($B7,'Spring 2022 School'!$C$2:$AF$219,25,FALSE)))</f>
        <v>51</v>
      </c>
      <c r="V7" s="242">
        <f>IF(ISNA(VLOOKUP($B7,'Spring 2022 School'!$C$2:$AF$219,25,FALSE)),0,(VLOOKUP($B7,'Spring 2022 School'!$C$2:$AF$219,25,FALSE)))</f>
        <v>51</v>
      </c>
      <c r="W7" s="242">
        <f>IF(ISNA(VLOOKUP($B7,'Spring 2022 School'!$C$2:$AF$219,25,FALSE)),0,(VLOOKUP($B7,'Spring 2022 School'!$C$2:$AF$219,25,FALSE)))</f>
        <v>51</v>
      </c>
      <c r="X7" s="242">
        <f>IF(ISNA(VLOOKUP($B7,'Spring 2022 School'!$C$2:$AF$219,26,FALSE)),0,(VLOOKUP($B7,'Spring 2022 School'!$C$2:$AF$219,26,FALSE)))</f>
        <v>765</v>
      </c>
      <c r="Y7" s="242">
        <f>IF(ISNA(VLOOKUP($B7,'Spring 2022 School'!$C$2:$AF$219,26,FALSE)),0,(VLOOKUP($B7,'Spring 2022 School'!$C$2:$AF$219,26,FALSE)))</f>
        <v>765</v>
      </c>
      <c r="Z7" s="242">
        <f>IF(ISNA(VLOOKUP($B7,'Spring 2022 School'!$C$2:$AF$219,26,FALSE)),0,(VLOOKUP($B7,'Spring 2022 School'!$C$2:$AF$219,26,FALSE)))</f>
        <v>765</v>
      </c>
      <c r="AA7" s="242">
        <f>IF(ISNA(VLOOKUP($B7,'Spring 2022 School'!$C$2:$AF$219,27,FALSE)),0,(VLOOKUP($B7,'Spring 2022 School'!$C$2:$AF$219,27,FALSE)))</f>
        <v>0</v>
      </c>
      <c r="AB7" s="242">
        <f>IF(ISNA(VLOOKUP($B7,'Spring 2022 School'!$C$2:$AF$219,27,FALSE)),0,(VLOOKUP($B7,'Spring 2022 School'!$C$2:$AF$219,27,FALSE)))</f>
        <v>0</v>
      </c>
      <c r="AC7" s="242">
        <f>IF(ISNA(VLOOKUP($B7,'Spring 2022 School'!$C$2:$AF$219,27,FALSE)),0,(VLOOKUP($B7,'Spring 2022 School'!$C$2:$AF$219,27,FALSE)))</f>
        <v>0</v>
      </c>
      <c r="AD7" s="414">
        <f t="shared" si="31"/>
        <v>246115.5</v>
      </c>
      <c r="AE7" s="436">
        <f>VLOOKUP($A7,'Data EYFSS Indica Old'!$C:$AQ,17,0)</f>
        <v>41006.335877862592</v>
      </c>
      <c r="AF7" s="436">
        <f>VLOOKUP($A7,'Data EYFSS Indica Old'!$C:$AQ,18,0)</f>
        <v>45830.610687022898</v>
      </c>
      <c r="AG7" s="436">
        <f>VLOOKUP($A7,'Data EYFSS Indica Old'!$C:$AQ,19,0)</f>
        <v>50252.862595419851</v>
      </c>
      <c r="AH7" s="414">
        <f t="shared" si="32"/>
        <v>25013.864885496179</v>
      </c>
      <c r="AI7" s="414">
        <f t="shared" si="33"/>
        <v>13290.877099236639</v>
      </c>
      <c r="AJ7" s="414">
        <f t="shared" si="34"/>
        <v>4020.229007633588</v>
      </c>
      <c r="AK7" s="414">
        <f t="shared" si="35"/>
        <v>42324.970992366405</v>
      </c>
      <c r="AL7" s="436">
        <f>IF(ISNA(VLOOKUP($A7,'Spring 2022 School'!$B4:$AD4,29,FALSE)),0,(VLOOKUP($A7,'Spring 2022 School'!$B4:$AD4,29,FALSE)))</f>
        <v>50</v>
      </c>
      <c r="AM7" s="436">
        <f>IF(ISNA(VLOOKUP($A7,'Spring 2022 School'!$B4:$AZ4,30,FALSE)),0,(VLOOKUP($A7,'Spring 2022 School'!$B4:$AZ4,30,FALSE)))</f>
        <v>750</v>
      </c>
      <c r="AN7" s="435">
        <f t="shared" si="27"/>
        <v>27250</v>
      </c>
      <c r="AO7" s="437">
        <f t="shared" si="28"/>
        <v>135012.78</v>
      </c>
      <c r="AP7" s="414">
        <f t="shared" si="29"/>
        <v>450703.25099236646</v>
      </c>
      <c r="AQ7" s="436">
        <f>VLOOKUP($A7,'Data EYFSS Indica Old'!$C:$AQ,26,0)</f>
        <v>69</v>
      </c>
      <c r="AR7" s="436">
        <f>VLOOKUP($A7,'Data EYFSS Indica Old'!$C:$AQ,27,0)</f>
        <v>45</v>
      </c>
      <c r="AS7" s="436">
        <f>VLOOKUP($A7,'Data EYFSS Indica Old'!$C:$AQ,28,0)</f>
        <v>42</v>
      </c>
      <c r="AT7" s="442">
        <f t="shared" ref="AT7:AT70" si="40">(AQ7*13*15*AT$3)+(AR7*13*15*AT$3)+(AS7*12*15*AT$3)</f>
        <v>18469.8</v>
      </c>
      <c r="AU7" s="442">
        <f>(VLOOKUP($A7,'Data EYFSS Indica Old'!$C:$AQ,24,0))/3.2*AU$3</f>
        <v>197364.43425238595</v>
      </c>
      <c r="AV7" s="447">
        <f t="shared" si="36"/>
        <v>666537.48524475237</v>
      </c>
      <c r="AW7" s="443">
        <f t="shared" si="37"/>
        <v>277723.95218531351</v>
      </c>
      <c r="AX7" s="443">
        <f t="shared" si="38"/>
        <v>222179.1617482508</v>
      </c>
      <c r="AY7" s="443">
        <f t="shared" si="39"/>
        <v>166634.37131118809</v>
      </c>
      <c r="AZ7" s="443">
        <v>4965.25</v>
      </c>
    </row>
    <row r="8" spans="1:52" x14ac:dyDescent="0.35">
      <c r="A8" s="252">
        <v>1006</v>
      </c>
      <c r="B8" t="s">
        <v>938</v>
      </c>
      <c r="C8" s="242">
        <f>IF(ISNA(VLOOKUP($B8,'Spring 2022 School'!$C$2:$AF$220,5,FALSE)),0,(VLOOKUP($B8,'Spring 2022 School'!$C$2:$AF$220,5,FALSE)))</f>
        <v>68</v>
      </c>
      <c r="D8" s="242">
        <f>IF(ISNA(VLOOKUP($B8,'Summer 2022 School'!$C$2:$AF$220,5,FALSE)),0,(VLOOKUP($B8,'Summer 2022 School'!$C$2:$AF$220,5,FALSE)))</f>
        <v>68</v>
      </c>
      <c r="E8" s="242">
        <f>IF(ISNA(VLOOKUP($B8,'Autumn 2022 School'!$C$2:$AF$219,4,FALSE)),0,(VLOOKUP($B8,'Autumn 2022 School'!$C$2:$AF$219,4,FALSE)))</f>
        <v>71</v>
      </c>
      <c r="F8" s="242">
        <f>IF(ISNA(VLOOKUP($B8,'Spring 2022 School'!$C$2:$AF$219,8,FALSE)),0,(VLOOKUP($B8,'Spring 2022 School'!$C$2:$AF$219,8,FALSE)))</f>
        <v>34</v>
      </c>
      <c r="G8" s="242">
        <f>IF(ISNA(VLOOKUP($B8,'Summer 2022 School'!$C$2:$AF$219,8,FALSE)),0,(VLOOKUP($B8,'Summer 2022 School'!$C$2:$AF$219,8,FALSE)))</f>
        <v>36</v>
      </c>
      <c r="H8" s="242">
        <f>IF(ISNA(VLOOKUP($B8,'Autumn 2022 School'!$C$2:$AF$219,6,FALSE)),0,(VLOOKUP($B8,'Autumn 2022 School'!$C$2:$AF$219,6,FALSE)))</f>
        <v>30</v>
      </c>
      <c r="I8" s="242">
        <f>IF(ISNA(VLOOKUP($B8,'Spring 2022 School'!$C$2:$AF$219,12,FALSE)),0,(VLOOKUP($B8,'Spring 2022 School'!$C$2:$AF$219,12,FALSE)))</f>
        <v>1020</v>
      </c>
      <c r="J8" s="242">
        <f>IF(ISNA(VLOOKUP($B8,'Summer 2022 School'!$C$2:$AF$219,12,FALSE)),0,(VLOOKUP($B8,'Summer 2022 School'!$C$2:$AF$219,12,FALSE)))</f>
        <v>1020</v>
      </c>
      <c r="K8" s="242">
        <f>IF(ISNA(VLOOKUP($B8,'Autumn 2022 School'!$C$2:$AF$219,9,FALSE)),0,(VLOOKUP($B8,'Autumn 2022 School'!$C$2:$AF$219,9,FALSE)))</f>
        <v>1065</v>
      </c>
      <c r="L8" s="242">
        <f>IF(ISNA(VLOOKUP($B8,'Spring 2022 School'!$C$2:$AF$219,15,FALSE)),0,(VLOOKUP($B8,'Spring 2022 School'!$C$2:$AF$219,15,FALSE)))</f>
        <v>510</v>
      </c>
      <c r="M8" s="242">
        <f>IF(ISNA(VLOOKUP($B8,'Summer 2022 School'!$C$2:$AF$219,15,FALSE)),0,(VLOOKUP($B8,'Summer 2022 School'!$C$2:$AF$219,15,FALSE)))</f>
        <v>540</v>
      </c>
      <c r="N8" s="242">
        <f>IF(ISNA(VLOOKUP($B8,'Autumn 2022 School'!$C$2:$AF$219,11,FALSE)),0,(VLOOKUP($B8,'Autumn 2022 School'!$C$2:$AF$219,11,FALSE)))</f>
        <v>450</v>
      </c>
      <c r="O8" s="242">
        <f>IF(ISNA(VLOOKUP($B8,'Spring 2022 School'!$C$2:$AF$219,2,FALSE)),0,(VLOOKUP($B8,'Spring 2022 School'!$C$2:$AF$219,2,FALSE)))</f>
        <v>0</v>
      </c>
      <c r="P8" s="242">
        <f>IF(ISNA(VLOOKUP($B8,'Summer 2022 School'!$C$2:$AF$219,2,FALSE)),0,(VLOOKUP($B8,'Summer 2022 School'!$C$2:$AF$219,2,FALSE)))</f>
        <v>0</v>
      </c>
      <c r="Q8" s="242">
        <f>IF(ISNA(VLOOKUP($B8,'Autumn 2022 School'!$C$2:$AF$219,2,FALSE)),0,(VLOOKUP($B8,'Autumn 2022 School'!$C$2:$AF$219,2,FALSE)))</f>
        <v>0</v>
      </c>
      <c r="R8" s="242">
        <f>IF(ISNA(VLOOKUP($B8,'Spring 2022 School'!$C$2:$AF$219,9,FALSE)),0,(VLOOKUP($B8,'Spring 2022 School'!$C$2:$AF$219,9,FALSE)))</f>
        <v>0</v>
      </c>
      <c r="S8" s="242">
        <f>IF(ISNA(VLOOKUP($B8,'Summer 2022 School'!$C$2:$AF$219,9,FALSE)),0,(VLOOKUP($B8,'Summer 2022 School'!$C$2:$AF$219,9,FALSE)))</f>
        <v>0</v>
      </c>
      <c r="T8" s="242">
        <f>IF(ISNA(VLOOKUP($B8,'Autumn 2022 School'!$C$2:$AF$219,7,FALSE)),0,(VLOOKUP($B8,'Autumn 2022 School'!$C$2:$AF$219,7,FALSE)))</f>
        <v>0</v>
      </c>
      <c r="U8" s="242">
        <f>IF(ISNA(VLOOKUP($B8,'Spring 2022 School'!$C$2:$AF$219,25,FALSE)),0,(VLOOKUP($B8,'Spring 2022 School'!$C$2:$AF$219,25,FALSE)))</f>
        <v>14</v>
      </c>
      <c r="V8" s="242">
        <f>IF(ISNA(VLOOKUP($B8,'Spring 2022 School'!$C$2:$AF$219,25,FALSE)),0,(VLOOKUP($B8,'Spring 2022 School'!$C$2:$AF$219,25,FALSE)))</f>
        <v>14</v>
      </c>
      <c r="W8" s="242">
        <f>IF(ISNA(VLOOKUP($B8,'Spring 2022 School'!$C$2:$AF$219,25,FALSE)),0,(VLOOKUP($B8,'Spring 2022 School'!$C$2:$AF$219,25,FALSE)))</f>
        <v>14</v>
      </c>
      <c r="X8" s="242">
        <f>IF(ISNA(VLOOKUP($B8,'Spring 2022 School'!$C$2:$AF$219,26,FALSE)),0,(VLOOKUP($B8,'Spring 2022 School'!$C$2:$AF$219,26,FALSE)))</f>
        <v>210</v>
      </c>
      <c r="Y8" s="242">
        <f>IF(ISNA(VLOOKUP($B8,'Spring 2022 School'!$C$2:$AF$219,26,FALSE)),0,(VLOOKUP($B8,'Spring 2022 School'!$C$2:$AF$219,26,FALSE)))</f>
        <v>210</v>
      </c>
      <c r="Z8" s="242">
        <f>IF(ISNA(VLOOKUP($B8,'Spring 2022 School'!$C$2:$AF$219,26,FALSE)),0,(VLOOKUP($B8,'Spring 2022 School'!$C$2:$AF$219,26,FALSE)))</f>
        <v>210</v>
      </c>
      <c r="AA8" s="242">
        <f>IF(ISNA(VLOOKUP($B8,'Spring 2022 School'!$C$2:$AF$219,27,FALSE)),0,(VLOOKUP($B8,'Spring 2022 School'!$C$2:$AF$219,27,FALSE)))</f>
        <v>45</v>
      </c>
      <c r="AB8" s="242">
        <f>IF(ISNA(VLOOKUP($B8,'Spring 2022 School'!$C$2:$AF$219,27,FALSE)),0,(VLOOKUP($B8,'Spring 2022 School'!$C$2:$AF$219,27,FALSE)))</f>
        <v>45</v>
      </c>
      <c r="AC8" s="242">
        <f>IF(ISNA(VLOOKUP($B8,'Spring 2022 School'!$C$2:$AF$219,27,FALSE)),0,(VLOOKUP($B8,'Spring 2022 School'!$C$2:$AF$219,27,FALSE)))</f>
        <v>45</v>
      </c>
      <c r="AD8" s="414">
        <f t="shared" si="31"/>
        <v>274245</v>
      </c>
      <c r="AE8" s="436">
        <f>VLOOKUP($A8,'Data EYFSS Indica Old'!$C:$AQ,17,0)</f>
        <v>8472.2891566265062</v>
      </c>
      <c r="AF8" s="436">
        <f>VLOOKUP($A8,'Data EYFSS Indica Old'!$C:$AQ,18,0)</f>
        <v>11119.879518072288</v>
      </c>
      <c r="AG8" s="436">
        <f>VLOOKUP($A8,'Data EYFSS Indica Old'!$C:$AQ,19,0)</f>
        <v>13767.469879518072</v>
      </c>
      <c r="AH8" s="414">
        <f t="shared" si="32"/>
        <v>5168.0963855421687</v>
      </c>
      <c r="AI8" s="414">
        <f t="shared" si="33"/>
        <v>3224.7650602409635</v>
      </c>
      <c r="AJ8" s="414">
        <f t="shared" si="34"/>
        <v>1101.3975903614457</v>
      </c>
      <c r="AK8" s="414">
        <f t="shared" si="35"/>
        <v>9494.2590361445782</v>
      </c>
      <c r="AL8" s="436">
        <f>IF(ISNA(VLOOKUP($A8,'Spring 2022 School'!$B5:$AD5,29,FALSE)),0,(VLOOKUP($A8,'Spring 2022 School'!$B5:$AD5,29,FALSE)))</f>
        <v>3</v>
      </c>
      <c r="AM8" s="436">
        <f>IF(ISNA(VLOOKUP($A8,'Spring 2022 School'!$B5:$AZ5,30,FALSE)),0,(VLOOKUP($A8,'Spring 2022 School'!$B5:$AZ5,30,FALSE)))</f>
        <v>45</v>
      </c>
      <c r="AN8" s="435">
        <f t="shared" si="27"/>
        <v>1635</v>
      </c>
      <c r="AO8" s="437">
        <f t="shared" si="28"/>
        <v>0</v>
      </c>
      <c r="AP8" s="414">
        <f t="shared" si="29"/>
        <v>285374.25903614459</v>
      </c>
      <c r="AQ8" s="436">
        <f>VLOOKUP($A8,'Data EYFSS Indica Old'!$C:$AQ,26,0)</f>
        <v>7</v>
      </c>
      <c r="AR8" s="436">
        <f>VLOOKUP($A8,'Data EYFSS Indica Old'!$C:$AQ,27,0)</f>
        <v>0</v>
      </c>
      <c r="AS8" s="436">
        <f>VLOOKUP($A8,'Data EYFSS Indica Old'!$C:$AQ,28,0)</f>
        <v>0</v>
      </c>
      <c r="AT8" s="442">
        <f t="shared" si="40"/>
        <v>846.3</v>
      </c>
      <c r="AU8" s="442">
        <f>(VLOOKUP($A8,'Data EYFSS Indica Old'!$C:$AQ,24,0))/3.2*AU$3</f>
        <v>173606.81939289498</v>
      </c>
      <c r="AV8" s="447">
        <f t="shared" si="36"/>
        <v>459827.37842903956</v>
      </c>
      <c r="AW8" s="443">
        <f t="shared" si="37"/>
        <v>191594.74101209981</v>
      </c>
      <c r="AX8" s="443">
        <f t="shared" si="38"/>
        <v>153275.79280967984</v>
      </c>
      <c r="AY8" s="443">
        <f t="shared" si="39"/>
        <v>114956.84460725987</v>
      </c>
      <c r="AZ8" s="443">
        <v>4735.75</v>
      </c>
    </row>
    <row r="9" spans="1:52" x14ac:dyDescent="0.35">
      <c r="A9" s="252">
        <v>1008</v>
      </c>
      <c r="B9" t="s">
        <v>939</v>
      </c>
      <c r="C9" s="242">
        <f>IF(ISNA(VLOOKUP($B9,'Spring 2022 School'!$C$2:$AF$220,5,FALSE)),0,(VLOOKUP($B9,'Spring 2022 School'!$C$2:$AF$220,5,FALSE)))</f>
        <v>73</v>
      </c>
      <c r="D9" s="242">
        <f>IF(ISNA(VLOOKUP($B9,'Summer 2022 School'!$C$2:$AF$220,5,FALSE)),0,(VLOOKUP($B9,'Summer 2022 School'!$C$2:$AF$220,5,FALSE)))</f>
        <v>72</v>
      </c>
      <c r="E9" s="242">
        <f>IF(ISNA(VLOOKUP($B9,'Autumn 2022 School'!$C$2:$AF$219,4,FALSE)),0,(VLOOKUP($B9,'Autumn 2022 School'!$C$2:$AF$219,4,FALSE)))</f>
        <v>64</v>
      </c>
      <c r="F9" s="242">
        <f>IF(ISNA(VLOOKUP($B9,'Spring 2022 School'!$C$2:$AF$219,8,FALSE)),0,(VLOOKUP($B9,'Spring 2022 School'!$C$2:$AF$219,8,FALSE)))</f>
        <v>31</v>
      </c>
      <c r="G9" s="242">
        <f>IF(ISNA(VLOOKUP($B9,'Summer 2022 School'!$C$2:$AF$219,8,FALSE)),0,(VLOOKUP($B9,'Summer 2022 School'!$C$2:$AF$219,8,FALSE)))</f>
        <v>32</v>
      </c>
      <c r="H9" s="242">
        <f>IF(ISNA(VLOOKUP($B9,'Autumn 2022 School'!$C$2:$AF$219,6,FALSE)),0,(VLOOKUP($B9,'Autumn 2022 School'!$C$2:$AF$219,6,FALSE)))</f>
        <v>23</v>
      </c>
      <c r="I9" s="242">
        <f>IF(ISNA(VLOOKUP($B9,'Spring 2022 School'!$C$2:$AF$219,12,FALSE)),0,(VLOOKUP($B9,'Spring 2022 School'!$C$2:$AF$219,12,FALSE)))</f>
        <v>1095</v>
      </c>
      <c r="J9" s="242">
        <f>IF(ISNA(VLOOKUP($B9,'Summer 2022 School'!$C$2:$AF$219,12,FALSE)),0,(VLOOKUP($B9,'Summer 2022 School'!$C$2:$AF$219,12,FALSE)))</f>
        <v>1080</v>
      </c>
      <c r="K9" s="242">
        <f>IF(ISNA(VLOOKUP($B9,'Autumn 2022 School'!$C$2:$AF$219,9,FALSE)),0,(VLOOKUP($B9,'Autumn 2022 School'!$C$2:$AF$219,9,FALSE)))</f>
        <v>960</v>
      </c>
      <c r="L9" s="242">
        <f>IF(ISNA(VLOOKUP($B9,'Spring 2022 School'!$C$2:$AF$219,15,FALSE)),0,(VLOOKUP($B9,'Spring 2022 School'!$C$2:$AF$219,15,FALSE)))</f>
        <v>465</v>
      </c>
      <c r="M9" s="242">
        <f>IF(ISNA(VLOOKUP($B9,'Summer 2022 School'!$C$2:$AF$219,15,FALSE)),0,(VLOOKUP($B9,'Summer 2022 School'!$C$2:$AF$219,15,FALSE)))</f>
        <v>480</v>
      </c>
      <c r="N9" s="242">
        <f>IF(ISNA(VLOOKUP($B9,'Autumn 2022 School'!$C$2:$AF$219,11,FALSE)),0,(VLOOKUP($B9,'Autumn 2022 School'!$C$2:$AF$219,11,FALSE)))</f>
        <v>345</v>
      </c>
      <c r="O9" s="242">
        <f>IF(ISNA(VLOOKUP($B9,'Spring 2022 School'!$C$2:$AF$219,2,FALSE)),0,(VLOOKUP($B9,'Spring 2022 School'!$C$2:$AF$219,2,FALSE)))</f>
        <v>0</v>
      </c>
      <c r="P9" s="242">
        <f>IF(ISNA(VLOOKUP($B9,'Summer 2022 School'!$C$2:$AF$219,2,FALSE)),0,(VLOOKUP($B9,'Summer 2022 School'!$C$2:$AF$219,2,FALSE)))</f>
        <v>0</v>
      </c>
      <c r="Q9" s="242">
        <f>IF(ISNA(VLOOKUP($B9,'Autumn 2022 School'!$C$2:$AF$219,2,FALSE)),0,(VLOOKUP($B9,'Autumn 2022 School'!$C$2:$AF$219,2,FALSE)))</f>
        <v>0</v>
      </c>
      <c r="R9" s="242">
        <f>IF(ISNA(VLOOKUP($B9,'Spring 2022 School'!$C$2:$AF$219,9,FALSE)),0,(VLOOKUP($B9,'Spring 2022 School'!$C$2:$AF$219,9,FALSE)))</f>
        <v>0</v>
      </c>
      <c r="S9" s="242">
        <f>IF(ISNA(VLOOKUP($B9,'Summer 2022 School'!$C$2:$AF$219,9,FALSE)),0,(VLOOKUP($B9,'Summer 2022 School'!$C$2:$AF$219,9,FALSE)))</f>
        <v>0</v>
      </c>
      <c r="T9" s="242">
        <f>IF(ISNA(VLOOKUP($B9,'Autumn 2022 School'!$C$2:$AF$219,7,FALSE)),0,(VLOOKUP($B9,'Autumn 2022 School'!$C$2:$AF$219,7,FALSE)))</f>
        <v>0</v>
      </c>
      <c r="U9" s="242">
        <f>IF(ISNA(VLOOKUP($B9,'Spring 2022 School'!$C$2:$AF$219,25,FALSE)),0,(VLOOKUP($B9,'Spring 2022 School'!$C$2:$AF$219,25,FALSE)))</f>
        <v>0</v>
      </c>
      <c r="V9" s="242">
        <f>IF(ISNA(VLOOKUP($B9,'Spring 2022 School'!$C$2:$AF$219,25,FALSE)),0,(VLOOKUP($B9,'Spring 2022 School'!$C$2:$AF$219,25,FALSE)))</f>
        <v>0</v>
      </c>
      <c r="W9" s="242">
        <f>IF(ISNA(VLOOKUP($B9,'Spring 2022 School'!$C$2:$AF$219,25,FALSE)),0,(VLOOKUP($B9,'Spring 2022 School'!$C$2:$AF$219,25,FALSE)))</f>
        <v>0</v>
      </c>
      <c r="X9" s="242">
        <f>IF(ISNA(VLOOKUP($B9,'Spring 2022 School'!$C$2:$AF$219,26,FALSE)),0,(VLOOKUP($B9,'Spring 2022 School'!$C$2:$AF$219,26,FALSE)))</f>
        <v>0</v>
      </c>
      <c r="Y9" s="242">
        <f>IF(ISNA(VLOOKUP($B9,'Spring 2022 School'!$C$2:$AF$219,26,FALSE)),0,(VLOOKUP($B9,'Spring 2022 School'!$C$2:$AF$219,26,FALSE)))</f>
        <v>0</v>
      </c>
      <c r="Z9" s="242">
        <f>IF(ISNA(VLOOKUP($B9,'Spring 2022 School'!$C$2:$AF$219,26,FALSE)),0,(VLOOKUP($B9,'Spring 2022 School'!$C$2:$AF$219,26,FALSE)))</f>
        <v>0</v>
      </c>
      <c r="AA9" s="242">
        <f>IF(ISNA(VLOOKUP($B9,'Spring 2022 School'!$C$2:$AF$219,27,FALSE)),0,(VLOOKUP($B9,'Spring 2022 School'!$C$2:$AF$219,27,FALSE)))</f>
        <v>0</v>
      </c>
      <c r="AB9" s="242">
        <f>IF(ISNA(VLOOKUP($B9,'Spring 2022 School'!$C$2:$AF$219,27,FALSE)),0,(VLOOKUP($B9,'Spring 2022 School'!$C$2:$AF$219,27,FALSE)))</f>
        <v>0</v>
      </c>
      <c r="AC9" s="242">
        <f>IF(ISNA(VLOOKUP($B9,'Spring 2022 School'!$C$2:$AF$219,27,FALSE)),0,(VLOOKUP($B9,'Spring 2022 School'!$C$2:$AF$219,27,FALSE)))</f>
        <v>0</v>
      </c>
      <c r="AD9" s="414">
        <f t="shared" si="31"/>
        <v>264234</v>
      </c>
      <c r="AE9" s="436">
        <f>VLOOKUP($A9,'Data EYFSS Indica Old'!$C:$AQ,17,0)</f>
        <v>1685.958904109589</v>
      </c>
      <c r="AF9" s="436">
        <f>VLOOKUP($A9,'Data EYFSS Indica Old'!$C:$AQ,18,0)</f>
        <v>2247.9452054794519</v>
      </c>
      <c r="AG9" s="436">
        <f>VLOOKUP($A9,'Data EYFSS Indica Old'!$C:$AQ,19,0)</f>
        <v>2809.9315068493147</v>
      </c>
      <c r="AH9" s="414">
        <f t="shared" si="32"/>
        <v>1028.4349315068494</v>
      </c>
      <c r="AI9" s="414">
        <f t="shared" si="33"/>
        <v>651.90410958904101</v>
      </c>
      <c r="AJ9" s="414">
        <f t="shared" si="34"/>
        <v>224.79452054794518</v>
      </c>
      <c r="AK9" s="414">
        <f t="shared" si="35"/>
        <v>1905.1335616438357</v>
      </c>
      <c r="AL9" s="436">
        <f>IF(ISNA(VLOOKUP($A9,'Spring 2022 School'!$B6:$AD6,29,FALSE)),0,(VLOOKUP($A9,'Spring 2022 School'!$B6:$AD6,29,FALSE)))</f>
        <v>0</v>
      </c>
      <c r="AM9" s="436">
        <f>IF(ISNA(VLOOKUP($A9,'Spring 2022 School'!$B6:$AZ6,30,FALSE)),0,(VLOOKUP($A9,'Spring 2022 School'!$B6:$AZ6,30,FALSE)))</f>
        <v>0</v>
      </c>
      <c r="AN9" s="435">
        <f t="shared" si="27"/>
        <v>0</v>
      </c>
      <c r="AO9" s="437">
        <f t="shared" si="28"/>
        <v>0</v>
      </c>
      <c r="AP9" s="414">
        <f t="shared" si="29"/>
        <v>266139.13356164383</v>
      </c>
      <c r="AQ9" s="436">
        <f>VLOOKUP($A9,'Data EYFSS Indica Old'!$C:$AQ,26,0)</f>
        <v>24</v>
      </c>
      <c r="AR9" s="436">
        <f>VLOOKUP($A9,'Data EYFSS Indica Old'!$C:$AQ,27,0)</f>
        <v>0</v>
      </c>
      <c r="AS9" s="436">
        <f>VLOOKUP($A9,'Data EYFSS Indica Old'!$C:$AQ,28,0)</f>
        <v>0</v>
      </c>
      <c r="AT9" s="442">
        <f t="shared" si="40"/>
        <v>2901.6</v>
      </c>
      <c r="AU9" s="442">
        <f>(VLOOKUP($A9,'Data EYFSS Indica Old'!$C:$AQ,24,0))/3.2*AU$3</f>
        <v>160263.50145811235</v>
      </c>
      <c r="AV9" s="447">
        <f t="shared" si="36"/>
        <v>429304.23501975613</v>
      </c>
      <c r="AW9" s="443">
        <f t="shared" si="37"/>
        <v>178876.76459156504</v>
      </c>
      <c r="AX9" s="443">
        <f t="shared" si="38"/>
        <v>143101.41167325203</v>
      </c>
      <c r="AY9" s="443">
        <f t="shared" si="39"/>
        <v>107326.05875493903</v>
      </c>
      <c r="AZ9" s="443">
        <v>4715.5</v>
      </c>
    </row>
    <row r="10" spans="1:52" x14ac:dyDescent="0.35">
      <c r="A10" s="252">
        <v>1009</v>
      </c>
      <c r="B10" t="s">
        <v>940</v>
      </c>
      <c r="C10" s="242">
        <f>IF(ISNA(VLOOKUP($B10,'Spring 2022 School'!$C$2:$AF$220,5,FALSE)),0,(VLOOKUP($B10,'Spring 2022 School'!$C$2:$AF$220,5,FALSE)))</f>
        <v>83</v>
      </c>
      <c r="D10" s="242">
        <f>IF(ISNA(VLOOKUP($B10,'Summer 2022 School'!$C$2:$AF$220,5,FALSE)),0,(VLOOKUP($B10,'Summer 2022 School'!$C$2:$AF$220,5,FALSE)))</f>
        <v>110</v>
      </c>
      <c r="E10" s="242">
        <f>IF(ISNA(VLOOKUP($B10,'Autumn 2022 School'!$C$2:$AF$219,4,FALSE)),0,(VLOOKUP($B10,'Autumn 2022 School'!$C$2:$AF$219,4,FALSE)))</f>
        <v>60</v>
      </c>
      <c r="F10" s="242">
        <f>IF(ISNA(VLOOKUP($B10,'Spring 2022 School'!$C$2:$AF$219,8,FALSE)),0,(VLOOKUP($B10,'Spring 2022 School'!$C$2:$AF$219,8,FALSE)))</f>
        <v>17</v>
      </c>
      <c r="G10" s="242">
        <f>IF(ISNA(VLOOKUP($B10,'Summer 2022 School'!$C$2:$AF$219,8,FALSE)),0,(VLOOKUP($B10,'Summer 2022 School'!$C$2:$AF$219,8,FALSE)))</f>
        <v>14</v>
      </c>
      <c r="H10" s="242">
        <f>IF(ISNA(VLOOKUP($B10,'Autumn 2022 School'!$C$2:$AF$219,6,FALSE)),0,(VLOOKUP($B10,'Autumn 2022 School'!$C$2:$AF$219,6,FALSE)))</f>
        <v>9</v>
      </c>
      <c r="I10" s="242">
        <f>IF(ISNA(VLOOKUP($B10,'Spring 2022 School'!$C$2:$AF$219,12,FALSE)),0,(VLOOKUP($B10,'Spring 2022 School'!$C$2:$AF$219,12,FALSE)))</f>
        <v>1200</v>
      </c>
      <c r="J10" s="242">
        <f>IF(ISNA(VLOOKUP($B10,'Summer 2022 School'!$C$2:$AF$219,12,FALSE)),0,(VLOOKUP($B10,'Summer 2022 School'!$C$2:$AF$219,12,FALSE)))</f>
        <v>1650</v>
      </c>
      <c r="K10" s="242">
        <f>IF(ISNA(VLOOKUP($B10,'Autumn 2022 School'!$C$2:$AF$219,9,FALSE)),0,(VLOOKUP($B10,'Autumn 2022 School'!$C$2:$AF$219,9,FALSE)))</f>
        <v>900</v>
      </c>
      <c r="L10" s="242">
        <f>IF(ISNA(VLOOKUP($B10,'Spring 2022 School'!$C$2:$AF$219,15,FALSE)),0,(VLOOKUP($B10,'Spring 2022 School'!$C$2:$AF$219,15,FALSE)))</f>
        <v>255</v>
      </c>
      <c r="M10" s="242">
        <f>IF(ISNA(VLOOKUP($B10,'Summer 2022 School'!$C$2:$AF$219,15,FALSE)),0,(VLOOKUP($B10,'Summer 2022 School'!$C$2:$AF$219,15,FALSE)))</f>
        <v>210</v>
      </c>
      <c r="N10" s="242">
        <f>IF(ISNA(VLOOKUP($B10,'Autumn 2022 School'!$C$2:$AF$219,11,FALSE)),0,(VLOOKUP($B10,'Autumn 2022 School'!$C$2:$AF$219,11,FALSE)))</f>
        <v>135</v>
      </c>
      <c r="O10" s="242">
        <f>IF(ISNA(VLOOKUP($B10,'Spring 2022 School'!$C$2:$AF$219,2,FALSE)),0,(VLOOKUP($B10,'Spring 2022 School'!$C$2:$AF$219,2,FALSE)))</f>
        <v>31</v>
      </c>
      <c r="P10" s="242">
        <f>IF(ISNA(VLOOKUP($B10,'Summer 2022 School'!$C$2:$AF$219,2,FALSE)),0,(VLOOKUP($B10,'Summer 2022 School'!$C$2:$AF$219,2,FALSE)))</f>
        <v>25</v>
      </c>
      <c r="Q10" s="242">
        <f>IF(ISNA(VLOOKUP($B10,'Autumn 2022 School'!$C$2:$AF$219,2,FALSE)),0,(VLOOKUP($B10,'Autumn 2022 School'!$C$2:$AF$219,2,FALSE)))</f>
        <v>37</v>
      </c>
      <c r="R10" s="242">
        <f>IF(ISNA(VLOOKUP($B10,'Spring 2022 School'!$C$2:$AF$219,9,FALSE)),0,(VLOOKUP($B10,'Spring 2022 School'!$C$2:$AF$219,9,FALSE)))</f>
        <v>360</v>
      </c>
      <c r="S10" s="242">
        <f>IF(ISNA(VLOOKUP($B10,'Summer 2022 School'!$C$2:$AF$219,9,FALSE)),0,(VLOOKUP($B10,'Summer 2022 School'!$C$2:$AF$219,9,FALSE)))</f>
        <v>270</v>
      </c>
      <c r="T10" s="242">
        <f>IF(ISNA(VLOOKUP($B10,'Autumn 2022 School'!$C$2:$AF$219,7,FALSE)),0,(VLOOKUP($B10,'Autumn 2022 School'!$C$2:$AF$219,7,FALSE)))</f>
        <v>255</v>
      </c>
      <c r="U10" s="242">
        <f>IF(ISNA(VLOOKUP($B10,'Spring 2022 School'!$C$2:$AF$219,25,FALSE)),0,(VLOOKUP($B10,'Spring 2022 School'!$C$2:$AF$219,25,FALSE)))</f>
        <v>26</v>
      </c>
      <c r="V10" s="242">
        <f>IF(ISNA(VLOOKUP($B10,'Spring 2022 School'!$C$2:$AF$219,25,FALSE)),0,(VLOOKUP($B10,'Spring 2022 School'!$C$2:$AF$219,25,FALSE)))</f>
        <v>26</v>
      </c>
      <c r="W10" s="242">
        <f>IF(ISNA(VLOOKUP($B10,'Spring 2022 School'!$C$2:$AF$219,25,FALSE)),0,(VLOOKUP($B10,'Spring 2022 School'!$C$2:$AF$219,25,FALSE)))</f>
        <v>26</v>
      </c>
      <c r="X10" s="242">
        <f>IF(ISNA(VLOOKUP($B10,'Spring 2022 School'!$C$2:$AF$219,26,FALSE)),0,(VLOOKUP($B10,'Spring 2022 School'!$C$2:$AF$219,26,FALSE)))</f>
        <v>390</v>
      </c>
      <c r="Y10" s="242">
        <f>IF(ISNA(VLOOKUP($B10,'Spring 2022 School'!$C$2:$AF$219,26,FALSE)),0,(VLOOKUP($B10,'Spring 2022 School'!$C$2:$AF$219,26,FALSE)))</f>
        <v>390</v>
      </c>
      <c r="Z10" s="242">
        <f>IF(ISNA(VLOOKUP($B10,'Spring 2022 School'!$C$2:$AF$219,26,FALSE)),0,(VLOOKUP($B10,'Spring 2022 School'!$C$2:$AF$219,26,FALSE)))</f>
        <v>390</v>
      </c>
      <c r="AA10" s="242">
        <f>IF(ISNA(VLOOKUP($B10,'Spring 2022 School'!$C$2:$AF$219,27,FALSE)),0,(VLOOKUP($B10,'Spring 2022 School'!$C$2:$AF$219,27,FALSE)))</f>
        <v>45</v>
      </c>
      <c r="AB10" s="242">
        <f>IF(ISNA(VLOOKUP($B10,'Spring 2022 School'!$C$2:$AF$219,27,FALSE)),0,(VLOOKUP($B10,'Spring 2022 School'!$C$2:$AF$219,27,FALSE)))</f>
        <v>45</v>
      </c>
      <c r="AC10" s="242">
        <f>IF(ISNA(VLOOKUP($B10,'Spring 2022 School'!$C$2:$AF$219,27,FALSE)),0,(VLOOKUP($B10,'Spring 2022 School'!$C$2:$AF$219,27,FALSE)))</f>
        <v>45</v>
      </c>
      <c r="AD10" s="414">
        <f t="shared" si="31"/>
        <v>260920.5</v>
      </c>
      <c r="AE10" s="436">
        <f>VLOOKUP($A10,'Data EYFSS Indica Old'!$C:$AQ,17,0)</f>
        <v>20421.938775510203</v>
      </c>
      <c r="AF10" s="436">
        <f>VLOOKUP($A10,'Data EYFSS Indica Old'!$C:$AQ,18,0)</f>
        <v>25763.061224489793</v>
      </c>
      <c r="AG10" s="436">
        <f>VLOOKUP($A10,'Data EYFSS Indica Old'!$C:$AQ,19,0)</f>
        <v>30790</v>
      </c>
      <c r="AH10" s="414">
        <f t="shared" si="32"/>
        <v>12457.382653061224</v>
      </c>
      <c r="AI10" s="414">
        <f t="shared" si="33"/>
        <v>7471.2877551020392</v>
      </c>
      <c r="AJ10" s="414">
        <f t="shared" si="34"/>
        <v>2463.2000000000003</v>
      </c>
      <c r="AK10" s="414">
        <f t="shared" si="35"/>
        <v>22391.870408163264</v>
      </c>
      <c r="AL10" s="436">
        <f>IF(ISNA(VLOOKUP($A10,'Spring 2022 School'!$B7:$AD7,29,FALSE)),0,(VLOOKUP($A10,'Spring 2022 School'!$B7:$AD7,29,FALSE)))</f>
        <v>26</v>
      </c>
      <c r="AM10" s="436">
        <f>IF(ISNA(VLOOKUP($A10,'Spring 2022 School'!$B7:$AZ7,30,FALSE)),0,(VLOOKUP($A10,'Spring 2022 School'!$B7:$AZ7,30,FALSE)))</f>
        <v>390</v>
      </c>
      <c r="AN10" s="435">
        <f t="shared" si="27"/>
        <v>14170</v>
      </c>
      <c r="AO10" s="437">
        <f t="shared" si="28"/>
        <v>65362.499999999993</v>
      </c>
      <c r="AP10" s="414">
        <f t="shared" si="29"/>
        <v>362844.87040816329</v>
      </c>
      <c r="AQ10" s="436">
        <f>VLOOKUP($A10,'Data EYFSS Indica Old'!$C:$AQ,26,0)</f>
        <v>39</v>
      </c>
      <c r="AR10" s="436">
        <f>VLOOKUP($A10,'Data EYFSS Indica Old'!$C:$AQ,27,0)</f>
        <v>55</v>
      </c>
      <c r="AS10" s="436">
        <f>VLOOKUP($A10,'Data EYFSS Indica Old'!$C:$AQ,28,0)</f>
        <v>41</v>
      </c>
      <c r="AT10" s="442">
        <f t="shared" si="40"/>
        <v>15940.2</v>
      </c>
      <c r="AU10" s="442">
        <f>(VLOOKUP($A10,'Data EYFSS Indica Old'!$C:$AQ,24,0))/3.2*AU$3</f>
        <v>181742.98886532342</v>
      </c>
      <c r="AV10" s="447">
        <f t="shared" si="36"/>
        <v>560528.05927348672</v>
      </c>
      <c r="AW10" s="443">
        <f t="shared" si="37"/>
        <v>233553.35803061945</v>
      </c>
      <c r="AX10" s="443">
        <f t="shared" si="38"/>
        <v>186842.68642449557</v>
      </c>
      <c r="AY10" s="443">
        <f t="shared" si="39"/>
        <v>140132.01481837168</v>
      </c>
      <c r="AZ10" s="443">
        <v>4884.25</v>
      </c>
    </row>
    <row r="11" spans="1:52" x14ac:dyDescent="0.35">
      <c r="A11" s="252">
        <v>1010</v>
      </c>
      <c r="B11" t="s">
        <v>42</v>
      </c>
      <c r="C11" s="242">
        <f>IF(ISNA(VLOOKUP($B11,'Spring 2022 School'!$C$2:$AF$220,5,FALSE)),0,(VLOOKUP($B11,'Spring 2022 School'!$C$2:$AF$220,5,FALSE)))</f>
        <v>119</v>
      </c>
      <c r="D11" s="242">
        <f>IF(ISNA(VLOOKUP($B11,'Summer 2022 School'!$C$2:$AF$220,5,FALSE)),0,(VLOOKUP($B11,'Summer 2022 School'!$C$2:$AF$220,5,FALSE)))</f>
        <v>146</v>
      </c>
      <c r="E11" s="242">
        <f>IF(ISNA(VLOOKUP($B11,'Autumn 2022 School'!$C$2:$AF$219,4,FALSE)),0,(VLOOKUP($B11,'Autumn 2022 School'!$C$2:$AF$219,4,FALSE)))</f>
        <v>89</v>
      </c>
      <c r="F11" s="242">
        <f>IF(ISNA(VLOOKUP($B11,'Spring 2022 School'!$C$2:$AF$219,8,FALSE)),0,(VLOOKUP($B11,'Spring 2022 School'!$C$2:$AF$219,8,FALSE)))</f>
        <v>13</v>
      </c>
      <c r="G11" s="242">
        <f>IF(ISNA(VLOOKUP($B11,'Summer 2022 School'!$C$2:$AF$219,8,FALSE)),0,(VLOOKUP($B11,'Summer 2022 School'!$C$2:$AF$219,8,FALSE)))</f>
        <v>17</v>
      </c>
      <c r="H11" s="242">
        <f>IF(ISNA(VLOOKUP($B11,'Autumn 2022 School'!$C$2:$AF$219,6,FALSE)),0,(VLOOKUP($B11,'Autumn 2022 School'!$C$2:$AF$219,6,FALSE)))</f>
        <v>6</v>
      </c>
      <c r="I11" s="242">
        <f>IF(ISNA(VLOOKUP($B11,'Spring 2022 School'!$C$2:$AF$219,12,FALSE)),0,(VLOOKUP($B11,'Spring 2022 School'!$C$2:$AF$219,12,FALSE)))</f>
        <v>1785</v>
      </c>
      <c r="J11" s="242">
        <f>IF(ISNA(VLOOKUP($B11,'Summer 2022 School'!$C$2:$AF$219,12,FALSE)),0,(VLOOKUP($B11,'Summer 2022 School'!$C$2:$AF$219,12,FALSE)))</f>
        <v>2178</v>
      </c>
      <c r="K11" s="242">
        <f>IF(ISNA(VLOOKUP($B11,'Autumn 2022 School'!$C$2:$AF$219,9,FALSE)),0,(VLOOKUP($B11,'Autumn 2022 School'!$C$2:$AF$219,9,FALSE)))</f>
        <v>1335</v>
      </c>
      <c r="L11" s="242">
        <f>IF(ISNA(VLOOKUP($B11,'Spring 2022 School'!$C$2:$AF$219,15,FALSE)),0,(VLOOKUP($B11,'Spring 2022 School'!$C$2:$AF$219,15,FALSE)))</f>
        <v>195</v>
      </c>
      <c r="M11" s="242">
        <f>IF(ISNA(VLOOKUP($B11,'Summer 2022 School'!$C$2:$AF$219,15,FALSE)),0,(VLOOKUP($B11,'Summer 2022 School'!$C$2:$AF$219,15,FALSE)))</f>
        <v>255</v>
      </c>
      <c r="N11" s="242">
        <f>IF(ISNA(VLOOKUP($B11,'Autumn 2022 School'!$C$2:$AF$219,11,FALSE)),0,(VLOOKUP($B11,'Autumn 2022 School'!$C$2:$AF$219,11,FALSE)))</f>
        <v>90</v>
      </c>
      <c r="O11" s="242">
        <f>IF(ISNA(VLOOKUP($B11,'Spring 2022 School'!$C$2:$AF$219,2,FALSE)),0,(VLOOKUP($B11,'Spring 2022 School'!$C$2:$AF$219,2,FALSE)))</f>
        <v>60</v>
      </c>
      <c r="P11" s="242">
        <f>IF(ISNA(VLOOKUP($B11,'Summer 2022 School'!$C$2:$AF$219,2,FALSE)),0,(VLOOKUP($B11,'Summer 2022 School'!$C$2:$AF$219,2,FALSE)))</f>
        <v>51</v>
      </c>
      <c r="Q11" s="242">
        <f>IF(ISNA(VLOOKUP($B11,'Autumn 2022 School'!$C$2:$AF$219,2,FALSE)),0,(VLOOKUP($B11,'Autumn 2022 School'!$C$2:$AF$219,2,FALSE)))</f>
        <v>43</v>
      </c>
      <c r="R11" s="242">
        <f>IF(ISNA(VLOOKUP($B11,'Spring 2022 School'!$C$2:$AF$219,9,FALSE)),0,(VLOOKUP($B11,'Spring 2022 School'!$C$2:$AF$219,9,FALSE)))</f>
        <v>900</v>
      </c>
      <c r="S11" s="242">
        <f>IF(ISNA(VLOOKUP($B11,'Summer 2022 School'!$C$2:$AF$219,9,FALSE)),0,(VLOOKUP($B11,'Summer 2022 School'!$C$2:$AF$219,9,FALSE)))</f>
        <v>765</v>
      </c>
      <c r="T11" s="242">
        <f>IF(ISNA(VLOOKUP($B11,'Autumn 2022 School'!$C$2:$AF$219,7,FALSE)),0,(VLOOKUP($B11,'Autumn 2022 School'!$C$2:$AF$219,7,FALSE)))</f>
        <v>645</v>
      </c>
      <c r="U11" s="242">
        <f>IF(ISNA(VLOOKUP($B11,'Spring 2022 School'!$C$2:$AF$219,25,FALSE)),0,(VLOOKUP($B11,'Spring 2022 School'!$C$2:$AF$219,25,FALSE)))</f>
        <v>28</v>
      </c>
      <c r="V11" s="242">
        <f>IF(ISNA(VLOOKUP($B11,'Spring 2022 School'!$C$2:$AF$219,25,FALSE)),0,(VLOOKUP($B11,'Spring 2022 School'!$C$2:$AF$219,25,FALSE)))</f>
        <v>28</v>
      </c>
      <c r="W11" s="242">
        <f>IF(ISNA(VLOOKUP($B11,'Spring 2022 School'!$C$2:$AF$219,25,FALSE)),0,(VLOOKUP($B11,'Spring 2022 School'!$C$2:$AF$219,25,FALSE)))</f>
        <v>28</v>
      </c>
      <c r="X11" s="242">
        <f>IF(ISNA(VLOOKUP($B11,'Spring 2022 School'!$C$2:$AF$219,26,FALSE)),0,(VLOOKUP($B11,'Spring 2022 School'!$C$2:$AF$219,26,FALSE)))</f>
        <v>420</v>
      </c>
      <c r="Y11" s="242">
        <f>IF(ISNA(VLOOKUP($B11,'Spring 2022 School'!$C$2:$AF$219,26,FALSE)),0,(VLOOKUP($B11,'Spring 2022 School'!$C$2:$AF$219,26,FALSE)))</f>
        <v>420</v>
      </c>
      <c r="Z11" s="242">
        <f>IF(ISNA(VLOOKUP($B11,'Spring 2022 School'!$C$2:$AF$219,26,FALSE)),0,(VLOOKUP($B11,'Spring 2022 School'!$C$2:$AF$219,26,FALSE)))</f>
        <v>420</v>
      </c>
      <c r="AA11" s="242">
        <f>IF(ISNA(VLOOKUP($B11,'Spring 2022 School'!$C$2:$AF$219,27,FALSE)),0,(VLOOKUP($B11,'Spring 2022 School'!$C$2:$AF$219,27,FALSE)))</f>
        <v>30</v>
      </c>
      <c r="AB11" s="242">
        <f>IF(ISNA(VLOOKUP($B11,'Spring 2022 School'!$C$2:$AF$219,27,FALSE)),0,(VLOOKUP($B11,'Spring 2022 School'!$C$2:$AF$219,27,FALSE)))</f>
        <v>30</v>
      </c>
      <c r="AC11" s="242">
        <f>IF(ISNA(VLOOKUP($B11,'Spring 2022 School'!$C$2:$AF$219,27,FALSE)),0,(VLOOKUP($B11,'Spring 2022 School'!$C$2:$AF$219,27,FALSE)))</f>
        <v>30</v>
      </c>
      <c r="AD11" s="414">
        <f t="shared" si="31"/>
        <v>350004.30000000005</v>
      </c>
      <c r="AE11" s="436">
        <f>VLOOKUP($A11,'Data EYFSS Indica Old'!$C:$AQ,17,0)</f>
        <v>3216.6037735849059</v>
      </c>
      <c r="AF11" s="436">
        <f>VLOOKUP($A11,'Data EYFSS Indica Old'!$C:$AQ,18,0)</f>
        <v>14072.641509433963</v>
      </c>
      <c r="AG11" s="436">
        <f>VLOOKUP($A11,'Data EYFSS Indica Old'!$C:$AQ,19,0)</f>
        <v>61115.471698113208</v>
      </c>
      <c r="AH11" s="414">
        <f t="shared" si="32"/>
        <v>1962.1283018867925</v>
      </c>
      <c r="AI11" s="414">
        <f t="shared" si="33"/>
        <v>4081.066037735849</v>
      </c>
      <c r="AJ11" s="414">
        <f t="shared" si="34"/>
        <v>4889.2377358490567</v>
      </c>
      <c r="AK11" s="414">
        <f t="shared" si="35"/>
        <v>10932.432075471697</v>
      </c>
      <c r="AL11" s="436">
        <f>IF(ISNA(VLOOKUP($A11,'Spring 2022 School'!$B8:$AD8,29,FALSE)),0,(VLOOKUP($A11,'Spring 2022 School'!$B8:$AD8,29,FALSE)))</f>
        <v>28</v>
      </c>
      <c r="AM11" s="436">
        <f>IF(ISNA(VLOOKUP($A11,'Spring 2022 School'!$B8:$AZ8,30,FALSE)),0,(VLOOKUP($A11,'Spring 2022 School'!$B8:$AZ8,30,FALSE)))</f>
        <v>420</v>
      </c>
      <c r="AN11" s="435">
        <f t="shared" si="27"/>
        <v>15260</v>
      </c>
      <c r="AO11" s="437">
        <f t="shared" si="28"/>
        <v>170726.84999999998</v>
      </c>
      <c r="AP11" s="414">
        <f t="shared" si="29"/>
        <v>546923.58207547176</v>
      </c>
      <c r="AQ11" s="436">
        <f>VLOOKUP($A11,'Data EYFSS Indica Old'!$C:$AQ,26,0)</f>
        <v>33</v>
      </c>
      <c r="AR11" s="436">
        <f>VLOOKUP($A11,'Data EYFSS Indica Old'!$C:$AQ,27,0)</f>
        <v>64</v>
      </c>
      <c r="AS11" s="436">
        <f>VLOOKUP($A11,'Data EYFSS Indica Old'!$C:$AQ,28,0)</f>
        <v>96</v>
      </c>
      <c r="AT11" s="442">
        <f t="shared" si="40"/>
        <v>22440.9</v>
      </c>
      <c r="AU11" s="442">
        <f>(VLOOKUP($A11,'Data EYFSS Indica Old'!$C:$AQ,24,0))/3.2*AU$3</f>
        <v>224376.51690084834</v>
      </c>
      <c r="AV11" s="447">
        <f t="shared" si="36"/>
        <v>793740.99897632014</v>
      </c>
      <c r="AW11" s="443">
        <f t="shared" si="37"/>
        <v>330725.4162401334</v>
      </c>
      <c r="AX11" s="443">
        <f t="shared" si="38"/>
        <v>264580.33299210673</v>
      </c>
      <c r="AY11" s="443">
        <f t="shared" si="39"/>
        <v>198435.24974408007</v>
      </c>
      <c r="AZ11" s="443">
        <v>5120.5</v>
      </c>
    </row>
    <row r="12" spans="1:52" x14ac:dyDescent="0.35">
      <c r="A12" s="252">
        <v>1012</v>
      </c>
      <c r="B12" t="s">
        <v>941</v>
      </c>
      <c r="C12" s="242">
        <f>IF(ISNA(VLOOKUP($B12,'Spring 2022 School'!$C$2:$AF$220,5,FALSE)),0,(VLOOKUP($B12,'Spring 2022 School'!$C$2:$AF$220,5,FALSE)))</f>
        <v>91</v>
      </c>
      <c r="D12" s="242">
        <f>IF(ISNA(VLOOKUP($B12,'Summer 2022 School'!$C$2:$AF$220,5,FALSE)),0,(VLOOKUP($B12,'Summer 2022 School'!$C$2:$AF$220,5,FALSE)))</f>
        <v>107</v>
      </c>
      <c r="E12" s="242">
        <f>IF(ISNA(VLOOKUP($B12,'Autumn 2022 School'!$C$2:$AF$219,4,FALSE)),0,(VLOOKUP($B12,'Autumn 2022 School'!$C$2:$AF$219,4,FALSE)))</f>
        <v>72</v>
      </c>
      <c r="F12" s="242">
        <f>IF(ISNA(VLOOKUP($B12,'Spring 2022 School'!$C$2:$AF$219,8,FALSE)),0,(VLOOKUP($B12,'Spring 2022 School'!$C$2:$AF$219,8,FALSE)))</f>
        <v>15</v>
      </c>
      <c r="G12" s="242">
        <f>IF(ISNA(VLOOKUP($B12,'Summer 2022 School'!$C$2:$AF$219,8,FALSE)),0,(VLOOKUP($B12,'Summer 2022 School'!$C$2:$AF$219,8,FALSE)))</f>
        <v>19</v>
      </c>
      <c r="H12" s="242">
        <f>IF(ISNA(VLOOKUP($B12,'Autumn 2022 School'!$C$2:$AF$219,6,FALSE)),0,(VLOOKUP($B12,'Autumn 2022 School'!$C$2:$AF$219,6,FALSE)))</f>
        <v>18</v>
      </c>
      <c r="I12" s="242">
        <f>IF(ISNA(VLOOKUP($B12,'Spring 2022 School'!$C$2:$AF$219,12,FALSE)),0,(VLOOKUP($B12,'Spring 2022 School'!$C$2:$AF$219,12,FALSE)))</f>
        <v>1365</v>
      </c>
      <c r="J12" s="242">
        <f>IF(ISNA(VLOOKUP($B12,'Summer 2022 School'!$C$2:$AF$219,12,FALSE)),0,(VLOOKUP($B12,'Summer 2022 School'!$C$2:$AF$219,12,FALSE)))</f>
        <v>1590</v>
      </c>
      <c r="K12" s="242">
        <f>IF(ISNA(VLOOKUP($B12,'Autumn 2022 School'!$C$2:$AF$219,9,FALSE)),0,(VLOOKUP($B12,'Autumn 2022 School'!$C$2:$AF$219,9,FALSE)))</f>
        <v>1065</v>
      </c>
      <c r="L12" s="242">
        <f>IF(ISNA(VLOOKUP($B12,'Spring 2022 School'!$C$2:$AF$219,15,FALSE)),0,(VLOOKUP($B12,'Spring 2022 School'!$C$2:$AF$219,15,FALSE)))</f>
        <v>225</v>
      </c>
      <c r="M12" s="242">
        <f>IF(ISNA(VLOOKUP($B12,'Summer 2022 School'!$C$2:$AF$219,15,FALSE)),0,(VLOOKUP($B12,'Summer 2022 School'!$C$2:$AF$219,15,FALSE)))</f>
        <v>285</v>
      </c>
      <c r="N12" s="242">
        <f>IF(ISNA(VLOOKUP($B12,'Autumn 2022 School'!$C$2:$AF$219,11,FALSE)),0,(VLOOKUP($B12,'Autumn 2022 School'!$C$2:$AF$219,11,FALSE)))</f>
        <v>270</v>
      </c>
      <c r="O12" s="242">
        <f>IF(ISNA(VLOOKUP($B12,'Spring 2022 School'!$C$2:$AF$219,2,FALSE)),0,(VLOOKUP($B12,'Spring 2022 School'!$C$2:$AF$219,2,FALSE)))</f>
        <v>27</v>
      </c>
      <c r="P12" s="242">
        <f>IF(ISNA(VLOOKUP($B12,'Summer 2022 School'!$C$2:$AF$219,2,FALSE)),0,(VLOOKUP($B12,'Summer 2022 School'!$C$2:$AF$219,2,FALSE)))</f>
        <v>30</v>
      </c>
      <c r="Q12" s="242">
        <f>IF(ISNA(VLOOKUP($B12,'Autumn 2022 School'!$C$2:$AF$219,2,FALSE)),0,(VLOOKUP($B12,'Autumn 2022 School'!$C$2:$AF$219,2,FALSE)))</f>
        <v>41</v>
      </c>
      <c r="R12" s="242">
        <f>IF(ISNA(VLOOKUP($B12,'Spring 2022 School'!$C$2:$AF$219,9,FALSE)),0,(VLOOKUP($B12,'Spring 2022 School'!$C$2:$AF$219,9,FALSE)))</f>
        <v>405</v>
      </c>
      <c r="S12" s="242">
        <f>IF(ISNA(VLOOKUP($B12,'Summer 2022 School'!$C$2:$AF$219,9,FALSE)),0,(VLOOKUP($B12,'Summer 2022 School'!$C$2:$AF$219,9,FALSE)))</f>
        <v>450</v>
      </c>
      <c r="T12" s="242">
        <f>IF(ISNA(VLOOKUP($B12,'Autumn 2022 School'!$C$2:$AF$219,7,FALSE)),0,(VLOOKUP($B12,'Autumn 2022 School'!$C$2:$AF$219,7,FALSE)))</f>
        <v>615</v>
      </c>
      <c r="U12" s="242">
        <f>IF(ISNA(VLOOKUP($B12,'Spring 2022 School'!$C$2:$AF$219,25,FALSE)),0,(VLOOKUP($B12,'Spring 2022 School'!$C$2:$AF$219,25,FALSE)))</f>
        <v>38</v>
      </c>
      <c r="V12" s="242">
        <f>IF(ISNA(VLOOKUP($B12,'Spring 2022 School'!$C$2:$AF$219,25,FALSE)),0,(VLOOKUP($B12,'Spring 2022 School'!$C$2:$AF$219,25,FALSE)))</f>
        <v>38</v>
      </c>
      <c r="W12" s="242">
        <f>IF(ISNA(VLOOKUP($B12,'Spring 2022 School'!$C$2:$AF$219,25,FALSE)),0,(VLOOKUP($B12,'Spring 2022 School'!$C$2:$AF$219,25,FALSE)))</f>
        <v>38</v>
      </c>
      <c r="X12" s="242">
        <f>IF(ISNA(VLOOKUP($B12,'Spring 2022 School'!$C$2:$AF$219,26,FALSE)),0,(VLOOKUP($B12,'Spring 2022 School'!$C$2:$AF$219,26,FALSE)))</f>
        <v>570</v>
      </c>
      <c r="Y12" s="242">
        <f>IF(ISNA(VLOOKUP($B12,'Spring 2022 School'!$C$2:$AF$219,26,FALSE)),0,(VLOOKUP($B12,'Spring 2022 School'!$C$2:$AF$219,26,FALSE)))</f>
        <v>570</v>
      </c>
      <c r="Z12" s="242">
        <f>IF(ISNA(VLOOKUP($B12,'Spring 2022 School'!$C$2:$AF$219,26,FALSE)),0,(VLOOKUP($B12,'Spring 2022 School'!$C$2:$AF$219,26,FALSE)))</f>
        <v>570</v>
      </c>
      <c r="AA12" s="242">
        <f>IF(ISNA(VLOOKUP($B12,'Spring 2022 School'!$C$2:$AF$219,27,FALSE)),0,(VLOOKUP($B12,'Spring 2022 School'!$C$2:$AF$219,27,FALSE)))</f>
        <v>90</v>
      </c>
      <c r="AB12" s="242">
        <f>IF(ISNA(VLOOKUP($B12,'Spring 2022 School'!$C$2:$AF$219,27,FALSE)),0,(VLOOKUP($B12,'Spring 2022 School'!$C$2:$AF$219,27,FALSE)))</f>
        <v>90</v>
      </c>
      <c r="AC12" s="242">
        <f>IF(ISNA(VLOOKUP($B12,'Spring 2022 School'!$C$2:$AF$219,27,FALSE)),0,(VLOOKUP($B12,'Spring 2022 School'!$C$2:$AF$219,27,FALSE)))</f>
        <v>90</v>
      </c>
      <c r="AD12" s="414">
        <f t="shared" si="31"/>
        <v>287005.5</v>
      </c>
      <c r="AE12" s="436">
        <f>VLOOKUP($A12,'Data EYFSS Indica Old'!$C:$AQ,17,0)</f>
        <v>9364.68</v>
      </c>
      <c r="AF12" s="436">
        <f>VLOOKUP($A12,'Data EYFSS Indica Old'!$C:$AQ,18,0)</f>
        <v>21986.639999999999</v>
      </c>
      <c r="AG12" s="436">
        <f>VLOOKUP($A12,'Data EYFSS Indica Old'!$C:$AQ,19,0)</f>
        <v>30129.84</v>
      </c>
      <c r="AH12" s="414">
        <f t="shared" si="32"/>
        <v>5712.4548000000004</v>
      </c>
      <c r="AI12" s="414">
        <f t="shared" si="33"/>
        <v>6376.1255999999994</v>
      </c>
      <c r="AJ12" s="414">
        <f t="shared" si="34"/>
        <v>2410.3872000000001</v>
      </c>
      <c r="AK12" s="414">
        <f t="shared" si="35"/>
        <v>14498.9676</v>
      </c>
      <c r="AL12" s="436">
        <f>IF(ISNA(VLOOKUP($A12,'Spring 2022 School'!$B9:$AD9,29,FALSE)),0,(VLOOKUP($A12,'Spring 2022 School'!$B9:$AD9,29,FALSE)))</f>
        <v>0</v>
      </c>
      <c r="AM12" s="436">
        <f>IF(ISNA(VLOOKUP($A12,'Spring 2022 School'!$B9:$AZ9,30,FALSE)),0,(VLOOKUP($A12,'Spring 2022 School'!$B9:$AZ9,30,FALSE)))</f>
        <v>0</v>
      </c>
      <c r="AN12" s="435">
        <f t="shared" si="27"/>
        <v>0</v>
      </c>
      <c r="AO12" s="437">
        <f t="shared" si="28"/>
        <v>107455.94999999998</v>
      </c>
      <c r="AP12" s="414">
        <f t="shared" si="29"/>
        <v>408960.41759999993</v>
      </c>
      <c r="AQ12" s="436">
        <f>VLOOKUP($A12,'Data EYFSS Indica Old'!$C:$AQ,26,0)</f>
        <v>48</v>
      </c>
      <c r="AR12" s="436">
        <f>VLOOKUP($A12,'Data EYFSS Indica Old'!$C:$AQ,27,0)</f>
        <v>23</v>
      </c>
      <c r="AS12" s="436">
        <f>VLOOKUP($A12,'Data EYFSS Indica Old'!$C:$AQ,28,0)</f>
        <v>27</v>
      </c>
      <c r="AT12" s="442">
        <f t="shared" si="40"/>
        <v>11597.099999999999</v>
      </c>
      <c r="AU12" s="442">
        <f>(VLOOKUP($A12,'Data EYFSS Indica Old'!$C:$AQ,24,0))/3.2*AU$3</f>
        <v>182068.43564422053</v>
      </c>
      <c r="AV12" s="447">
        <f t="shared" si="36"/>
        <v>602625.95324422047</v>
      </c>
      <c r="AW12" s="443">
        <f t="shared" si="37"/>
        <v>251094.14718509186</v>
      </c>
      <c r="AX12" s="443">
        <f t="shared" si="38"/>
        <v>200875.31774807349</v>
      </c>
      <c r="AY12" s="443">
        <f t="shared" si="39"/>
        <v>150656.48831105512</v>
      </c>
      <c r="AZ12" s="443">
        <v>4830.25</v>
      </c>
    </row>
    <row r="13" spans="1:52" x14ac:dyDescent="0.35">
      <c r="A13" s="252">
        <v>1014</v>
      </c>
      <c r="B13" t="s">
        <v>942</v>
      </c>
      <c r="C13" s="242">
        <f>IF(ISNA(VLOOKUP($B13,'Spring 2022 School'!$C$2:$AF$220,5,FALSE)),0,(VLOOKUP($B13,'Spring 2022 School'!$C$2:$AF$220,5,FALSE)))</f>
        <v>89</v>
      </c>
      <c r="D13" s="242">
        <f>IF(ISNA(VLOOKUP($B13,'Summer 2022 School'!$C$2:$AF$220,5,FALSE)),0,(VLOOKUP($B13,'Summer 2022 School'!$C$2:$AF$220,5,FALSE)))</f>
        <v>99</v>
      </c>
      <c r="E13" s="242">
        <f>IF(ISNA(VLOOKUP($B13,'Autumn 2022 School'!$C$2:$AF$219,4,FALSE)),0,(VLOOKUP($B13,'Autumn 2022 School'!$C$2:$AF$219,4,FALSE)))</f>
        <v>76</v>
      </c>
      <c r="F13" s="242">
        <f>IF(ISNA(VLOOKUP($B13,'Spring 2022 School'!$C$2:$AF$219,8,FALSE)),0,(VLOOKUP($B13,'Spring 2022 School'!$C$2:$AF$219,8,FALSE)))</f>
        <v>18</v>
      </c>
      <c r="G13" s="242">
        <f>IF(ISNA(VLOOKUP($B13,'Summer 2022 School'!$C$2:$AF$219,8,FALSE)),0,(VLOOKUP($B13,'Summer 2022 School'!$C$2:$AF$219,8,FALSE)))</f>
        <v>19</v>
      </c>
      <c r="H13" s="242">
        <f>IF(ISNA(VLOOKUP($B13,'Autumn 2022 School'!$C$2:$AF$219,6,FALSE)),0,(VLOOKUP($B13,'Autumn 2022 School'!$C$2:$AF$219,6,FALSE)))</f>
        <v>28</v>
      </c>
      <c r="I13" s="242">
        <f>IF(ISNA(VLOOKUP($B13,'Spring 2022 School'!$C$2:$AF$219,12,FALSE)),0,(VLOOKUP($B13,'Spring 2022 School'!$C$2:$AF$219,12,FALSE)))</f>
        <v>1335</v>
      </c>
      <c r="J13" s="242">
        <f>IF(ISNA(VLOOKUP($B13,'Summer 2022 School'!$C$2:$AF$219,12,FALSE)),0,(VLOOKUP($B13,'Summer 2022 School'!$C$2:$AF$219,12,FALSE)))</f>
        <v>1485</v>
      </c>
      <c r="K13" s="242">
        <f>IF(ISNA(VLOOKUP($B13,'Autumn 2022 School'!$C$2:$AF$219,9,FALSE)),0,(VLOOKUP($B13,'Autumn 2022 School'!$C$2:$AF$219,9,FALSE)))</f>
        <v>1140</v>
      </c>
      <c r="L13" s="242">
        <f>IF(ISNA(VLOOKUP($B13,'Spring 2022 School'!$C$2:$AF$219,15,FALSE)),0,(VLOOKUP($B13,'Spring 2022 School'!$C$2:$AF$219,15,FALSE)))</f>
        <v>270</v>
      </c>
      <c r="M13" s="242">
        <f>IF(ISNA(VLOOKUP($B13,'Summer 2022 School'!$C$2:$AF$219,15,FALSE)),0,(VLOOKUP($B13,'Summer 2022 School'!$C$2:$AF$219,15,FALSE)))</f>
        <v>285</v>
      </c>
      <c r="N13" s="242">
        <f>IF(ISNA(VLOOKUP($B13,'Autumn 2022 School'!$C$2:$AF$219,11,FALSE)),0,(VLOOKUP($B13,'Autumn 2022 School'!$C$2:$AF$219,11,FALSE)))</f>
        <v>420</v>
      </c>
      <c r="O13" s="242">
        <f>IF(ISNA(VLOOKUP($B13,'Spring 2022 School'!$C$2:$AF$219,2,FALSE)),0,(VLOOKUP($B13,'Spring 2022 School'!$C$2:$AF$219,2,FALSE)))</f>
        <v>27</v>
      </c>
      <c r="P13" s="242">
        <f>IF(ISNA(VLOOKUP($B13,'Summer 2022 School'!$C$2:$AF$219,2,FALSE)),0,(VLOOKUP($B13,'Summer 2022 School'!$C$2:$AF$219,2,FALSE)))</f>
        <v>24</v>
      </c>
      <c r="Q13" s="242">
        <f>IF(ISNA(VLOOKUP($B13,'Autumn 2022 School'!$C$2:$AF$219,2,FALSE)),0,(VLOOKUP($B13,'Autumn 2022 School'!$C$2:$AF$219,2,FALSE)))</f>
        <v>26</v>
      </c>
      <c r="R13" s="242">
        <f>IF(ISNA(VLOOKUP($B13,'Spring 2022 School'!$C$2:$AF$219,9,FALSE)),0,(VLOOKUP($B13,'Spring 2022 School'!$C$2:$AF$219,9,FALSE)))</f>
        <v>405</v>
      </c>
      <c r="S13" s="242">
        <f>IF(ISNA(VLOOKUP($B13,'Summer 2022 School'!$C$2:$AF$219,9,FALSE)),0,(VLOOKUP($B13,'Summer 2022 School'!$C$2:$AF$219,9,FALSE)))</f>
        <v>360</v>
      </c>
      <c r="T13" s="242">
        <f>IF(ISNA(VLOOKUP($B13,'Autumn 2022 School'!$C$2:$AF$219,7,FALSE)),0,(VLOOKUP($B13,'Autumn 2022 School'!$C$2:$AF$219,7,FALSE)))</f>
        <v>390</v>
      </c>
      <c r="U13" s="242">
        <f>IF(ISNA(VLOOKUP($B13,'Spring 2022 School'!$C$2:$AF$219,25,FALSE)),0,(VLOOKUP($B13,'Spring 2022 School'!$C$2:$AF$219,25,FALSE)))</f>
        <v>45</v>
      </c>
      <c r="V13" s="242">
        <f>IF(ISNA(VLOOKUP($B13,'Spring 2022 School'!$C$2:$AF$219,25,FALSE)),0,(VLOOKUP($B13,'Spring 2022 School'!$C$2:$AF$219,25,FALSE)))</f>
        <v>45</v>
      </c>
      <c r="W13" s="242">
        <f>IF(ISNA(VLOOKUP($B13,'Spring 2022 School'!$C$2:$AF$219,25,FALSE)),0,(VLOOKUP($B13,'Spring 2022 School'!$C$2:$AF$219,25,FALSE)))</f>
        <v>45</v>
      </c>
      <c r="X13" s="242">
        <f>IF(ISNA(VLOOKUP($B13,'Spring 2022 School'!$C$2:$AF$219,26,FALSE)),0,(VLOOKUP($B13,'Spring 2022 School'!$C$2:$AF$219,26,FALSE)))</f>
        <v>675</v>
      </c>
      <c r="Y13" s="242">
        <f>IF(ISNA(VLOOKUP($B13,'Spring 2022 School'!$C$2:$AF$219,26,FALSE)),0,(VLOOKUP($B13,'Spring 2022 School'!$C$2:$AF$219,26,FALSE)))</f>
        <v>675</v>
      </c>
      <c r="Z13" s="242">
        <f>IF(ISNA(VLOOKUP($B13,'Spring 2022 School'!$C$2:$AF$219,26,FALSE)),0,(VLOOKUP($B13,'Spring 2022 School'!$C$2:$AF$219,26,FALSE)))</f>
        <v>675</v>
      </c>
      <c r="AA13" s="242">
        <f>IF(ISNA(VLOOKUP($B13,'Spring 2022 School'!$C$2:$AF$219,27,FALSE)),0,(VLOOKUP($B13,'Spring 2022 School'!$C$2:$AF$219,27,FALSE)))</f>
        <v>60</v>
      </c>
      <c r="AB13" s="242">
        <f>IF(ISNA(VLOOKUP($B13,'Spring 2022 School'!$C$2:$AF$219,27,FALSE)),0,(VLOOKUP($B13,'Spring 2022 School'!$C$2:$AF$219,27,FALSE)))</f>
        <v>60</v>
      </c>
      <c r="AC13" s="242">
        <f>IF(ISNA(VLOOKUP($B13,'Spring 2022 School'!$C$2:$AF$219,27,FALSE)),0,(VLOOKUP($B13,'Spring 2022 School'!$C$2:$AF$219,27,FALSE)))</f>
        <v>60</v>
      </c>
      <c r="AD13" s="414">
        <f t="shared" si="31"/>
        <v>294196.5</v>
      </c>
      <c r="AE13" s="436">
        <f>VLOOKUP($A13,'Data EYFSS Indica Old'!$C:$AQ,17,0)</f>
        <v>21086.608695652172</v>
      </c>
      <c r="AF13" s="436">
        <f>VLOOKUP($A13,'Data EYFSS Indica Old'!$C:$AQ,18,0)</f>
        <v>29872.695652173916</v>
      </c>
      <c r="AG13" s="436">
        <f>VLOOKUP($A13,'Data EYFSS Indica Old'!$C:$AQ,19,0)</f>
        <v>35144.347826086952</v>
      </c>
      <c r="AH13" s="414">
        <f t="shared" si="32"/>
        <v>12862.831304347825</v>
      </c>
      <c r="AI13" s="414">
        <f t="shared" si="33"/>
        <v>8663.0817391304354</v>
      </c>
      <c r="AJ13" s="414">
        <f t="shared" si="34"/>
        <v>2811.5478260869563</v>
      </c>
      <c r="AK13" s="414">
        <f t="shared" si="35"/>
        <v>24337.460869565217</v>
      </c>
      <c r="AL13" s="436">
        <f>IF(ISNA(VLOOKUP($A13,'Spring 2022 School'!$B10:$AD10,29,FALSE)),0,(VLOOKUP($A13,'Spring 2022 School'!$B10:$AD10,29,FALSE)))</f>
        <v>33</v>
      </c>
      <c r="AM13" s="436">
        <f>IF(ISNA(VLOOKUP($A13,'Spring 2022 School'!$B10:$AZ10,30,FALSE)),0,(VLOOKUP($A13,'Spring 2022 School'!$B10:$AZ10,30,FALSE)))</f>
        <v>495</v>
      </c>
      <c r="AN13" s="435">
        <f t="shared" si="27"/>
        <v>17985</v>
      </c>
      <c r="AO13" s="437">
        <f t="shared" si="28"/>
        <v>84971.25</v>
      </c>
      <c r="AP13" s="414">
        <f t="shared" si="29"/>
        <v>421490.2108695652</v>
      </c>
      <c r="AQ13" s="436">
        <f>VLOOKUP($A13,'Data EYFSS Indica Old'!$C:$AQ,26,0)</f>
        <v>60</v>
      </c>
      <c r="AR13" s="436">
        <f>VLOOKUP($A13,'Data EYFSS Indica Old'!$C:$AQ,27,0)</f>
        <v>30</v>
      </c>
      <c r="AS13" s="436">
        <f>VLOOKUP($A13,'Data EYFSS Indica Old'!$C:$AQ,28,0)</f>
        <v>27</v>
      </c>
      <c r="AT13" s="442">
        <f t="shared" si="40"/>
        <v>13894.2</v>
      </c>
      <c r="AU13" s="442">
        <f>(VLOOKUP($A13,'Data EYFSS Indica Old'!$C:$AQ,24,0))/3.2*AU$3</f>
        <v>192808.17934782605</v>
      </c>
      <c r="AV13" s="447">
        <f t="shared" si="36"/>
        <v>628192.59021739126</v>
      </c>
      <c r="AW13" s="443">
        <f t="shared" si="37"/>
        <v>261746.91259057971</v>
      </c>
      <c r="AX13" s="443">
        <f t="shared" si="38"/>
        <v>209397.53007246376</v>
      </c>
      <c r="AY13" s="443">
        <f t="shared" si="39"/>
        <v>157048.14755434782</v>
      </c>
      <c r="AZ13" s="443">
        <v>4965.25</v>
      </c>
    </row>
    <row r="14" spans="1:52" x14ac:dyDescent="0.35">
      <c r="A14" s="252">
        <v>1015</v>
      </c>
      <c r="B14" t="s">
        <v>943</v>
      </c>
      <c r="C14" s="242">
        <f>IF(ISNA(VLOOKUP($B14,'Spring 2022 School'!$C$2:$AF$220,5,FALSE)),0,(VLOOKUP($B14,'Spring 2022 School'!$C$2:$AF$220,5,FALSE)))</f>
        <v>82</v>
      </c>
      <c r="D14" s="242">
        <f>IF(ISNA(VLOOKUP($B14,'Summer 2022 School'!$C$2:$AF$220,5,FALSE)),0,(VLOOKUP($B14,'Summer 2022 School'!$C$2:$AF$220,5,FALSE)))</f>
        <v>85</v>
      </c>
      <c r="E14" s="242">
        <f>IF(ISNA(VLOOKUP($B14,'Autumn 2022 School'!$C$2:$AF$219,4,FALSE)),0,(VLOOKUP($B14,'Autumn 2022 School'!$C$2:$AF$219,4,FALSE)))</f>
        <v>75</v>
      </c>
      <c r="F14" s="242">
        <f>IF(ISNA(VLOOKUP($B14,'Spring 2022 School'!$C$2:$AF$219,8,FALSE)),0,(VLOOKUP($B14,'Spring 2022 School'!$C$2:$AF$219,8,FALSE)))</f>
        <v>34</v>
      </c>
      <c r="G14" s="242">
        <f>IF(ISNA(VLOOKUP($B14,'Summer 2022 School'!$C$2:$AF$219,8,FALSE)),0,(VLOOKUP($B14,'Summer 2022 School'!$C$2:$AF$219,8,FALSE)))</f>
        <v>38</v>
      </c>
      <c r="H14" s="242">
        <f>IF(ISNA(VLOOKUP($B14,'Autumn 2022 School'!$C$2:$AF$219,6,FALSE)),0,(VLOOKUP($B14,'Autumn 2022 School'!$C$2:$AF$219,6,FALSE)))</f>
        <v>29</v>
      </c>
      <c r="I14" s="242">
        <f>IF(ISNA(VLOOKUP($B14,'Spring 2022 School'!$C$2:$AF$219,12,FALSE)),0,(VLOOKUP($B14,'Spring 2022 School'!$C$2:$AF$219,12,FALSE)))</f>
        <v>1230</v>
      </c>
      <c r="J14" s="242">
        <f>IF(ISNA(VLOOKUP($B14,'Summer 2022 School'!$C$2:$AF$219,12,FALSE)),0,(VLOOKUP($B14,'Summer 2022 School'!$C$2:$AF$219,12,FALSE)))</f>
        <v>1275</v>
      </c>
      <c r="K14" s="242">
        <f>IF(ISNA(VLOOKUP($B14,'Autumn 2022 School'!$C$2:$AF$219,9,FALSE)),0,(VLOOKUP($B14,'Autumn 2022 School'!$C$2:$AF$219,9,FALSE)))</f>
        <v>1125</v>
      </c>
      <c r="L14" s="242">
        <f>IF(ISNA(VLOOKUP($B14,'Spring 2022 School'!$C$2:$AF$219,15,FALSE)),0,(VLOOKUP($B14,'Spring 2022 School'!$C$2:$AF$219,15,FALSE)))</f>
        <v>510</v>
      </c>
      <c r="M14" s="242">
        <f>IF(ISNA(VLOOKUP($B14,'Summer 2022 School'!$C$2:$AF$219,15,FALSE)),0,(VLOOKUP($B14,'Summer 2022 School'!$C$2:$AF$219,15,FALSE)))</f>
        <v>570</v>
      </c>
      <c r="N14" s="242">
        <f>IF(ISNA(VLOOKUP($B14,'Autumn 2022 School'!$C$2:$AF$219,11,FALSE)),0,(VLOOKUP($B14,'Autumn 2022 School'!$C$2:$AF$219,11,FALSE)))</f>
        <v>435</v>
      </c>
      <c r="O14" s="242">
        <f>IF(ISNA(VLOOKUP($B14,'Spring 2022 School'!$C$2:$AF$219,2,FALSE)),0,(VLOOKUP($B14,'Spring 2022 School'!$C$2:$AF$219,2,FALSE)))</f>
        <v>13</v>
      </c>
      <c r="P14" s="242">
        <f>IF(ISNA(VLOOKUP($B14,'Summer 2022 School'!$C$2:$AF$219,2,FALSE)),0,(VLOOKUP($B14,'Summer 2022 School'!$C$2:$AF$219,2,FALSE)))</f>
        <v>9</v>
      </c>
      <c r="Q14" s="242">
        <f>IF(ISNA(VLOOKUP($B14,'Autumn 2022 School'!$C$2:$AF$219,2,FALSE)),0,(VLOOKUP($B14,'Autumn 2022 School'!$C$2:$AF$219,2,FALSE)))</f>
        <v>31</v>
      </c>
      <c r="R14" s="242">
        <f>IF(ISNA(VLOOKUP($B14,'Spring 2022 School'!$C$2:$AF$219,9,FALSE)),0,(VLOOKUP($B14,'Spring 2022 School'!$C$2:$AF$219,9,FALSE)))</f>
        <v>150</v>
      </c>
      <c r="S14" s="242">
        <f>IF(ISNA(VLOOKUP($B14,'Summer 2022 School'!$C$2:$AF$219,9,FALSE)),0,(VLOOKUP($B14,'Summer 2022 School'!$C$2:$AF$219,9,FALSE)))</f>
        <v>105</v>
      </c>
      <c r="T14" s="242">
        <f>IF(ISNA(VLOOKUP($B14,'Autumn 2022 School'!$C$2:$AF$219,7,FALSE)),0,(VLOOKUP($B14,'Autumn 2022 School'!$C$2:$AF$219,7,FALSE)))</f>
        <v>315</v>
      </c>
      <c r="U14" s="242">
        <f>IF(ISNA(VLOOKUP($B14,'Spring 2022 School'!$C$2:$AF$219,25,FALSE)),0,(VLOOKUP($B14,'Spring 2022 School'!$C$2:$AF$219,25,FALSE)))</f>
        <v>25</v>
      </c>
      <c r="V14" s="242">
        <f>IF(ISNA(VLOOKUP($B14,'Spring 2022 School'!$C$2:$AF$219,25,FALSE)),0,(VLOOKUP($B14,'Spring 2022 School'!$C$2:$AF$219,25,FALSE)))</f>
        <v>25</v>
      </c>
      <c r="W14" s="242">
        <f>IF(ISNA(VLOOKUP($B14,'Spring 2022 School'!$C$2:$AF$219,25,FALSE)),0,(VLOOKUP($B14,'Spring 2022 School'!$C$2:$AF$219,25,FALSE)))</f>
        <v>25</v>
      </c>
      <c r="X14" s="242">
        <f>IF(ISNA(VLOOKUP($B14,'Spring 2022 School'!$C$2:$AF$219,26,FALSE)),0,(VLOOKUP($B14,'Spring 2022 School'!$C$2:$AF$219,26,FALSE)))</f>
        <v>375</v>
      </c>
      <c r="Y14" s="242">
        <f>IF(ISNA(VLOOKUP($B14,'Spring 2022 School'!$C$2:$AF$219,26,FALSE)),0,(VLOOKUP($B14,'Spring 2022 School'!$C$2:$AF$219,26,FALSE)))</f>
        <v>375</v>
      </c>
      <c r="Z14" s="242">
        <f>IF(ISNA(VLOOKUP($B14,'Spring 2022 School'!$C$2:$AF$219,26,FALSE)),0,(VLOOKUP($B14,'Spring 2022 School'!$C$2:$AF$219,26,FALSE)))</f>
        <v>375</v>
      </c>
      <c r="AA14" s="242">
        <f>IF(ISNA(VLOOKUP($B14,'Spring 2022 School'!$C$2:$AF$219,27,FALSE)),0,(VLOOKUP($B14,'Spring 2022 School'!$C$2:$AF$219,27,FALSE)))</f>
        <v>90</v>
      </c>
      <c r="AB14" s="242">
        <f>IF(ISNA(VLOOKUP($B14,'Spring 2022 School'!$C$2:$AF$219,27,FALSE)),0,(VLOOKUP($B14,'Spring 2022 School'!$C$2:$AF$219,27,FALSE)))</f>
        <v>90</v>
      </c>
      <c r="AC14" s="242">
        <f>IF(ISNA(VLOOKUP($B14,'Spring 2022 School'!$C$2:$AF$219,27,FALSE)),0,(VLOOKUP($B14,'Spring 2022 School'!$C$2:$AF$219,27,FALSE)))</f>
        <v>90</v>
      </c>
      <c r="AD14" s="414">
        <f t="shared" si="31"/>
        <v>307027.5</v>
      </c>
      <c r="AE14" s="436">
        <f>VLOOKUP($A14,'Data EYFSS Indica Old'!$C:$AQ,17,0)</f>
        <v>5767.6595744680844</v>
      </c>
      <c r="AF14" s="436">
        <f>VLOOKUP($A14,'Data EYFSS Indica Old'!$C:$AQ,18,0)</f>
        <v>10093.404255319148</v>
      </c>
      <c r="AG14" s="436">
        <f>VLOOKUP($A14,'Data EYFSS Indica Old'!$C:$AQ,19,0)</f>
        <v>11535.319148936169</v>
      </c>
      <c r="AH14" s="414">
        <f t="shared" si="32"/>
        <v>3518.2723404255316</v>
      </c>
      <c r="AI14" s="414">
        <f t="shared" si="33"/>
        <v>2927.0872340425531</v>
      </c>
      <c r="AJ14" s="414">
        <f t="shared" si="34"/>
        <v>922.82553191489353</v>
      </c>
      <c r="AK14" s="414">
        <f t="shared" si="35"/>
        <v>7368.1851063829781</v>
      </c>
      <c r="AL14" s="436">
        <f>IF(ISNA(VLOOKUP($A14,'Spring 2022 School'!$B11:$AD11,29,FALSE)),0,(VLOOKUP($A14,'Spring 2022 School'!$B11:$AD11,29,FALSE)))</f>
        <v>25</v>
      </c>
      <c r="AM14" s="436">
        <f>IF(ISNA(VLOOKUP($A14,'Spring 2022 School'!$B11:$AZ11,30,FALSE)),0,(VLOOKUP($A14,'Spring 2022 School'!$B11:$AZ11,30,FALSE)))</f>
        <v>375</v>
      </c>
      <c r="AN14" s="435">
        <f t="shared" si="27"/>
        <v>13625</v>
      </c>
      <c r="AO14" s="437">
        <f t="shared" si="28"/>
        <v>41221.949999999997</v>
      </c>
      <c r="AP14" s="414">
        <f t="shared" si="29"/>
        <v>369242.63510638301</v>
      </c>
      <c r="AQ14" s="436">
        <f>VLOOKUP($A14,'Data EYFSS Indica Old'!$C:$AQ,26,0)</f>
        <v>23</v>
      </c>
      <c r="AR14" s="436">
        <f>VLOOKUP($A14,'Data EYFSS Indica Old'!$C:$AQ,27,0)</f>
        <v>20</v>
      </c>
      <c r="AS14" s="436">
        <f>VLOOKUP($A14,'Data EYFSS Indica Old'!$C:$AQ,28,0)</f>
        <v>10</v>
      </c>
      <c r="AT14" s="442">
        <f t="shared" si="40"/>
        <v>6314.7</v>
      </c>
      <c r="AU14" s="442">
        <f>(VLOOKUP($A14,'Data EYFSS Indica Old'!$C:$AQ,24,0))/3.2*AU$3</f>
        <v>184021.11631760333</v>
      </c>
      <c r="AV14" s="447">
        <f t="shared" si="36"/>
        <v>559578.45142398635</v>
      </c>
      <c r="AW14" s="443">
        <f t="shared" si="37"/>
        <v>233157.68809332763</v>
      </c>
      <c r="AX14" s="443">
        <f t="shared" si="38"/>
        <v>186526.15047466211</v>
      </c>
      <c r="AY14" s="443">
        <f t="shared" si="39"/>
        <v>139894.61285599659</v>
      </c>
      <c r="AZ14" s="443">
        <v>4837</v>
      </c>
    </row>
    <row r="15" spans="1:52" x14ac:dyDescent="0.35">
      <c r="A15" s="252">
        <v>1016</v>
      </c>
      <c r="B15" t="s">
        <v>944</v>
      </c>
      <c r="C15" s="242">
        <f>IF(ISNA(VLOOKUP($B15,'Spring 2022 School'!$C$2:$AF$220,5,FALSE)),0,(VLOOKUP($B15,'Spring 2022 School'!$C$2:$AF$220,5,FALSE)))</f>
        <v>72</v>
      </c>
      <c r="D15" s="242">
        <f>IF(ISNA(VLOOKUP($B15,'Summer 2022 School'!$C$2:$AF$220,5,FALSE)),0,(VLOOKUP($B15,'Summer 2022 School'!$C$2:$AF$220,5,FALSE)))</f>
        <v>75</v>
      </c>
      <c r="E15" s="242">
        <f>IF(ISNA(VLOOKUP($B15,'Autumn 2022 School'!$C$2:$AF$219,4,FALSE)),0,(VLOOKUP($B15,'Autumn 2022 School'!$C$2:$AF$219,4,FALSE)))</f>
        <v>54</v>
      </c>
      <c r="F15" s="242">
        <f>IF(ISNA(VLOOKUP($B15,'Spring 2022 School'!$C$2:$AF$219,8,FALSE)),0,(VLOOKUP($B15,'Spring 2022 School'!$C$2:$AF$219,8,FALSE)))</f>
        <v>31</v>
      </c>
      <c r="G15" s="242">
        <f>IF(ISNA(VLOOKUP($B15,'Summer 2022 School'!$C$2:$AF$219,8,FALSE)),0,(VLOOKUP($B15,'Summer 2022 School'!$C$2:$AF$219,8,FALSE)))</f>
        <v>31</v>
      </c>
      <c r="H15" s="242">
        <f>IF(ISNA(VLOOKUP($B15,'Autumn 2022 School'!$C$2:$AF$219,6,FALSE)),0,(VLOOKUP($B15,'Autumn 2022 School'!$C$2:$AF$219,6,FALSE)))</f>
        <v>24</v>
      </c>
      <c r="I15" s="242">
        <f>IF(ISNA(VLOOKUP($B15,'Spring 2022 School'!$C$2:$AF$219,12,FALSE)),0,(VLOOKUP($B15,'Spring 2022 School'!$C$2:$AF$219,12,FALSE)))</f>
        <v>1080</v>
      </c>
      <c r="J15" s="242">
        <f>IF(ISNA(VLOOKUP($B15,'Summer 2022 School'!$C$2:$AF$219,12,FALSE)),0,(VLOOKUP($B15,'Summer 2022 School'!$C$2:$AF$219,12,FALSE)))</f>
        <v>1125</v>
      </c>
      <c r="K15" s="242">
        <f>IF(ISNA(VLOOKUP($B15,'Autumn 2022 School'!$C$2:$AF$219,9,FALSE)),0,(VLOOKUP($B15,'Autumn 2022 School'!$C$2:$AF$219,9,FALSE)))</f>
        <v>810</v>
      </c>
      <c r="L15" s="242">
        <f>IF(ISNA(VLOOKUP($B15,'Spring 2022 School'!$C$2:$AF$219,15,FALSE)),0,(VLOOKUP($B15,'Spring 2022 School'!$C$2:$AF$219,15,FALSE)))</f>
        <v>441</v>
      </c>
      <c r="M15" s="242">
        <f>IF(ISNA(VLOOKUP($B15,'Summer 2022 School'!$C$2:$AF$219,15,FALSE)),0,(VLOOKUP($B15,'Summer 2022 School'!$C$2:$AF$219,15,FALSE)))</f>
        <v>447</v>
      </c>
      <c r="N15" s="242">
        <f>IF(ISNA(VLOOKUP($B15,'Autumn 2022 School'!$C$2:$AF$219,11,FALSE)),0,(VLOOKUP($B15,'Autumn 2022 School'!$C$2:$AF$219,11,FALSE)))</f>
        <v>348</v>
      </c>
      <c r="O15" s="242">
        <f>IF(ISNA(VLOOKUP($B15,'Spring 2022 School'!$C$2:$AF$219,2,FALSE)),0,(VLOOKUP($B15,'Spring 2022 School'!$C$2:$AF$219,2,FALSE)))</f>
        <v>21</v>
      </c>
      <c r="P15" s="242">
        <f>IF(ISNA(VLOOKUP($B15,'Summer 2022 School'!$C$2:$AF$219,2,FALSE)),0,(VLOOKUP($B15,'Summer 2022 School'!$C$2:$AF$219,2,FALSE)))</f>
        <v>20</v>
      </c>
      <c r="Q15" s="242">
        <f>IF(ISNA(VLOOKUP($B15,'Autumn 2022 School'!$C$2:$AF$219,2,FALSE)),0,(VLOOKUP($B15,'Autumn 2022 School'!$C$2:$AF$219,2,FALSE)))</f>
        <v>25</v>
      </c>
      <c r="R15" s="242">
        <f>IF(ISNA(VLOOKUP($B15,'Spring 2022 School'!$C$2:$AF$219,9,FALSE)),0,(VLOOKUP($B15,'Spring 2022 School'!$C$2:$AF$219,9,FALSE)))</f>
        <v>270</v>
      </c>
      <c r="S15" s="242">
        <f>IF(ISNA(VLOOKUP($B15,'Summer 2022 School'!$C$2:$AF$219,9,FALSE)),0,(VLOOKUP($B15,'Summer 2022 School'!$C$2:$AF$219,9,FALSE)))</f>
        <v>255</v>
      </c>
      <c r="T15" s="242">
        <f>IF(ISNA(VLOOKUP($B15,'Autumn 2022 School'!$C$2:$AF$219,7,FALSE)),0,(VLOOKUP($B15,'Autumn 2022 School'!$C$2:$AF$219,7,FALSE)))</f>
        <v>300</v>
      </c>
      <c r="U15" s="242">
        <f>IF(ISNA(VLOOKUP($B15,'Spring 2022 School'!$C$2:$AF$219,25,FALSE)),0,(VLOOKUP($B15,'Spring 2022 School'!$C$2:$AF$219,25,FALSE)))</f>
        <v>18</v>
      </c>
      <c r="V15" s="242">
        <f>IF(ISNA(VLOOKUP($B15,'Spring 2022 School'!$C$2:$AF$219,25,FALSE)),0,(VLOOKUP($B15,'Spring 2022 School'!$C$2:$AF$219,25,FALSE)))</f>
        <v>18</v>
      </c>
      <c r="W15" s="242">
        <f>IF(ISNA(VLOOKUP($B15,'Spring 2022 School'!$C$2:$AF$219,25,FALSE)),0,(VLOOKUP($B15,'Spring 2022 School'!$C$2:$AF$219,25,FALSE)))</f>
        <v>18</v>
      </c>
      <c r="X15" s="242">
        <f>IF(ISNA(VLOOKUP($B15,'Spring 2022 School'!$C$2:$AF$219,26,FALSE)),0,(VLOOKUP($B15,'Spring 2022 School'!$C$2:$AF$219,26,FALSE)))</f>
        <v>270</v>
      </c>
      <c r="Y15" s="242">
        <f>IF(ISNA(VLOOKUP($B15,'Spring 2022 School'!$C$2:$AF$219,26,FALSE)),0,(VLOOKUP($B15,'Spring 2022 School'!$C$2:$AF$219,26,FALSE)))</f>
        <v>270</v>
      </c>
      <c r="Z15" s="242">
        <f>IF(ISNA(VLOOKUP($B15,'Spring 2022 School'!$C$2:$AF$219,26,FALSE)),0,(VLOOKUP($B15,'Spring 2022 School'!$C$2:$AF$219,26,FALSE)))</f>
        <v>270</v>
      </c>
      <c r="AA15" s="242">
        <f>IF(ISNA(VLOOKUP($B15,'Spring 2022 School'!$C$2:$AF$219,27,FALSE)),0,(VLOOKUP($B15,'Spring 2022 School'!$C$2:$AF$219,27,FALSE)))</f>
        <v>30</v>
      </c>
      <c r="AB15" s="242">
        <f>IF(ISNA(VLOOKUP($B15,'Spring 2022 School'!$C$2:$AF$219,27,FALSE)),0,(VLOOKUP($B15,'Spring 2022 School'!$C$2:$AF$219,27,FALSE)))</f>
        <v>30</v>
      </c>
      <c r="AC15" s="242">
        <f>IF(ISNA(VLOOKUP($B15,'Spring 2022 School'!$C$2:$AF$219,27,FALSE)),0,(VLOOKUP($B15,'Spring 2022 School'!$C$2:$AF$219,27,FALSE)))</f>
        <v>30</v>
      </c>
      <c r="AD15" s="414">
        <f t="shared" si="31"/>
        <v>254293.50000000003</v>
      </c>
      <c r="AE15" s="436">
        <f>VLOOKUP($A15,'Data EYFSS Indica Old'!$C:$AQ,17,0)</f>
        <v>12652.105263157893</v>
      </c>
      <c r="AF15" s="436">
        <f>VLOOKUP($A15,'Data EYFSS Indica Old'!$C:$AQ,18,0)</f>
        <v>14760.78947368421</v>
      </c>
      <c r="AG15" s="436">
        <f>VLOOKUP($A15,'Data EYFSS Indica Old'!$C:$AQ,19,0)</f>
        <v>18978.15789473684</v>
      </c>
      <c r="AH15" s="414">
        <f t="shared" si="32"/>
        <v>7717.7842105263144</v>
      </c>
      <c r="AI15" s="414">
        <f t="shared" si="33"/>
        <v>4280.628947368421</v>
      </c>
      <c r="AJ15" s="414">
        <f t="shared" si="34"/>
        <v>1518.2526315789471</v>
      </c>
      <c r="AK15" s="414">
        <f t="shared" si="35"/>
        <v>13516.665789473682</v>
      </c>
      <c r="AL15" s="436">
        <f>IF(ISNA(VLOOKUP($A15,'Spring 2022 School'!$B12:$AD12,29,FALSE)),0,(VLOOKUP($A15,'Spring 2022 School'!$B12:$AD12,29,FALSE)))</f>
        <v>15</v>
      </c>
      <c r="AM15" s="436">
        <f>IF(ISNA(VLOOKUP($A15,'Spring 2022 School'!$B12:$AZ12,30,FALSE)),0,(VLOOKUP($A15,'Spring 2022 School'!$B12:$AZ12,30,FALSE)))</f>
        <v>225</v>
      </c>
      <c r="AN15" s="435">
        <f t="shared" si="27"/>
        <v>8175</v>
      </c>
      <c r="AO15" s="437">
        <f t="shared" si="28"/>
        <v>60569.25</v>
      </c>
      <c r="AP15" s="414">
        <f t="shared" si="29"/>
        <v>336554.41578947369</v>
      </c>
      <c r="AQ15" s="436">
        <f>VLOOKUP($A15,'Data EYFSS Indica Old'!$C:$AQ,26,0)</f>
        <v>24</v>
      </c>
      <c r="AR15" s="436">
        <f>VLOOKUP($A15,'Data EYFSS Indica Old'!$C:$AQ,27,0)</f>
        <v>16</v>
      </c>
      <c r="AS15" s="436">
        <f>VLOOKUP($A15,'Data EYFSS Indica Old'!$C:$AQ,28,0)</f>
        <v>18</v>
      </c>
      <c r="AT15" s="442">
        <f t="shared" si="40"/>
        <v>6844.8</v>
      </c>
      <c r="AU15" s="442">
        <f>(VLOOKUP($A15,'Data EYFSS Indica Old'!$C:$AQ,24,0))/3.2*AU$3</f>
        <v>168399.6709305408</v>
      </c>
      <c r="AV15" s="447">
        <f t="shared" si="36"/>
        <v>511798.8867200145</v>
      </c>
      <c r="AW15" s="443">
        <f t="shared" si="37"/>
        <v>213249.5361333394</v>
      </c>
      <c r="AX15" s="443">
        <f t="shared" si="38"/>
        <v>170599.62890667151</v>
      </c>
      <c r="AY15" s="443">
        <f t="shared" si="39"/>
        <v>127949.72168000363</v>
      </c>
      <c r="AZ15" s="443">
        <v>4809.32</v>
      </c>
    </row>
    <row r="16" spans="1:52" x14ac:dyDescent="0.35">
      <c r="A16" s="252">
        <v>1017</v>
      </c>
      <c r="B16" t="s">
        <v>945</v>
      </c>
      <c r="C16" s="242">
        <f>IF(ISNA(VLOOKUP($B16,'Spring 2022 School'!$C$2:$AF$220,5,FALSE)),0,(VLOOKUP($B16,'Spring 2022 School'!$C$2:$AF$220,5,FALSE)))</f>
        <v>114</v>
      </c>
      <c r="D16" s="242">
        <f>IF(ISNA(VLOOKUP($B16,'Summer 2022 School'!$C$2:$AF$220,5,FALSE)),0,(VLOOKUP($B16,'Summer 2022 School'!$C$2:$AF$220,5,FALSE)))</f>
        <v>132</v>
      </c>
      <c r="E16" s="242">
        <f>IF(ISNA(VLOOKUP($B16,'Autumn 2022 School'!$C$2:$AF$219,4,FALSE)),0,(VLOOKUP($B16,'Autumn 2022 School'!$C$2:$AF$219,4,FALSE)))</f>
        <v>93</v>
      </c>
      <c r="F16" s="242">
        <f>IF(ISNA(VLOOKUP($B16,'Spring 2022 School'!$C$2:$AF$219,8,FALSE)),0,(VLOOKUP($B16,'Spring 2022 School'!$C$2:$AF$219,8,FALSE)))</f>
        <v>44</v>
      </c>
      <c r="G16" s="242">
        <f>IF(ISNA(VLOOKUP($B16,'Summer 2022 School'!$C$2:$AF$219,8,FALSE)),0,(VLOOKUP($B16,'Summer 2022 School'!$C$2:$AF$219,8,FALSE)))</f>
        <v>59</v>
      </c>
      <c r="H16" s="242">
        <f>IF(ISNA(VLOOKUP($B16,'Autumn 2022 School'!$C$2:$AF$219,6,FALSE)),0,(VLOOKUP($B16,'Autumn 2022 School'!$C$2:$AF$219,6,FALSE)))</f>
        <v>40</v>
      </c>
      <c r="I16" s="242">
        <f>IF(ISNA(VLOOKUP($B16,'Spring 2022 School'!$C$2:$AF$219,12,FALSE)),0,(VLOOKUP($B16,'Spring 2022 School'!$C$2:$AF$219,12,FALSE)))</f>
        <v>1710</v>
      </c>
      <c r="J16" s="242">
        <f>IF(ISNA(VLOOKUP($B16,'Summer 2022 School'!$C$2:$AF$219,12,FALSE)),0,(VLOOKUP($B16,'Summer 2022 School'!$C$2:$AF$219,12,FALSE)))</f>
        <v>1968</v>
      </c>
      <c r="K16" s="242">
        <f>IF(ISNA(VLOOKUP($B16,'Autumn 2022 School'!$C$2:$AF$219,9,FALSE)),0,(VLOOKUP($B16,'Autumn 2022 School'!$C$2:$AF$219,9,FALSE)))</f>
        <v>1395</v>
      </c>
      <c r="L16" s="242">
        <f>IF(ISNA(VLOOKUP($B16,'Spring 2022 School'!$C$2:$AF$219,15,FALSE)),0,(VLOOKUP($B16,'Spring 2022 School'!$C$2:$AF$219,15,FALSE)))</f>
        <v>660</v>
      </c>
      <c r="M16" s="242">
        <f>IF(ISNA(VLOOKUP($B16,'Summer 2022 School'!$C$2:$AF$219,15,FALSE)),0,(VLOOKUP($B16,'Summer 2022 School'!$C$2:$AF$219,15,FALSE)))</f>
        <v>885</v>
      </c>
      <c r="N16" s="242">
        <f>IF(ISNA(VLOOKUP($B16,'Autumn 2022 School'!$C$2:$AF$219,11,FALSE)),0,(VLOOKUP($B16,'Autumn 2022 School'!$C$2:$AF$219,11,FALSE)))</f>
        <v>600</v>
      </c>
      <c r="O16" s="242">
        <f>IF(ISNA(VLOOKUP($B16,'Spring 2022 School'!$C$2:$AF$219,2,FALSE)),0,(VLOOKUP($B16,'Spring 2022 School'!$C$2:$AF$219,2,FALSE)))</f>
        <v>28</v>
      </c>
      <c r="P16" s="242">
        <f>IF(ISNA(VLOOKUP($B16,'Summer 2022 School'!$C$2:$AF$219,2,FALSE)),0,(VLOOKUP($B16,'Summer 2022 School'!$C$2:$AF$219,2,FALSE)))</f>
        <v>37</v>
      </c>
      <c r="Q16" s="242">
        <f>IF(ISNA(VLOOKUP($B16,'Autumn 2022 School'!$C$2:$AF$219,2,FALSE)),0,(VLOOKUP($B16,'Autumn 2022 School'!$C$2:$AF$219,2,FALSE)))</f>
        <v>59</v>
      </c>
      <c r="R16" s="242">
        <f>IF(ISNA(VLOOKUP($B16,'Spring 2022 School'!$C$2:$AF$219,9,FALSE)),0,(VLOOKUP($B16,'Spring 2022 School'!$C$2:$AF$219,9,FALSE)))</f>
        <v>396</v>
      </c>
      <c r="S16" s="242">
        <f>IF(ISNA(VLOOKUP($B16,'Summer 2022 School'!$C$2:$AF$219,9,FALSE)),0,(VLOOKUP($B16,'Summer 2022 School'!$C$2:$AF$219,9,FALSE)))</f>
        <v>384</v>
      </c>
      <c r="T16" s="242">
        <f>IF(ISNA(VLOOKUP($B16,'Autumn 2022 School'!$C$2:$AF$219,7,FALSE)),0,(VLOOKUP($B16,'Autumn 2022 School'!$C$2:$AF$219,7,FALSE)))</f>
        <v>597</v>
      </c>
      <c r="U16" s="242">
        <f>IF(ISNA(VLOOKUP($B16,'Spring 2022 School'!$C$2:$AF$219,25,FALSE)),0,(VLOOKUP($B16,'Spring 2022 School'!$C$2:$AF$219,25,FALSE)))</f>
        <v>56</v>
      </c>
      <c r="V16" s="242">
        <f>IF(ISNA(VLOOKUP($B16,'Spring 2022 School'!$C$2:$AF$219,25,FALSE)),0,(VLOOKUP($B16,'Spring 2022 School'!$C$2:$AF$219,25,FALSE)))</f>
        <v>56</v>
      </c>
      <c r="W16" s="242">
        <f>IF(ISNA(VLOOKUP($B16,'Spring 2022 School'!$C$2:$AF$219,25,FALSE)),0,(VLOOKUP($B16,'Spring 2022 School'!$C$2:$AF$219,25,FALSE)))</f>
        <v>56</v>
      </c>
      <c r="X16" s="242">
        <f>IF(ISNA(VLOOKUP($B16,'Spring 2022 School'!$C$2:$AF$219,26,FALSE)),0,(VLOOKUP($B16,'Spring 2022 School'!$C$2:$AF$219,26,FALSE)))</f>
        <v>840</v>
      </c>
      <c r="Y16" s="242">
        <f>IF(ISNA(VLOOKUP($B16,'Spring 2022 School'!$C$2:$AF$219,26,FALSE)),0,(VLOOKUP($B16,'Spring 2022 School'!$C$2:$AF$219,26,FALSE)))</f>
        <v>840</v>
      </c>
      <c r="Z16" s="242">
        <f>IF(ISNA(VLOOKUP($B16,'Spring 2022 School'!$C$2:$AF$219,26,FALSE)),0,(VLOOKUP($B16,'Spring 2022 School'!$C$2:$AF$219,26,FALSE)))</f>
        <v>840</v>
      </c>
      <c r="AA16" s="242">
        <f>IF(ISNA(VLOOKUP($B16,'Spring 2022 School'!$C$2:$AF$219,27,FALSE)),0,(VLOOKUP($B16,'Spring 2022 School'!$C$2:$AF$219,27,FALSE)))</f>
        <v>150</v>
      </c>
      <c r="AB16" s="242">
        <f>IF(ISNA(VLOOKUP($B16,'Spring 2022 School'!$C$2:$AF$219,27,FALSE)),0,(VLOOKUP($B16,'Spring 2022 School'!$C$2:$AF$219,27,FALSE)))</f>
        <v>150</v>
      </c>
      <c r="AC16" s="242">
        <f>IF(ISNA(VLOOKUP($B16,'Spring 2022 School'!$C$2:$AF$219,27,FALSE)),0,(VLOOKUP($B16,'Spring 2022 School'!$C$2:$AF$219,27,FALSE)))</f>
        <v>150</v>
      </c>
      <c r="AD16" s="414">
        <f t="shared" si="31"/>
        <v>431643.3</v>
      </c>
      <c r="AE16" s="436">
        <f>VLOOKUP($A16,'Data EYFSS Indica Old'!$C:$AQ,17,0)</f>
        <v>16730.935251798561</v>
      </c>
      <c r="AF16" s="436">
        <f>VLOOKUP($A16,'Data EYFSS Indica Old'!$C:$AQ,18,0)</f>
        <v>31001.438848920865</v>
      </c>
      <c r="AG16" s="436">
        <f>VLOOKUP($A16,'Data EYFSS Indica Old'!$C:$AQ,19,0)</f>
        <v>42319.424460431655</v>
      </c>
      <c r="AH16" s="414">
        <f t="shared" si="32"/>
        <v>10205.870503597122</v>
      </c>
      <c r="AI16" s="414">
        <f t="shared" si="33"/>
        <v>8990.4172661870507</v>
      </c>
      <c r="AJ16" s="414">
        <f t="shared" si="34"/>
        <v>3385.5539568345325</v>
      </c>
      <c r="AK16" s="414">
        <f t="shared" si="35"/>
        <v>22581.841726618706</v>
      </c>
      <c r="AL16" s="436">
        <f>IF(ISNA(VLOOKUP($A16,'Spring 2022 School'!$B13:$AD13,29,FALSE)),0,(VLOOKUP($A16,'Spring 2022 School'!$B13:$AD13,29,FALSE)))</f>
        <v>50</v>
      </c>
      <c r="AM16" s="436">
        <f>IF(ISNA(VLOOKUP($A16,'Spring 2022 School'!$B13:$AZ13,30,FALSE)),0,(VLOOKUP($A16,'Spring 2022 School'!$B13:$AZ13,30,FALSE)))</f>
        <v>750</v>
      </c>
      <c r="AN16" s="435">
        <f t="shared" si="27"/>
        <v>27250</v>
      </c>
      <c r="AO16" s="437">
        <f t="shared" si="28"/>
        <v>100536.23999999999</v>
      </c>
      <c r="AP16" s="414">
        <f t="shared" si="29"/>
        <v>582011.38172661862</v>
      </c>
      <c r="AQ16" s="436">
        <f>VLOOKUP($A16,'Data EYFSS Indica Old'!$C:$AQ,26,0)</f>
        <v>71</v>
      </c>
      <c r="AR16" s="436">
        <f>VLOOKUP($A16,'Data EYFSS Indica Old'!$C:$AQ,27,0)</f>
        <v>41</v>
      </c>
      <c r="AS16" s="436">
        <f>VLOOKUP($A16,'Data EYFSS Indica Old'!$C:$AQ,28,0)</f>
        <v>25</v>
      </c>
      <c r="AT16" s="442">
        <f t="shared" si="40"/>
        <v>16330.8</v>
      </c>
      <c r="AU16" s="442">
        <f>(VLOOKUP($A16,'Data EYFSS Indica Old'!$C:$AQ,24,0))/3.2*AU$3</f>
        <v>250086.81243372208</v>
      </c>
      <c r="AV16" s="447">
        <f t="shared" si="36"/>
        <v>848428.99416034075</v>
      </c>
      <c r="AW16" s="443">
        <f t="shared" si="37"/>
        <v>353512.08090014197</v>
      </c>
      <c r="AX16" s="443">
        <f t="shared" si="38"/>
        <v>282809.66472011356</v>
      </c>
      <c r="AY16" s="443">
        <f t="shared" si="39"/>
        <v>212107.24854008516</v>
      </c>
      <c r="AZ16" s="443">
        <v>5316.25</v>
      </c>
    </row>
    <row r="17" spans="1:52" x14ac:dyDescent="0.35">
      <c r="A17" s="252">
        <v>1018</v>
      </c>
      <c r="B17" t="s">
        <v>946</v>
      </c>
      <c r="C17" s="242">
        <f>IF(ISNA(VLOOKUP($B17,'Spring 2022 School'!$C$2:$AF$220,5,FALSE)),0,(VLOOKUP($B17,'Spring 2022 School'!$C$2:$AF$220,5,FALSE)))</f>
        <v>90</v>
      </c>
      <c r="D17" s="242">
        <f>IF(ISNA(VLOOKUP($B17,'Summer 2022 School'!$C$2:$AF$220,5,FALSE)),0,(VLOOKUP($B17,'Summer 2022 School'!$C$2:$AF$220,5,FALSE)))</f>
        <v>104</v>
      </c>
      <c r="E17" s="242">
        <f>IF(ISNA(VLOOKUP($B17,'Autumn 2022 School'!$C$2:$AF$219,4,FALSE)),0,(VLOOKUP($B17,'Autumn 2022 School'!$C$2:$AF$219,4,FALSE)))</f>
        <v>56</v>
      </c>
      <c r="F17" s="242">
        <f>IF(ISNA(VLOOKUP($B17,'Spring 2022 School'!$C$2:$AF$219,8,FALSE)),0,(VLOOKUP($B17,'Spring 2022 School'!$C$2:$AF$219,8,FALSE)))</f>
        <v>38</v>
      </c>
      <c r="G17" s="242">
        <f>IF(ISNA(VLOOKUP($B17,'Summer 2022 School'!$C$2:$AF$219,8,FALSE)),0,(VLOOKUP($B17,'Summer 2022 School'!$C$2:$AF$219,8,FALSE)))</f>
        <v>47</v>
      </c>
      <c r="H17" s="242">
        <f>IF(ISNA(VLOOKUP($B17,'Autumn 2022 School'!$C$2:$AF$219,6,FALSE)),0,(VLOOKUP($B17,'Autumn 2022 School'!$C$2:$AF$219,6,FALSE)))</f>
        <v>35</v>
      </c>
      <c r="I17" s="242">
        <f>IF(ISNA(VLOOKUP($B17,'Spring 2022 School'!$C$2:$AF$219,12,FALSE)),0,(VLOOKUP($B17,'Spring 2022 School'!$C$2:$AF$219,12,FALSE)))</f>
        <v>1350</v>
      </c>
      <c r="J17" s="242">
        <f>IF(ISNA(VLOOKUP($B17,'Summer 2022 School'!$C$2:$AF$219,12,FALSE)),0,(VLOOKUP($B17,'Summer 2022 School'!$C$2:$AF$219,12,FALSE)))</f>
        <v>1560</v>
      </c>
      <c r="K17" s="242">
        <f>IF(ISNA(VLOOKUP($B17,'Autumn 2022 School'!$C$2:$AF$219,9,FALSE)),0,(VLOOKUP($B17,'Autumn 2022 School'!$C$2:$AF$219,9,FALSE)))</f>
        <v>840</v>
      </c>
      <c r="L17" s="242">
        <f>IF(ISNA(VLOOKUP($B17,'Spring 2022 School'!$C$2:$AF$219,15,FALSE)),0,(VLOOKUP($B17,'Spring 2022 School'!$C$2:$AF$219,15,FALSE)))</f>
        <v>570</v>
      </c>
      <c r="M17" s="242">
        <f>IF(ISNA(VLOOKUP($B17,'Summer 2022 School'!$C$2:$AF$219,15,FALSE)),0,(VLOOKUP($B17,'Summer 2022 School'!$C$2:$AF$219,15,FALSE)))</f>
        <v>705</v>
      </c>
      <c r="N17" s="242">
        <f>IF(ISNA(VLOOKUP($B17,'Autumn 2022 School'!$C$2:$AF$219,11,FALSE)),0,(VLOOKUP($B17,'Autumn 2022 School'!$C$2:$AF$219,11,FALSE)))</f>
        <v>525</v>
      </c>
      <c r="O17" s="242">
        <f>IF(ISNA(VLOOKUP($B17,'Spring 2022 School'!$C$2:$AF$219,2,FALSE)),0,(VLOOKUP($B17,'Spring 2022 School'!$C$2:$AF$219,2,FALSE)))</f>
        <v>25</v>
      </c>
      <c r="P17" s="242">
        <f>IF(ISNA(VLOOKUP($B17,'Summer 2022 School'!$C$2:$AF$219,2,FALSE)),0,(VLOOKUP($B17,'Summer 2022 School'!$C$2:$AF$219,2,FALSE)))</f>
        <v>35</v>
      </c>
      <c r="Q17" s="242">
        <f>IF(ISNA(VLOOKUP($B17,'Autumn 2022 School'!$C$2:$AF$219,2,FALSE)),0,(VLOOKUP($B17,'Autumn 2022 School'!$C$2:$AF$219,2,FALSE)))</f>
        <v>38</v>
      </c>
      <c r="R17" s="242">
        <f>IF(ISNA(VLOOKUP($B17,'Spring 2022 School'!$C$2:$AF$219,9,FALSE)),0,(VLOOKUP($B17,'Spring 2022 School'!$C$2:$AF$219,9,FALSE)))</f>
        <v>375</v>
      </c>
      <c r="S17" s="242">
        <f>IF(ISNA(VLOOKUP($B17,'Summer 2022 School'!$C$2:$AF$219,9,FALSE)),0,(VLOOKUP($B17,'Summer 2022 School'!$C$2:$AF$219,9,FALSE)))</f>
        <v>525</v>
      </c>
      <c r="T17" s="242">
        <f>IF(ISNA(VLOOKUP($B17,'Autumn 2022 School'!$C$2:$AF$219,7,FALSE)),0,(VLOOKUP($B17,'Autumn 2022 School'!$C$2:$AF$219,7,FALSE)))</f>
        <v>570</v>
      </c>
      <c r="U17" s="242">
        <f>IF(ISNA(VLOOKUP($B17,'Spring 2022 School'!$C$2:$AF$219,25,FALSE)),0,(VLOOKUP($B17,'Spring 2022 School'!$C$2:$AF$219,25,FALSE)))</f>
        <v>51</v>
      </c>
      <c r="V17" s="242">
        <f>IF(ISNA(VLOOKUP($B17,'Spring 2022 School'!$C$2:$AF$219,25,FALSE)),0,(VLOOKUP($B17,'Spring 2022 School'!$C$2:$AF$219,25,FALSE)))</f>
        <v>51</v>
      </c>
      <c r="W17" s="242">
        <f>IF(ISNA(VLOOKUP($B17,'Spring 2022 School'!$C$2:$AF$219,25,FALSE)),0,(VLOOKUP($B17,'Spring 2022 School'!$C$2:$AF$219,25,FALSE)))</f>
        <v>51</v>
      </c>
      <c r="X17" s="242">
        <f>IF(ISNA(VLOOKUP($B17,'Spring 2022 School'!$C$2:$AF$219,26,FALSE)),0,(VLOOKUP($B17,'Spring 2022 School'!$C$2:$AF$219,26,FALSE)))</f>
        <v>765</v>
      </c>
      <c r="Y17" s="242">
        <f>IF(ISNA(VLOOKUP($B17,'Spring 2022 School'!$C$2:$AF$219,26,FALSE)),0,(VLOOKUP($B17,'Spring 2022 School'!$C$2:$AF$219,26,FALSE)))</f>
        <v>765</v>
      </c>
      <c r="Z17" s="242">
        <f>IF(ISNA(VLOOKUP($B17,'Spring 2022 School'!$C$2:$AF$219,26,FALSE)),0,(VLOOKUP($B17,'Spring 2022 School'!$C$2:$AF$219,26,FALSE)))</f>
        <v>765</v>
      </c>
      <c r="AA17" s="242">
        <f>IF(ISNA(VLOOKUP($B17,'Spring 2022 School'!$C$2:$AF$219,27,FALSE)),0,(VLOOKUP($B17,'Spring 2022 School'!$C$2:$AF$219,27,FALSE)))</f>
        <v>180</v>
      </c>
      <c r="AB17" s="242">
        <f>IF(ISNA(VLOOKUP($B17,'Spring 2022 School'!$C$2:$AF$219,27,FALSE)),0,(VLOOKUP($B17,'Spring 2022 School'!$C$2:$AF$219,27,FALSE)))</f>
        <v>180</v>
      </c>
      <c r="AC17" s="242">
        <f>IF(ISNA(VLOOKUP($B17,'Spring 2022 School'!$C$2:$AF$219,27,FALSE)),0,(VLOOKUP($B17,'Spring 2022 School'!$C$2:$AF$219,27,FALSE)))</f>
        <v>180</v>
      </c>
      <c r="AD17" s="414">
        <f t="shared" si="31"/>
        <v>332689.5</v>
      </c>
      <c r="AE17" s="436">
        <f>VLOOKUP($A17,'Data EYFSS Indica Old'!$C:$AQ,17,0)</f>
        <v>18278.606557377047</v>
      </c>
      <c r="AF17" s="436">
        <f>VLOOKUP($A17,'Data EYFSS Indica Old'!$C:$AQ,18,0)</f>
        <v>26749.180327868853</v>
      </c>
      <c r="AG17" s="436">
        <f>VLOOKUP($A17,'Data EYFSS Indica Old'!$C:$AQ,19,0)</f>
        <v>34328.114754098366</v>
      </c>
      <c r="AH17" s="414">
        <f t="shared" si="32"/>
        <v>11149.949999999999</v>
      </c>
      <c r="AI17" s="414">
        <f t="shared" si="33"/>
        <v>7757.2622950819668</v>
      </c>
      <c r="AJ17" s="414">
        <f t="shared" si="34"/>
        <v>2746.2491803278695</v>
      </c>
      <c r="AK17" s="414">
        <f t="shared" si="35"/>
        <v>21653.461475409833</v>
      </c>
      <c r="AL17" s="436">
        <f>IF(ISNA(VLOOKUP($A17,'Spring 2022 School'!$B14:$AD14,29,FALSE)),0,(VLOOKUP($A17,'Spring 2022 School'!$B14:$AD14,29,FALSE)))</f>
        <v>51</v>
      </c>
      <c r="AM17" s="436">
        <f>IF(ISNA(VLOOKUP($A17,'Spring 2022 School'!$B14:$AZ14,30,FALSE)),0,(VLOOKUP($A17,'Spring 2022 School'!$B14:$AZ14,30,FALSE)))</f>
        <v>765</v>
      </c>
      <c r="AN17" s="435">
        <f t="shared" si="27"/>
        <v>27795</v>
      </c>
      <c r="AO17" s="437">
        <f t="shared" si="28"/>
        <v>107717.4</v>
      </c>
      <c r="AP17" s="414">
        <f t="shared" si="29"/>
        <v>489855.36147540982</v>
      </c>
      <c r="AQ17" s="436">
        <f>VLOOKUP($A17,'Data EYFSS Indica Old'!$C:$AQ,26,0)</f>
        <v>61</v>
      </c>
      <c r="AR17" s="436">
        <f>VLOOKUP($A17,'Data EYFSS Indica Old'!$C:$AQ,27,0)</f>
        <v>24</v>
      </c>
      <c r="AS17" s="436">
        <f>VLOOKUP($A17,'Data EYFSS Indica Old'!$C:$AQ,28,0)</f>
        <v>25</v>
      </c>
      <c r="AT17" s="442">
        <f t="shared" si="40"/>
        <v>13066.5</v>
      </c>
      <c r="AU17" s="442">
        <f>(VLOOKUP($A17,'Data EYFSS Indica Old'!$C:$AQ,24,0))/3.2*AU$3</f>
        <v>214287.66675503706</v>
      </c>
      <c r="AV17" s="447">
        <f t="shared" si="36"/>
        <v>717209.52823044686</v>
      </c>
      <c r="AW17" s="443">
        <f t="shared" si="37"/>
        <v>298837.30342935288</v>
      </c>
      <c r="AX17" s="443">
        <f t="shared" si="38"/>
        <v>239069.8427434823</v>
      </c>
      <c r="AY17" s="443">
        <f t="shared" si="39"/>
        <v>179302.38205761171</v>
      </c>
      <c r="AZ17" s="443">
        <v>5134</v>
      </c>
    </row>
    <row r="18" spans="1:52" x14ac:dyDescent="0.35">
      <c r="A18" s="252">
        <v>1019</v>
      </c>
      <c r="B18" t="s">
        <v>947</v>
      </c>
      <c r="C18" s="242">
        <f>IF(ISNA(VLOOKUP($B18,'Spring 2022 School'!$C$2:$AF$220,5,FALSE)),0,(VLOOKUP($B18,'Spring 2022 School'!$C$2:$AF$220,5,FALSE)))</f>
        <v>123</v>
      </c>
      <c r="D18" s="242">
        <f>IF(ISNA(VLOOKUP($B18,'Summer 2022 School'!$C$2:$AF$220,5,FALSE)),0,(VLOOKUP($B18,'Summer 2022 School'!$C$2:$AF$220,5,FALSE)))</f>
        <v>152</v>
      </c>
      <c r="E18" s="242">
        <f>IF(ISNA(VLOOKUP($B18,'Autumn 2022 School'!$C$2:$AF$219,4,FALSE)),0,(VLOOKUP($B18,'Autumn 2022 School'!$C$2:$AF$219,4,FALSE)))</f>
        <v>86</v>
      </c>
      <c r="F18" s="242">
        <f>IF(ISNA(VLOOKUP($B18,'Spring 2022 School'!$C$2:$AF$219,8,FALSE)),0,(VLOOKUP($B18,'Spring 2022 School'!$C$2:$AF$219,8,FALSE)))</f>
        <v>20</v>
      </c>
      <c r="G18" s="242">
        <f>IF(ISNA(VLOOKUP($B18,'Summer 2022 School'!$C$2:$AF$219,8,FALSE)),0,(VLOOKUP($B18,'Summer 2022 School'!$C$2:$AF$219,8,FALSE)))</f>
        <v>28</v>
      </c>
      <c r="H18" s="242">
        <f>IF(ISNA(VLOOKUP($B18,'Autumn 2022 School'!$C$2:$AF$219,6,FALSE)),0,(VLOOKUP($B18,'Autumn 2022 School'!$C$2:$AF$219,6,FALSE)))</f>
        <v>15</v>
      </c>
      <c r="I18" s="242">
        <f>IF(ISNA(VLOOKUP($B18,'Spring 2022 School'!$C$2:$AF$219,12,FALSE)),0,(VLOOKUP($B18,'Spring 2022 School'!$C$2:$AF$219,12,FALSE)))</f>
        <v>1845</v>
      </c>
      <c r="J18" s="242">
        <f>IF(ISNA(VLOOKUP($B18,'Summer 2022 School'!$C$2:$AF$219,12,FALSE)),0,(VLOOKUP($B18,'Summer 2022 School'!$C$2:$AF$219,12,FALSE)))</f>
        <v>2280</v>
      </c>
      <c r="K18" s="242">
        <f>IF(ISNA(VLOOKUP($B18,'Autumn 2022 School'!$C$2:$AF$219,9,FALSE)),0,(VLOOKUP($B18,'Autumn 2022 School'!$C$2:$AF$219,9,FALSE)))</f>
        <v>1290</v>
      </c>
      <c r="L18" s="242">
        <f>IF(ISNA(VLOOKUP($B18,'Spring 2022 School'!$C$2:$AF$219,15,FALSE)),0,(VLOOKUP($B18,'Spring 2022 School'!$C$2:$AF$219,15,FALSE)))</f>
        <v>300</v>
      </c>
      <c r="M18" s="242">
        <f>IF(ISNA(VLOOKUP($B18,'Summer 2022 School'!$C$2:$AF$219,15,FALSE)),0,(VLOOKUP($B18,'Summer 2022 School'!$C$2:$AF$219,15,FALSE)))</f>
        <v>420</v>
      </c>
      <c r="N18" s="242">
        <f>IF(ISNA(VLOOKUP($B18,'Autumn 2022 School'!$C$2:$AF$219,11,FALSE)),0,(VLOOKUP($B18,'Autumn 2022 School'!$C$2:$AF$219,11,FALSE)))</f>
        <v>225</v>
      </c>
      <c r="O18" s="242">
        <f>IF(ISNA(VLOOKUP($B18,'Spring 2022 School'!$C$2:$AF$219,2,FALSE)),0,(VLOOKUP($B18,'Spring 2022 School'!$C$2:$AF$219,2,FALSE)))</f>
        <v>34</v>
      </c>
      <c r="P18" s="242">
        <f>IF(ISNA(VLOOKUP($B18,'Summer 2022 School'!$C$2:$AF$219,2,FALSE)),0,(VLOOKUP($B18,'Summer 2022 School'!$C$2:$AF$219,2,FALSE)))</f>
        <v>28</v>
      </c>
      <c r="Q18" s="242">
        <f>IF(ISNA(VLOOKUP($B18,'Autumn 2022 School'!$C$2:$AF$219,2,FALSE)),0,(VLOOKUP($B18,'Autumn 2022 School'!$C$2:$AF$219,2,FALSE)))</f>
        <v>30</v>
      </c>
      <c r="R18" s="242">
        <f>IF(ISNA(VLOOKUP($B18,'Spring 2022 School'!$C$2:$AF$219,9,FALSE)),0,(VLOOKUP($B18,'Spring 2022 School'!$C$2:$AF$219,9,FALSE)))</f>
        <v>510</v>
      </c>
      <c r="S18" s="242">
        <f>IF(ISNA(VLOOKUP($B18,'Summer 2022 School'!$C$2:$AF$219,9,FALSE)),0,(VLOOKUP($B18,'Summer 2022 School'!$C$2:$AF$219,9,FALSE)))</f>
        <v>420</v>
      </c>
      <c r="T18" s="242">
        <f>IF(ISNA(VLOOKUP($B18,'Autumn 2022 School'!$C$2:$AF$219,7,FALSE)),0,(VLOOKUP($B18,'Autumn 2022 School'!$C$2:$AF$219,7,FALSE)))</f>
        <v>450</v>
      </c>
      <c r="U18" s="242">
        <f>IF(ISNA(VLOOKUP($B18,'Spring 2022 School'!$C$2:$AF$219,25,FALSE)),0,(VLOOKUP($B18,'Spring 2022 School'!$C$2:$AF$219,25,FALSE)))</f>
        <v>25</v>
      </c>
      <c r="V18" s="242">
        <f>IF(ISNA(VLOOKUP($B18,'Spring 2022 School'!$C$2:$AF$219,25,FALSE)),0,(VLOOKUP($B18,'Spring 2022 School'!$C$2:$AF$219,25,FALSE)))</f>
        <v>25</v>
      </c>
      <c r="W18" s="242">
        <f>IF(ISNA(VLOOKUP($B18,'Spring 2022 School'!$C$2:$AF$219,25,FALSE)),0,(VLOOKUP($B18,'Spring 2022 School'!$C$2:$AF$219,25,FALSE)))</f>
        <v>25</v>
      </c>
      <c r="X18" s="242">
        <f>IF(ISNA(VLOOKUP($B18,'Spring 2022 School'!$C$2:$AF$219,26,FALSE)),0,(VLOOKUP($B18,'Spring 2022 School'!$C$2:$AF$219,26,FALSE)))</f>
        <v>375</v>
      </c>
      <c r="Y18" s="242">
        <f>IF(ISNA(VLOOKUP($B18,'Spring 2022 School'!$C$2:$AF$219,26,FALSE)),0,(VLOOKUP($B18,'Spring 2022 School'!$C$2:$AF$219,26,FALSE)))</f>
        <v>375</v>
      </c>
      <c r="Z18" s="242">
        <f>IF(ISNA(VLOOKUP($B18,'Spring 2022 School'!$C$2:$AF$219,26,FALSE)),0,(VLOOKUP($B18,'Spring 2022 School'!$C$2:$AF$219,26,FALSE)))</f>
        <v>375</v>
      </c>
      <c r="AA18" s="242">
        <f>IF(ISNA(VLOOKUP($B18,'Spring 2022 School'!$C$2:$AF$219,27,FALSE)),0,(VLOOKUP($B18,'Spring 2022 School'!$C$2:$AF$219,27,FALSE)))</f>
        <v>0</v>
      </c>
      <c r="AB18" s="242">
        <f>IF(ISNA(VLOOKUP($B18,'Spring 2022 School'!$C$2:$AF$219,27,FALSE)),0,(VLOOKUP($B18,'Spring 2022 School'!$C$2:$AF$219,27,FALSE)))</f>
        <v>0</v>
      </c>
      <c r="AC18" s="242">
        <f>IF(ISNA(VLOOKUP($B18,'Spring 2022 School'!$C$2:$AF$219,27,FALSE)),0,(VLOOKUP($B18,'Spring 2022 School'!$C$2:$AF$219,27,FALSE)))</f>
        <v>0</v>
      </c>
      <c r="AD18" s="414">
        <f t="shared" si="31"/>
        <v>381475.5</v>
      </c>
      <c r="AE18" s="436">
        <f>VLOOKUP($A18,'Data EYFSS Indica Old'!$C:$AQ,17,0)</f>
        <v>9302.0833333333339</v>
      </c>
      <c r="AF18" s="436">
        <f>VLOOKUP($A18,'Data EYFSS Indica Old'!$C:$AQ,18,0)</f>
        <v>26790</v>
      </c>
      <c r="AG18" s="436">
        <f>VLOOKUP($A18,'Data EYFSS Indica Old'!$C:$AQ,19,0)</f>
        <v>51347.5</v>
      </c>
      <c r="AH18" s="414">
        <f t="shared" si="32"/>
        <v>5674.2708333333339</v>
      </c>
      <c r="AI18" s="414">
        <f t="shared" si="33"/>
        <v>7769.0999999999995</v>
      </c>
      <c r="AJ18" s="414">
        <f t="shared" si="34"/>
        <v>4107.8</v>
      </c>
      <c r="AK18" s="414">
        <f t="shared" si="35"/>
        <v>17551.170833333334</v>
      </c>
      <c r="AL18" s="436">
        <f>IF(ISNA(VLOOKUP($A18,'Spring 2022 School'!$B15:$AD15,29,FALSE)),0,(VLOOKUP($A18,'Spring 2022 School'!$B15:$AD15,29,FALSE)))</f>
        <v>1</v>
      </c>
      <c r="AM18" s="436">
        <f>IF(ISNA(VLOOKUP($A18,'Spring 2022 School'!$B15:$AZ15,30,FALSE)),0,(VLOOKUP($A18,'Spring 2022 School'!$B15:$AZ15,30,FALSE)))</f>
        <v>15</v>
      </c>
      <c r="AN18" s="435">
        <f t="shared" si="27"/>
        <v>545</v>
      </c>
      <c r="AO18" s="437">
        <f t="shared" si="28"/>
        <v>101616.9</v>
      </c>
      <c r="AP18" s="414">
        <f t="shared" si="29"/>
        <v>501188.5708333333</v>
      </c>
      <c r="AQ18" s="436">
        <f>VLOOKUP($A18,'Data EYFSS Indica Old'!$C:$AQ,26,0)</f>
        <v>27</v>
      </c>
      <c r="AR18" s="436">
        <f>VLOOKUP($A18,'Data EYFSS Indica Old'!$C:$AQ,27,0)</f>
        <v>43</v>
      </c>
      <c r="AS18" s="436">
        <f>VLOOKUP($A18,'Data EYFSS Indica Old'!$C:$AQ,28,0)</f>
        <v>34</v>
      </c>
      <c r="AT18" s="442">
        <f t="shared" si="40"/>
        <v>12257.4</v>
      </c>
      <c r="AU18" s="442">
        <f>(VLOOKUP($A18,'Data EYFSS Indica Old'!$C:$AQ,24,0))/3.2*AU$3</f>
        <v>214613.1135339342</v>
      </c>
      <c r="AV18" s="447">
        <f t="shared" si="36"/>
        <v>728059.08436726755</v>
      </c>
      <c r="AW18" s="443">
        <f t="shared" si="37"/>
        <v>303357.95181969483</v>
      </c>
      <c r="AX18" s="443">
        <f t="shared" si="38"/>
        <v>242686.36145575586</v>
      </c>
      <c r="AY18" s="443">
        <f t="shared" si="39"/>
        <v>182014.77109181689</v>
      </c>
      <c r="AZ18" s="443">
        <v>5080</v>
      </c>
    </row>
    <row r="19" spans="1:52" x14ac:dyDescent="0.35">
      <c r="A19" s="252">
        <v>1020</v>
      </c>
      <c r="B19" t="s">
        <v>948</v>
      </c>
      <c r="C19" s="242">
        <f>IF(ISNA(VLOOKUP($B19,'Spring 2022 School'!$C$2:$AF$220,5,FALSE)),0,(VLOOKUP($B19,'Spring 2022 School'!$C$2:$AF$220,5,FALSE)))</f>
        <v>119</v>
      </c>
      <c r="D19" s="242">
        <f>IF(ISNA(VLOOKUP($B19,'Summer 2022 School'!$C$2:$AF$220,5,FALSE)),0,(VLOOKUP($B19,'Summer 2022 School'!$C$2:$AF$220,5,FALSE)))</f>
        <v>144</v>
      </c>
      <c r="E19" s="242">
        <f>IF(ISNA(VLOOKUP($B19,'Autumn 2022 School'!$C$2:$AF$219,4,FALSE)),0,(VLOOKUP($B19,'Autumn 2022 School'!$C$2:$AF$219,4,FALSE)))</f>
        <v>66</v>
      </c>
      <c r="F19" s="242">
        <f>IF(ISNA(VLOOKUP($B19,'Spring 2022 School'!$C$2:$AF$219,8,FALSE)),0,(VLOOKUP($B19,'Spring 2022 School'!$C$2:$AF$219,8,FALSE)))</f>
        <v>37</v>
      </c>
      <c r="G19" s="242">
        <f>IF(ISNA(VLOOKUP($B19,'Summer 2022 School'!$C$2:$AF$219,8,FALSE)),0,(VLOOKUP($B19,'Summer 2022 School'!$C$2:$AF$219,8,FALSE)))</f>
        <v>37</v>
      </c>
      <c r="H19" s="242">
        <f>IF(ISNA(VLOOKUP($B19,'Autumn 2022 School'!$C$2:$AF$219,6,FALSE)),0,(VLOOKUP($B19,'Autumn 2022 School'!$C$2:$AF$219,6,FALSE)))</f>
        <v>12</v>
      </c>
      <c r="I19" s="242">
        <f>IF(ISNA(VLOOKUP($B19,'Spring 2022 School'!$C$2:$AF$219,12,FALSE)),0,(VLOOKUP($B19,'Spring 2022 School'!$C$2:$AF$219,12,FALSE)))</f>
        <v>1785</v>
      </c>
      <c r="J19" s="242">
        <f>IF(ISNA(VLOOKUP($B19,'Summer 2022 School'!$C$2:$AF$219,12,FALSE)),0,(VLOOKUP($B19,'Summer 2022 School'!$C$2:$AF$219,12,FALSE)))</f>
        <v>2160</v>
      </c>
      <c r="K19" s="242">
        <f>IF(ISNA(VLOOKUP($B19,'Autumn 2022 School'!$C$2:$AF$219,9,FALSE)),0,(VLOOKUP($B19,'Autumn 2022 School'!$C$2:$AF$219,9,FALSE)))</f>
        <v>990</v>
      </c>
      <c r="L19" s="242">
        <f>IF(ISNA(VLOOKUP($B19,'Spring 2022 School'!$C$2:$AF$219,15,FALSE)),0,(VLOOKUP($B19,'Spring 2022 School'!$C$2:$AF$219,15,FALSE)))</f>
        <v>555</v>
      </c>
      <c r="M19" s="242">
        <f>IF(ISNA(VLOOKUP($B19,'Summer 2022 School'!$C$2:$AF$219,15,FALSE)),0,(VLOOKUP($B19,'Summer 2022 School'!$C$2:$AF$219,15,FALSE)))</f>
        <v>543</v>
      </c>
      <c r="N19" s="242">
        <f>IF(ISNA(VLOOKUP($B19,'Autumn 2022 School'!$C$2:$AF$219,11,FALSE)),0,(VLOOKUP($B19,'Autumn 2022 School'!$C$2:$AF$219,11,FALSE)))</f>
        <v>180</v>
      </c>
      <c r="O19" s="242">
        <f>IF(ISNA(VLOOKUP($B19,'Spring 2022 School'!$C$2:$AF$219,2,FALSE)),0,(VLOOKUP($B19,'Spring 2022 School'!$C$2:$AF$219,2,FALSE)))</f>
        <v>39</v>
      </c>
      <c r="P19" s="242">
        <f>IF(ISNA(VLOOKUP($B19,'Summer 2022 School'!$C$2:$AF$219,2,FALSE)),0,(VLOOKUP($B19,'Summer 2022 School'!$C$2:$AF$219,2,FALSE)))</f>
        <v>39</v>
      </c>
      <c r="Q19" s="242">
        <f>IF(ISNA(VLOOKUP($B19,'Autumn 2022 School'!$C$2:$AF$219,2,FALSE)),0,(VLOOKUP($B19,'Autumn 2022 School'!$C$2:$AF$219,2,FALSE)))</f>
        <v>51</v>
      </c>
      <c r="R19" s="242">
        <f>IF(ISNA(VLOOKUP($B19,'Spring 2022 School'!$C$2:$AF$219,9,FALSE)),0,(VLOOKUP($B19,'Spring 2022 School'!$C$2:$AF$219,9,FALSE)))</f>
        <v>585</v>
      </c>
      <c r="S19" s="242">
        <f>IF(ISNA(VLOOKUP($B19,'Summer 2022 School'!$C$2:$AF$219,9,FALSE)),0,(VLOOKUP($B19,'Summer 2022 School'!$C$2:$AF$219,9,FALSE)))</f>
        <v>585</v>
      </c>
      <c r="T19" s="242">
        <f>IF(ISNA(VLOOKUP($B19,'Autumn 2022 School'!$C$2:$AF$219,7,FALSE)),0,(VLOOKUP($B19,'Autumn 2022 School'!$C$2:$AF$219,7,FALSE)))</f>
        <v>765</v>
      </c>
      <c r="U19" s="242">
        <f>IF(ISNA(VLOOKUP($B19,'Spring 2022 School'!$C$2:$AF$219,25,FALSE)),0,(VLOOKUP($B19,'Spring 2022 School'!$C$2:$AF$219,25,FALSE)))</f>
        <v>67</v>
      </c>
      <c r="V19" s="242">
        <f>IF(ISNA(VLOOKUP($B19,'Spring 2022 School'!$C$2:$AF$219,25,FALSE)),0,(VLOOKUP($B19,'Spring 2022 School'!$C$2:$AF$219,25,FALSE)))</f>
        <v>67</v>
      </c>
      <c r="W19" s="242">
        <f>IF(ISNA(VLOOKUP($B19,'Spring 2022 School'!$C$2:$AF$219,25,FALSE)),0,(VLOOKUP($B19,'Spring 2022 School'!$C$2:$AF$219,25,FALSE)))</f>
        <v>67</v>
      </c>
      <c r="X19" s="242">
        <f>IF(ISNA(VLOOKUP($B19,'Spring 2022 School'!$C$2:$AF$219,26,FALSE)),0,(VLOOKUP($B19,'Spring 2022 School'!$C$2:$AF$219,26,FALSE)))</f>
        <v>1005</v>
      </c>
      <c r="Y19" s="242">
        <f>IF(ISNA(VLOOKUP($B19,'Spring 2022 School'!$C$2:$AF$219,26,FALSE)),0,(VLOOKUP($B19,'Spring 2022 School'!$C$2:$AF$219,26,FALSE)))</f>
        <v>1005</v>
      </c>
      <c r="Z19" s="242">
        <f>IF(ISNA(VLOOKUP($B19,'Spring 2022 School'!$C$2:$AF$219,26,FALSE)),0,(VLOOKUP($B19,'Spring 2022 School'!$C$2:$AF$219,26,FALSE)))</f>
        <v>1005</v>
      </c>
      <c r="AA19" s="242">
        <f>IF(ISNA(VLOOKUP($B19,'Spring 2022 School'!$C$2:$AF$219,27,FALSE)),0,(VLOOKUP($B19,'Spring 2022 School'!$C$2:$AF$219,27,FALSE)))</f>
        <v>90</v>
      </c>
      <c r="AB19" s="242">
        <f>IF(ISNA(VLOOKUP($B19,'Spring 2022 School'!$C$2:$AF$219,27,FALSE)),0,(VLOOKUP($B19,'Spring 2022 School'!$C$2:$AF$219,27,FALSE)))</f>
        <v>90</v>
      </c>
      <c r="AC19" s="242">
        <f>IF(ISNA(VLOOKUP($B19,'Spring 2022 School'!$C$2:$AF$219,27,FALSE)),0,(VLOOKUP($B19,'Spring 2022 School'!$C$2:$AF$219,27,FALSE)))</f>
        <v>90</v>
      </c>
      <c r="AD19" s="414">
        <f t="shared" si="31"/>
        <v>374115.3</v>
      </c>
      <c r="AE19" s="436">
        <f>VLOOKUP($A19,'Data EYFSS Indica Old'!$C:$AQ,17,0)</f>
        <v>18973.407821229051</v>
      </c>
      <c r="AF19" s="436">
        <f>VLOOKUP($A19,'Data EYFSS Indica Old'!$C:$AQ,18,0)</f>
        <v>47038.24022346369</v>
      </c>
      <c r="AG19" s="436">
        <f>VLOOKUP($A19,'Data EYFSS Indica Old'!$C:$AQ,19,0)</f>
        <v>60477.737430167603</v>
      </c>
      <c r="AH19" s="414">
        <f t="shared" si="32"/>
        <v>11573.778770949721</v>
      </c>
      <c r="AI19" s="414">
        <f t="shared" si="33"/>
        <v>13641.089664804469</v>
      </c>
      <c r="AJ19" s="414">
        <f t="shared" si="34"/>
        <v>4838.2189944134079</v>
      </c>
      <c r="AK19" s="414">
        <f t="shared" si="35"/>
        <v>30053.087430167598</v>
      </c>
      <c r="AL19" s="436">
        <f>IF(ISNA(VLOOKUP($A19,'Spring 2022 School'!$B16:$AD16,29,FALSE)),0,(VLOOKUP($A19,'Spring 2022 School'!$B16:$AD16,29,FALSE)))</f>
        <v>66</v>
      </c>
      <c r="AM19" s="436">
        <f>IF(ISNA(VLOOKUP($A19,'Spring 2022 School'!$B16:$AZ16,30,FALSE)),0,(VLOOKUP($A19,'Spring 2022 School'!$B16:$AZ16,30,FALSE)))</f>
        <v>990</v>
      </c>
      <c r="AN19" s="435">
        <f t="shared" si="27"/>
        <v>35970</v>
      </c>
      <c r="AO19" s="437">
        <f t="shared" si="28"/>
        <v>141705.9</v>
      </c>
      <c r="AP19" s="414">
        <f t="shared" si="29"/>
        <v>581844.28743016755</v>
      </c>
      <c r="AQ19" s="436">
        <f>VLOOKUP($A19,'Data EYFSS Indica Old'!$C:$AQ,26,0)</f>
        <v>86</v>
      </c>
      <c r="AR19" s="436">
        <f>VLOOKUP($A19,'Data EYFSS Indica Old'!$C:$AQ,27,0)</f>
        <v>47</v>
      </c>
      <c r="AS19" s="436">
        <f>VLOOKUP($A19,'Data EYFSS Indica Old'!$C:$AQ,28,0)</f>
        <v>39</v>
      </c>
      <c r="AT19" s="442">
        <f t="shared" si="40"/>
        <v>20432.099999999999</v>
      </c>
      <c r="AU19" s="442">
        <f>(VLOOKUP($A19,'Data EYFSS Indica Old'!$C:$AQ,24,0))/3.2*AU$3</f>
        <v>262453.79003181332</v>
      </c>
      <c r="AV19" s="447">
        <f t="shared" si="36"/>
        <v>864730.17746198084</v>
      </c>
      <c r="AW19" s="443">
        <f t="shared" si="37"/>
        <v>360304.24060915865</v>
      </c>
      <c r="AX19" s="443">
        <f t="shared" si="38"/>
        <v>288243.39248732693</v>
      </c>
      <c r="AY19" s="443">
        <f t="shared" si="39"/>
        <v>216182.54436549521</v>
      </c>
      <c r="AZ19" s="443">
        <v>5518.75</v>
      </c>
    </row>
    <row r="20" spans="1:52" x14ac:dyDescent="0.35">
      <c r="A20" s="252">
        <v>1021</v>
      </c>
      <c r="B20" t="s">
        <v>949</v>
      </c>
      <c r="C20" s="242">
        <f>IF(ISNA(VLOOKUP($B20,'Spring 2022 School'!$C$2:$AF$220,5,FALSE)),0,(VLOOKUP($B20,'Spring 2022 School'!$C$2:$AF$220,5,FALSE)))</f>
        <v>32</v>
      </c>
      <c r="D20" s="242">
        <f>IF(ISNA(VLOOKUP($B20,'Summer 2022 School'!$C$2:$AF$220,5,FALSE)),0,(VLOOKUP($B20,'Summer 2022 School'!$C$2:$AF$220,5,FALSE)))</f>
        <v>42</v>
      </c>
      <c r="E20" s="242">
        <f>IF(ISNA(VLOOKUP($B20,'Autumn 2022 School'!$C$2:$AF$219,4,FALSE)),0,(VLOOKUP($B20,'Autumn 2022 School'!$C$2:$AF$219,4,FALSE)))</f>
        <v>30</v>
      </c>
      <c r="F20" s="242">
        <f>IF(ISNA(VLOOKUP($B20,'Spring 2022 School'!$C$2:$AF$219,8,FALSE)),0,(VLOOKUP($B20,'Spring 2022 School'!$C$2:$AF$219,8,FALSE)))</f>
        <v>8</v>
      </c>
      <c r="G20" s="242">
        <f>IF(ISNA(VLOOKUP($B20,'Summer 2022 School'!$C$2:$AF$219,8,FALSE)),0,(VLOOKUP($B20,'Summer 2022 School'!$C$2:$AF$219,8,FALSE)))</f>
        <v>9</v>
      </c>
      <c r="H20" s="242">
        <f>IF(ISNA(VLOOKUP($B20,'Autumn 2022 School'!$C$2:$AF$219,6,FALSE)),0,(VLOOKUP($B20,'Autumn 2022 School'!$C$2:$AF$219,6,FALSE)))</f>
        <v>11</v>
      </c>
      <c r="I20" s="242">
        <f>IF(ISNA(VLOOKUP($B20,'Spring 2022 School'!$C$2:$AF$219,12,FALSE)),0,(VLOOKUP($B20,'Spring 2022 School'!$C$2:$AF$219,12,FALSE)))</f>
        <v>480</v>
      </c>
      <c r="J20" s="242">
        <f>IF(ISNA(VLOOKUP($B20,'Summer 2022 School'!$C$2:$AF$219,12,FALSE)),0,(VLOOKUP($B20,'Summer 2022 School'!$C$2:$AF$219,12,FALSE)))</f>
        <v>630</v>
      </c>
      <c r="K20" s="242">
        <f>IF(ISNA(VLOOKUP($B20,'Autumn 2022 School'!$C$2:$AF$219,9,FALSE)),0,(VLOOKUP($B20,'Autumn 2022 School'!$C$2:$AF$219,9,FALSE)))</f>
        <v>450</v>
      </c>
      <c r="L20" s="242">
        <f>IF(ISNA(VLOOKUP($B20,'Spring 2022 School'!$C$2:$AF$219,15,FALSE)),0,(VLOOKUP($B20,'Spring 2022 School'!$C$2:$AF$219,15,FALSE)))</f>
        <v>120</v>
      </c>
      <c r="M20" s="242">
        <f>IF(ISNA(VLOOKUP($B20,'Summer 2022 School'!$C$2:$AF$219,15,FALSE)),0,(VLOOKUP($B20,'Summer 2022 School'!$C$2:$AF$219,15,FALSE)))</f>
        <v>135</v>
      </c>
      <c r="N20" s="242">
        <f>IF(ISNA(VLOOKUP($B20,'Autumn 2022 School'!$C$2:$AF$219,11,FALSE)),0,(VLOOKUP($B20,'Autumn 2022 School'!$C$2:$AF$219,11,FALSE)))</f>
        <v>165</v>
      </c>
      <c r="O20" s="242">
        <f>IF(ISNA(VLOOKUP($B20,'Spring 2022 School'!$C$2:$AF$219,2,FALSE)),0,(VLOOKUP($B20,'Spring 2022 School'!$C$2:$AF$219,2,FALSE)))</f>
        <v>17</v>
      </c>
      <c r="P20" s="242">
        <f>IF(ISNA(VLOOKUP($B20,'Summer 2022 School'!$C$2:$AF$219,2,FALSE)),0,(VLOOKUP($B20,'Summer 2022 School'!$C$2:$AF$219,2,FALSE)))</f>
        <v>13</v>
      </c>
      <c r="Q20" s="242">
        <f>IF(ISNA(VLOOKUP($B20,'Autumn 2022 School'!$C$2:$AF$219,2,FALSE)),0,(VLOOKUP($B20,'Autumn 2022 School'!$C$2:$AF$219,2,FALSE)))</f>
        <v>19</v>
      </c>
      <c r="R20" s="242">
        <f>IF(ISNA(VLOOKUP($B20,'Spring 2022 School'!$C$2:$AF$219,9,FALSE)),0,(VLOOKUP($B20,'Spring 2022 School'!$C$2:$AF$219,9,FALSE)))</f>
        <v>255</v>
      </c>
      <c r="S20" s="242">
        <f>IF(ISNA(VLOOKUP($B20,'Summer 2022 School'!$C$2:$AF$219,9,FALSE)),0,(VLOOKUP($B20,'Summer 2022 School'!$C$2:$AF$219,9,FALSE)))</f>
        <v>195</v>
      </c>
      <c r="T20" s="242">
        <f>IF(ISNA(VLOOKUP($B20,'Autumn 2022 School'!$C$2:$AF$219,7,FALSE)),0,(VLOOKUP($B20,'Autumn 2022 School'!$C$2:$AF$219,7,FALSE)))</f>
        <v>285</v>
      </c>
      <c r="U20" s="242">
        <f>IF(ISNA(VLOOKUP($B20,'Spring 2022 School'!$C$2:$AF$219,25,FALSE)),0,(VLOOKUP($B20,'Spring 2022 School'!$C$2:$AF$219,25,FALSE)))</f>
        <v>15</v>
      </c>
      <c r="V20" s="242">
        <f>IF(ISNA(VLOOKUP($B20,'Spring 2022 School'!$C$2:$AF$219,25,FALSE)),0,(VLOOKUP($B20,'Spring 2022 School'!$C$2:$AF$219,25,FALSE)))</f>
        <v>15</v>
      </c>
      <c r="W20" s="242">
        <f>IF(ISNA(VLOOKUP($B20,'Spring 2022 School'!$C$2:$AF$219,25,FALSE)),0,(VLOOKUP($B20,'Spring 2022 School'!$C$2:$AF$219,25,FALSE)))</f>
        <v>15</v>
      </c>
      <c r="X20" s="242">
        <f>IF(ISNA(VLOOKUP($B20,'Spring 2022 School'!$C$2:$AF$219,26,FALSE)),0,(VLOOKUP($B20,'Spring 2022 School'!$C$2:$AF$219,26,FALSE)))</f>
        <v>225</v>
      </c>
      <c r="Y20" s="242">
        <f>IF(ISNA(VLOOKUP($B20,'Spring 2022 School'!$C$2:$AF$219,26,FALSE)),0,(VLOOKUP($B20,'Spring 2022 School'!$C$2:$AF$219,26,FALSE)))</f>
        <v>225</v>
      </c>
      <c r="Z20" s="242">
        <f>IF(ISNA(VLOOKUP($B20,'Spring 2022 School'!$C$2:$AF$219,26,FALSE)),0,(VLOOKUP($B20,'Spring 2022 School'!$C$2:$AF$219,26,FALSE)))</f>
        <v>225</v>
      </c>
      <c r="AA20" s="242">
        <f>IF(ISNA(VLOOKUP($B20,'Spring 2022 School'!$C$2:$AF$219,27,FALSE)),0,(VLOOKUP($B20,'Spring 2022 School'!$C$2:$AF$219,27,FALSE)))</f>
        <v>30</v>
      </c>
      <c r="AB20" s="242">
        <f>IF(ISNA(VLOOKUP($B20,'Spring 2022 School'!$C$2:$AF$219,27,FALSE)),0,(VLOOKUP($B20,'Spring 2022 School'!$C$2:$AF$219,27,FALSE)))</f>
        <v>30</v>
      </c>
      <c r="AC20" s="242">
        <f>IF(ISNA(VLOOKUP($B20,'Spring 2022 School'!$C$2:$AF$219,27,FALSE)),0,(VLOOKUP($B20,'Spring 2022 School'!$C$2:$AF$219,27,FALSE)))</f>
        <v>30</v>
      </c>
      <c r="AD20" s="414">
        <f t="shared" si="31"/>
        <v>118087.5</v>
      </c>
      <c r="AE20" s="436">
        <f>VLOOKUP($A20,'Data EYFSS Indica Old'!$C:$AQ,17,0)</f>
        <v>1347.1698113207547</v>
      </c>
      <c r="AF20" s="436">
        <f>VLOOKUP($A20,'Data EYFSS Indica Old'!$C:$AQ,18,0)</f>
        <v>3704.7169811320755</v>
      </c>
      <c r="AG20" s="436">
        <f>VLOOKUP($A20,'Data EYFSS Indica Old'!$C:$AQ,19,0)</f>
        <v>11450.943396226414</v>
      </c>
      <c r="AH20" s="414">
        <f t="shared" si="32"/>
        <v>821.7735849056603</v>
      </c>
      <c r="AI20" s="414">
        <f t="shared" si="33"/>
        <v>1074.3679245283017</v>
      </c>
      <c r="AJ20" s="414">
        <f t="shared" si="34"/>
        <v>916.07547169811312</v>
      </c>
      <c r="AK20" s="414">
        <f t="shared" si="35"/>
        <v>2812.216981132075</v>
      </c>
      <c r="AL20" s="436">
        <f>IF(ISNA(VLOOKUP($A20,'Spring 2022 School'!$B17:$AD17,29,FALSE)),0,(VLOOKUP($A20,'Spring 2022 School'!$B17:$AD17,29,FALSE)))</f>
        <v>15</v>
      </c>
      <c r="AM20" s="436">
        <f>IF(ISNA(VLOOKUP($A20,'Spring 2022 School'!$B17:$AZ17,30,FALSE)),0,(VLOOKUP($A20,'Spring 2022 School'!$B17:$AZ17,30,FALSE)))</f>
        <v>225</v>
      </c>
      <c r="AN20" s="435">
        <f t="shared" si="27"/>
        <v>8175</v>
      </c>
      <c r="AO20" s="437">
        <f t="shared" si="28"/>
        <v>53858.7</v>
      </c>
      <c r="AP20" s="414">
        <f t="shared" si="29"/>
        <v>182933.41698113206</v>
      </c>
      <c r="AQ20" s="436">
        <f>VLOOKUP($A20,'Data EYFSS Indica Old'!$C:$AQ,26,0)</f>
        <v>18</v>
      </c>
      <c r="AR20" s="436">
        <f>VLOOKUP($A20,'Data EYFSS Indica Old'!$C:$AQ,27,0)</f>
        <v>16</v>
      </c>
      <c r="AS20" s="436">
        <f>VLOOKUP($A20,'Data EYFSS Indica Old'!$C:$AQ,28,0)</f>
        <v>17</v>
      </c>
      <c r="AT20" s="442">
        <f t="shared" si="40"/>
        <v>6007.8</v>
      </c>
      <c r="AU20" s="442">
        <f>(VLOOKUP($A20,'Data EYFSS Indica Old'!$C:$AQ,24,0))/3.2*AU$3</f>
        <v>110795.59106574759</v>
      </c>
      <c r="AV20" s="447">
        <f t="shared" si="36"/>
        <v>299736.80804687965</v>
      </c>
      <c r="AW20" s="443">
        <f t="shared" si="37"/>
        <v>124890.33668619987</v>
      </c>
      <c r="AX20" s="443">
        <f t="shared" si="38"/>
        <v>99912.26934895989</v>
      </c>
      <c r="AY20" s="443">
        <f t="shared" si="39"/>
        <v>74934.202011719914</v>
      </c>
      <c r="AZ20" s="443">
        <v>4324</v>
      </c>
    </row>
    <row r="21" spans="1:52" x14ac:dyDescent="0.35">
      <c r="A21" s="252">
        <v>1022</v>
      </c>
      <c r="B21" t="s">
        <v>950</v>
      </c>
      <c r="C21" s="242">
        <f>IF(ISNA(VLOOKUP($B21,'Spring 2022 School'!$C$2:$AF$220,5,FALSE)),0,(VLOOKUP($B21,'Spring 2022 School'!$C$2:$AF$220,5,FALSE)))</f>
        <v>59</v>
      </c>
      <c r="D21" s="242">
        <f>IF(ISNA(VLOOKUP($B21,'Summer 2022 School'!$C$2:$AF$220,5,FALSE)),0,(VLOOKUP($B21,'Summer 2022 School'!$C$2:$AF$220,5,FALSE)))</f>
        <v>78</v>
      </c>
      <c r="E21" s="242">
        <f>IF(ISNA(VLOOKUP($B21,'Autumn 2022 School'!$C$2:$AF$219,4,FALSE)),0,(VLOOKUP($B21,'Autumn 2022 School'!$C$2:$AF$219,4,FALSE)))</f>
        <v>48</v>
      </c>
      <c r="F21" s="242">
        <f>IF(ISNA(VLOOKUP($B21,'Spring 2022 School'!$C$2:$AF$219,8,FALSE)),0,(VLOOKUP($B21,'Spring 2022 School'!$C$2:$AF$219,8,FALSE)))</f>
        <v>10</v>
      </c>
      <c r="G21" s="242">
        <f>IF(ISNA(VLOOKUP($B21,'Summer 2022 School'!$C$2:$AF$219,8,FALSE)),0,(VLOOKUP($B21,'Summer 2022 School'!$C$2:$AF$219,8,FALSE)))</f>
        <v>12</v>
      </c>
      <c r="H21" s="242">
        <f>IF(ISNA(VLOOKUP($B21,'Autumn 2022 School'!$C$2:$AF$219,6,FALSE)),0,(VLOOKUP($B21,'Autumn 2022 School'!$C$2:$AF$219,6,FALSE)))</f>
        <v>6</v>
      </c>
      <c r="I21" s="242">
        <f>IF(ISNA(VLOOKUP($B21,'Spring 2022 School'!$C$2:$AF$219,12,FALSE)),0,(VLOOKUP($B21,'Spring 2022 School'!$C$2:$AF$219,12,FALSE)))</f>
        <v>885</v>
      </c>
      <c r="J21" s="242">
        <f>IF(ISNA(VLOOKUP($B21,'Summer 2022 School'!$C$2:$AF$219,12,FALSE)),0,(VLOOKUP($B21,'Summer 2022 School'!$C$2:$AF$219,12,FALSE)))</f>
        <v>1170</v>
      </c>
      <c r="K21" s="242">
        <f>IF(ISNA(VLOOKUP($B21,'Autumn 2022 School'!$C$2:$AF$219,9,FALSE)),0,(VLOOKUP($B21,'Autumn 2022 School'!$C$2:$AF$219,9,FALSE)))</f>
        <v>720</v>
      </c>
      <c r="L21" s="242">
        <f>IF(ISNA(VLOOKUP($B21,'Spring 2022 School'!$C$2:$AF$219,15,FALSE)),0,(VLOOKUP($B21,'Spring 2022 School'!$C$2:$AF$219,15,FALSE)))</f>
        <v>150</v>
      </c>
      <c r="M21" s="242">
        <f>IF(ISNA(VLOOKUP($B21,'Summer 2022 School'!$C$2:$AF$219,15,FALSE)),0,(VLOOKUP($B21,'Summer 2022 School'!$C$2:$AF$219,15,FALSE)))</f>
        <v>180</v>
      </c>
      <c r="N21" s="242">
        <f>IF(ISNA(VLOOKUP($B21,'Autumn 2022 School'!$C$2:$AF$219,11,FALSE)),0,(VLOOKUP($B21,'Autumn 2022 School'!$C$2:$AF$219,11,FALSE)))</f>
        <v>90</v>
      </c>
      <c r="O21" s="242">
        <f>IF(ISNA(VLOOKUP($B21,'Spring 2022 School'!$C$2:$AF$219,2,FALSE)),0,(VLOOKUP($B21,'Spring 2022 School'!$C$2:$AF$219,2,FALSE)))</f>
        <v>21</v>
      </c>
      <c r="P21" s="242">
        <f>IF(ISNA(VLOOKUP($B21,'Summer 2022 School'!$C$2:$AF$219,2,FALSE)),0,(VLOOKUP($B21,'Summer 2022 School'!$C$2:$AF$219,2,FALSE)))</f>
        <v>26</v>
      </c>
      <c r="Q21" s="242">
        <f>IF(ISNA(VLOOKUP($B21,'Autumn 2022 School'!$C$2:$AF$219,2,FALSE)),0,(VLOOKUP($B21,'Autumn 2022 School'!$C$2:$AF$219,2,FALSE)))</f>
        <v>28</v>
      </c>
      <c r="R21" s="242">
        <f>IF(ISNA(VLOOKUP($B21,'Spring 2022 School'!$C$2:$AF$219,9,FALSE)),0,(VLOOKUP($B21,'Spring 2022 School'!$C$2:$AF$219,9,FALSE)))</f>
        <v>315</v>
      </c>
      <c r="S21" s="242">
        <f>IF(ISNA(VLOOKUP($B21,'Summer 2022 School'!$C$2:$AF$219,9,FALSE)),0,(VLOOKUP($B21,'Summer 2022 School'!$C$2:$AF$219,9,FALSE)))</f>
        <v>390</v>
      </c>
      <c r="T21" s="242">
        <f>IF(ISNA(VLOOKUP($B21,'Autumn 2022 School'!$C$2:$AF$219,7,FALSE)),0,(VLOOKUP($B21,'Autumn 2022 School'!$C$2:$AF$219,7,FALSE)))</f>
        <v>420</v>
      </c>
      <c r="U21" s="242">
        <f>IF(ISNA(VLOOKUP($B21,'Spring 2022 School'!$C$2:$AF$219,25,FALSE)),0,(VLOOKUP($B21,'Spring 2022 School'!$C$2:$AF$219,25,FALSE)))</f>
        <v>21</v>
      </c>
      <c r="V21" s="242">
        <f>IF(ISNA(VLOOKUP($B21,'Spring 2022 School'!$C$2:$AF$219,25,FALSE)),0,(VLOOKUP($B21,'Spring 2022 School'!$C$2:$AF$219,25,FALSE)))</f>
        <v>21</v>
      </c>
      <c r="W21" s="242">
        <f>IF(ISNA(VLOOKUP($B21,'Spring 2022 School'!$C$2:$AF$219,25,FALSE)),0,(VLOOKUP($B21,'Spring 2022 School'!$C$2:$AF$219,25,FALSE)))</f>
        <v>21</v>
      </c>
      <c r="X21" s="242">
        <f>IF(ISNA(VLOOKUP($B21,'Spring 2022 School'!$C$2:$AF$219,26,FALSE)),0,(VLOOKUP($B21,'Spring 2022 School'!$C$2:$AF$219,26,FALSE)))</f>
        <v>315</v>
      </c>
      <c r="Y21" s="242">
        <f>IF(ISNA(VLOOKUP($B21,'Spring 2022 School'!$C$2:$AF$219,26,FALSE)),0,(VLOOKUP($B21,'Spring 2022 School'!$C$2:$AF$219,26,FALSE)))</f>
        <v>315</v>
      </c>
      <c r="Z21" s="242">
        <f>IF(ISNA(VLOOKUP($B21,'Spring 2022 School'!$C$2:$AF$219,26,FALSE)),0,(VLOOKUP($B21,'Spring 2022 School'!$C$2:$AF$219,26,FALSE)))</f>
        <v>315</v>
      </c>
      <c r="AA21" s="242">
        <f>IF(ISNA(VLOOKUP($B21,'Spring 2022 School'!$C$2:$AF$219,27,FALSE)),0,(VLOOKUP($B21,'Spring 2022 School'!$C$2:$AF$219,27,FALSE)))</f>
        <v>0</v>
      </c>
      <c r="AB21" s="242">
        <f>IF(ISNA(VLOOKUP($B21,'Spring 2022 School'!$C$2:$AF$219,27,FALSE)),0,(VLOOKUP($B21,'Spring 2022 School'!$C$2:$AF$219,27,FALSE)))</f>
        <v>0</v>
      </c>
      <c r="AC21" s="242">
        <f>IF(ISNA(VLOOKUP($B21,'Spring 2022 School'!$C$2:$AF$219,27,FALSE)),0,(VLOOKUP($B21,'Spring 2022 School'!$C$2:$AF$219,27,FALSE)))</f>
        <v>0</v>
      </c>
      <c r="AD21" s="414">
        <f t="shared" si="31"/>
        <v>191407.5</v>
      </c>
      <c r="AE21" s="436">
        <f>VLOOKUP($A21,'Data EYFSS Indica Old'!$C:$AQ,17,0)</f>
        <v>6817.5</v>
      </c>
      <c r="AF21" s="436">
        <f>VLOOKUP($A21,'Data EYFSS Indica Old'!$C:$AQ,18,0)</f>
        <v>11817</v>
      </c>
      <c r="AG21" s="436">
        <f>VLOOKUP($A21,'Data EYFSS Indica Old'!$C:$AQ,19,0)</f>
        <v>32269.5</v>
      </c>
      <c r="AH21" s="414">
        <f t="shared" si="32"/>
        <v>4158.6750000000002</v>
      </c>
      <c r="AI21" s="414">
        <f t="shared" si="33"/>
        <v>3426.93</v>
      </c>
      <c r="AJ21" s="414">
        <f t="shared" si="34"/>
        <v>2581.56</v>
      </c>
      <c r="AK21" s="414">
        <f t="shared" si="35"/>
        <v>10167.164999999999</v>
      </c>
      <c r="AL21" s="436">
        <f>IF(ISNA(VLOOKUP($A21,'Spring 2022 School'!$B18:$AD18,29,FALSE)),0,(VLOOKUP($A21,'Spring 2022 School'!$B18:$AD18,29,FALSE)))</f>
        <v>19</v>
      </c>
      <c r="AM21" s="436">
        <f>IF(ISNA(VLOOKUP($A21,'Spring 2022 School'!$B18:$AZ18,30,FALSE)),0,(VLOOKUP($A21,'Spring 2022 School'!$B18:$AZ18,30,FALSE)))</f>
        <v>285</v>
      </c>
      <c r="AN21" s="435">
        <f t="shared" si="27"/>
        <v>10355</v>
      </c>
      <c r="AO21" s="437">
        <f t="shared" si="28"/>
        <v>82531.049999999988</v>
      </c>
      <c r="AP21" s="414">
        <f t="shared" si="29"/>
        <v>294460.71499999997</v>
      </c>
      <c r="AQ21" s="436">
        <f>VLOOKUP($A21,'Data EYFSS Indica Old'!$C:$AQ,26,0)</f>
        <v>29</v>
      </c>
      <c r="AR21" s="436">
        <f>VLOOKUP($A21,'Data EYFSS Indica Old'!$C:$AQ,27,0)</f>
        <v>21</v>
      </c>
      <c r="AS21" s="436">
        <f>VLOOKUP($A21,'Data EYFSS Indica Old'!$C:$AQ,28,0)</f>
        <v>21</v>
      </c>
      <c r="AT21" s="442">
        <f t="shared" si="40"/>
        <v>8388.6</v>
      </c>
      <c r="AU21" s="442">
        <f>(VLOOKUP($A21,'Data EYFSS Indica Old'!$C:$AQ,24,0))/3.2*AU$3</f>
        <v>147245.6303022269</v>
      </c>
      <c r="AV21" s="447">
        <f t="shared" si="36"/>
        <v>450094.94530222681</v>
      </c>
      <c r="AW21" s="443">
        <f t="shared" si="37"/>
        <v>187539.56054259453</v>
      </c>
      <c r="AX21" s="443">
        <f t="shared" si="38"/>
        <v>150031.64843407561</v>
      </c>
      <c r="AY21" s="443">
        <f t="shared" si="39"/>
        <v>112523.7363255567</v>
      </c>
      <c r="AZ21" s="443">
        <v>4675</v>
      </c>
    </row>
    <row r="22" spans="1:52" x14ac:dyDescent="0.35">
      <c r="A22" s="252">
        <v>1023</v>
      </c>
      <c r="B22" t="s">
        <v>951</v>
      </c>
      <c r="C22" s="242">
        <f>IF(ISNA(VLOOKUP($B22,'Spring 2022 School'!$C$2:$AF$220,5,FALSE)),0,(VLOOKUP($B22,'Spring 2022 School'!$C$2:$AF$220,5,FALSE)))</f>
        <v>77</v>
      </c>
      <c r="D22" s="242">
        <f>IF(ISNA(VLOOKUP($B22,'Summer 2022 School'!$C$2:$AF$220,5,FALSE)),0,(VLOOKUP($B22,'Summer 2022 School'!$C$2:$AF$220,5,FALSE)))</f>
        <v>87</v>
      </c>
      <c r="E22" s="242">
        <f>IF(ISNA(VLOOKUP($B22,'Autumn 2022 School'!$C$2:$AF$219,4,FALSE)),0,(VLOOKUP($B22,'Autumn 2022 School'!$C$2:$AF$219,4,FALSE)))</f>
        <v>42</v>
      </c>
      <c r="F22" s="242">
        <f>IF(ISNA(VLOOKUP($B22,'Spring 2022 School'!$C$2:$AF$219,8,FALSE)),0,(VLOOKUP($B22,'Spring 2022 School'!$C$2:$AF$219,8,FALSE)))</f>
        <v>5</v>
      </c>
      <c r="G22" s="242">
        <f>IF(ISNA(VLOOKUP($B22,'Summer 2022 School'!$C$2:$AF$219,8,FALSE)),0,(VLOOKUP($B22,'Summer 2022 School'!$C$2:$AF$219,8,FALSE)))</f>
        <v>9</v>
      </c>
      <c r="H22" s="242">
        <f>IF(ISNA(VLOOKUP($B22,'Autumn 2022 School'!$C$2:$AF$219,6,FALSE)),0,(VLOOKUP($B22,'Autumn 2022 School'!$C$2:$AF$219,6,FALSE)))</f>
        <v>5</v>
      </c>
      <c r="I22" s="242">
        <f>IF(ISNA(VLOOKUP($B22,'Spring 2022 School'!$C$2:$AF$219,12,FALSE)),0,(VLOOKUP($B22,'Spring 2022 School'!$C$2:$AF$219,12,FALSE)))</f>
        <v>1155</v>
      </c>
      <c r="J22" s="242">
        <f>IF(ISNA(VLOOKUP($B22,'Summer 2022 School'!$C$2:$AF$219,12,FALSE)),0,(VLOOKUP($B22,'Summer 2022 School'!$C$2:$AF$219,12,FALSE)))</f>
        <v>1305</v>
      </c>
      <c r="K22" s="242">
        <f>IF(ISNA(VLOOKUP($B22,'Autumn 2022 School'!$C$2:$AF$219,9,FALSE)),0,(VLOOKUP($B22,'Autumn 2022 School'!$C$2:$AF$219,9,FALSE)))</f>
        <v>630</v>
      </c>
      <c r="L22" s="242">
        <f>IF(ISNA(VLOOKUP($B22,'Spring 2022 School'!$C$2:$AF$219,15,FALSE)),0,(VLOOKUP($B22,'Spring 2022 School'!$C$2:$AF$219,15,FALSE)))</f>
        <v>75</v>
      </c>
      <c r="M22" s="242">
        <f>IF(ISNA(VLOOKUP($B22,'Summer 2022 School'!$C$2:$AF$219,15,FALSE)),0,(VLOOKUP($B22,'Summer 2022 School'!$C$2:$AF$219,15,FALSE)))</f>
        <v>135</v>
      </c>
      <c r="N22" s="242">
        <f>IF(ISNA(VLOOKUP($B22,'Autumn 2022 School'!$C$2:$AF$219,11,FALSE)),0,(VLOOKUP($B22,'Autumn 2022 School'!$C$2:$AF$219,11,FALSE)))</f>
        <v>75</v>
      </c>
      <c r="O22" s="242">
        <f>IF(ISNA(VLOOKUP($B22,'Spring 2022 School'!$C$2:$AF$219,2,FALSE)),0,(VLOOKUP($B22,'Spring 2022 School'!$C$2:$AF$219,2,FALSE)))</f>
        <v>27</v>
      </c>
      <c r="P22" s="242">
        <f>IF(ISNA(VLOOKUP($B22,'Summer 2022 School'!$C$2:$AF$219,2,FALSE)),0,(VLOOKUP($B22,'Summer 2022 School'!$C$2:$AF$219,2,FALSE)))</f>
        <v>28</v>
      </c>
      <c r="Q22" s="242">
        <f>IF(ISNA(VLOOKUP($B22,'Autumn 2022 School'!$C$2:$AF$219,2,FALSE)),0,(VLOOKUP($B22,'Autumn 2022 School'!$C$2:$AF$219,2,FALSE)))</f>
        <v>24</v>
      </c>
      <c r="R22" s="242">
        <f>IF(ISNA(VLOOKUP($B22,'Spring 2022 School'!$C$2:$AF$219,9,FALSE)),0,(VLOOKUP($B22,'Spring 2022 School'!$C$2:$AF$219,9,FALSE)))</f>
        <v>405</v>
      </c>
      <c r="S22" s="242">
        <f>IF(ISNA(VLOOKUP($B22,'Summer 2022 School'!$C$2:$AF$219,9,FALSE)),0,(VLOOKUP($B22,'Summer 2022 School'!$C$2:$AF$219,9,FALSE)))</f>
        <v>420</v>
      </c>
      <c r="T22" s="242">
        <f>IF(ISNA(VLOOKUP($B22,'Autumn 2022 School'!$C$2:$AF$219,7,FALSE)),0,(VLOOKUP($B22,'Autumn 2022 School'!$C$2:$AF$219,7,FALSE)))</f>
        <v>315</v>
      </c>
      <c r="U22" s="242">
        <f>IF(ISNA(VLOOKUP($B22,'Spring 2022 School'!$C$2:$AF$219,25,FALSE)),0,(VLOOKUP($B22,'Spring 2022 School'!$C$2:$AF$219,25,FALSE)))</f>
        <v>30</v>
      </c>
      <c r="V22" s="242">
        <f>IF(ISNA(VLOOKUP($B22,'Spring 2022 School'!$C$2:$AF$219,25,FALSE)),0,(VLOOKUP($B22,'Spring 2022 School'!$C$2:$AF$219,25,FALSE)))</f>
        <v>30</v>
      </c>
      <c r="W22" s="242">
        <f>IF(ISNA(VLOOKUP($B22,'Spring 2022 School'!$C$2:$AF$219,25,FALSE)),0,(VLOOKUP($B22,'Spring 2022 School'!$C$2:$AF$219,25,FALSE)))</f>
        <v>30</v>
      </c>
      <c r="X22" s="242">
        <f>IF(ISNA(VLOOKUP($B22,'Spring 2022 School'!$C$2:$AF$219,26,FALSE)),0,(VLOOKUP($B22,'Spring 2022 School'!$C$2:$AF$219,26,FALSE)))</f>
        <v>450</v>
      </c>
      <c r="Y22" s="242">
        <f>IF(ISNA(VLOOKUP($B22,'Spring 2022 School'!$C$2:$AF$219,26,FALSE)),0,(VLOOKUP($B22,'Spring 2022 School'!$C$2:$AF$219,26,FALSE)))</f>
        <v>450</v>
      </c>
      <c r="Z22" s="242">
        <f>IF(ISNA(VLOOKUP($B22,'Spring 2022 School'!$C$2:$AF$219,26,FALSE)),0,(VLOOKUP($B22,'Spring 2022 School'!$C$2:$AF$219,26,FALSE)))</f>
        <v>450</v>
      </c>
      <c r="AA22" s="242">
        <f>IF(ISNA(VLOOKUP($B22,'Spring 2022 School'!$C$2:$AF$219,27,FALSE)),0,(VLOOKUP($B22,'Spring 2022 School'!$C$2:$AF$219,27,FALSE)))</f>
        <v>15</v>
      </c>
      <c r="AB22" s="242">
        <f>IF(ISNA(VLOOKUP($B22,'Spring 2022 School'!$C$2:$AF$219,27,FALSE)),0,(VLOOKUP($B22,'Spring 2022 School'!$C$2:$AF$219,27,FALSE)))</f>
        <v>15</v>
      </c>
      <c r="AC22" s="242">
        <f>IF(ISNA(VLOOKUP($B22,'Spring 2022 School'!$C$2:$AF$219,27,FALSE)),0,(VLOOKUP($B22,'Spring 2022 School'!$C$2:$AF$219,27,FALSE)))</f>
        <v>15</v>
      </c>
      <c r="AD22" s="414">
        <f t="shared" si="31"/>
        <v>202899</v>
      </c>
      <c r="AE22" s="436">
        <f>VLOOKUP($A22,'Data EYFSS Indica Old'!$C:$AQ,17,0)</f>
        <v>3329.268292682927</v>
      </c>
      <c r="AF22" s="436">
        <f>VLOOKUP($A22,'Data EYFSS Indica Old'!$C:$AQ,18,0)</f>
        <v>12365.853658536585</v>
      </c>
      <c r="AG22" s="436">
        <f>VLOOKUP($A22,'Data EYFSS Indica Old'!$C:$AQ,19,0)</f>
        <v>35195.121951219517</v>
      </c>
      <c r="AH22" s="414">
        <f t="shared" si="32"/>
        <v>2030.8536585365855</v>
      </c>
      <c r="AI22" s="414">
        <f t="shared" si="33"/>
        <v>3586.0975609756097</v>
      </c>
      <c r="AJ22" s="414">
        <f t="shared" si="34"/>
        <v>2815.6097560975613</v>
      </c>
      <c r="AK22" s="414">
        <f t="shared" si="35"/>
        <v>8432.5609756097565</v>
      </c>
      <c r="AL22" s="436">
        <f>IF(ISNA(VLOOKUP($A22,'Spring 2022 School'!$B19:$AD19,29,FALSE)),0,(VLOOKUP($A22,'Spring 2022 School'!$B19:$AD19,29,FALSE)))</f>
        <v>22</v>
      </c>
      <c r="AM22" s="436">
        <f>IF(ISNA(VLOOKUP($A22,'Spring 2022 School'!$B19:$AZ19,30,FALSE)),0,(VLOOKUP($A22,'Spring 2022 School'!$B19:$AZ19,30,FALSE)))</f>
        <v>330</v>
      </c>
      <c r="AN22" s="435">
        <f t="shared" si="27"/>
        <v>11990</v>
      </c>
      <c r="AO22" s="437">
        <f t="shared" si="28"/>
        <v>84274.05</v>
      </c>
      <c r="AP22" s="414">
        <f t="shared" si="29"/>
        <v>307595.61097560974</v>
      </c>
      <c r="AQ22" s="436">
        <f>VLOOKUP($A22,'Data EYFSS Indica Old'!$C:$AQ,26,0)</f>
        <v>18</v>
      </c>
      <c r="AR22" s="436">
        <f>VLOOKUP($A22,'Data EYFSS Indica Old'!$C:$AQ,27,0)</f>
        <v>20</v>
      </c>
      <c r="AS22" s="436">
        <f>VLOOKUP($A22,'Data EYFSS Indica Old'!$C:$AQ,28,0)</f>
        <v>27</v>
      </c>
      <c r="AT22" s="442">
        <f t="shared" si="40"/>
        <v>7607.4</v>
      </c>
      <c r="AU22" s="442">
        <f>(VLOOKUP($A22,'Data EYFSS Indica Old'!$C:$AQ,24,0))/3.2*AU$3</f>
        <v>153754.56588016966</v>
      </c>
      <c r="AV22" s="447">
        <f t="shared" si="36"/>
        <v>468957.57685577939</v>
      </c>
      <c r="AW22" s="443">
        <f t="shared" si="37"/>
        <v>195398.99035657477</v>
      </c>
      <c r="AX22" s="443">
        <f t="shared" si="38"/>
        <v>156319.19228525981</v>
      </c>
      <c r="AY22" s="443">
        <f t="shared" si="39"/>
        <v>117239.39421394485</v>
      </c>
      <c r="AZ22" s="443">
        <v>4550.6899999999996</v>
      </c>
    </row>
    <row r="23" spans="1:52" x14ac:dyDescent="0.35">
      <c r="A23" s="252">
        <v>1024</v>
      </c>
      <c r="B23" t="s">
        <v>952</v>
      </c>
      <c r="C23" s="242">
        <f>IF(ISNA(VLOOKUP($B23,'Spring 2022 School'!$C$2:$AF$220,5,FALSE)),0,(VLOOKUP($B23,'Spring 2022 School'!$C$2:$AF$220,5,FALSE)))</f>
        <v>72</v>
      </c>
      <c r="D23" s="242">
        <f>IF(ISNA(VLOOKUP($B23,'Summer 2022 School'!$C$2:$AF$220,5,FALSE)),0,(VLOOKUP($B23,'Summer 2022 School'!$C$2:$AF$220,5,FALSE)))</f>
        <v>86</v>
      </c>
      <c r="E23" s="242">
        <f>IF(ISNA(VLOOKUP($B23,'Autumn 2022 School'!$C$2:$AF$219,4,FALSE)),0,(VLOOKUP($B23,'Autumn 2022 School'!$C$2:$AF$219,4,FALSE)))</f>
        <v>42</v>
      </c>
      <c r="F23" s="242">
        <f>IF(ISNA(VLOOKUP($B23,'Spring 2022 School'!$C$2:$AF$219,8,FALSE)),0,(VLOOKUP($B23,'Spring 2022 School'!$C$2:$AF$219,8,FALSE)))</f>
        <v>6</v>
      </c>
      <c r="G23" s="242">
        <f>IF(ISNA(VLOOKUP($B23,'Summer 2022 School'!$C$2:$AF$219,8,FALSE)),0,(VLOOKUP($B23,'Summer 2022 School'!$C$2:$AF$219,8,FALSE)))</f>
        <v>9</v>
      </c>
      <c r="H23" s="242">
        <f>IF(ISNA(VLOOKUP($B23,'Autumn 2022 School'!$C$2:$AF$219,6,FALSE)),0,(VLOOKUP($B23,'Autumn 2022 School'!$C$2:$AF$219,6,FALSE)))</f>
        <v>3</v>
      </c>
      <c r="I23" s="242">
        <f>IF(ISNA(VLOOKUP($B23,'Spring 2022 School'!$C$2:$AF$219,12,FALSE)),0,(VLOOKUP($B23,'Spring 2022 School'!$C$2:$AF$219,12,FALSE)))</f>
        <v>1080</v>
      </c>
      <c r="J23" s="242">
        <f>IF(ISNA(VLOOKUP($B23,'Summer 2022 School'!$C$2:$AF$219,12,FALSE)),0,(VLOOKUP($B23,'Summer 2022 School'!$C$2:$AF$219,12,FALSE)))</f>
        <v>1275</v>
      </c>
      <c r="K23" s="242">
        <f>IF(ISNA(VLOOKUP($B23,'Autumn 2022 School'!$C$2:$AF$219,9,FALSE)),0,(VLOOKUP($B23,'Autumn 2022 School'!$C$2:$AF$219,9,FALSE)))</f>
        <v>609</v>
      </c>
      <c r="L23" s="242">
        <f>IF(ISNA(VLOOKUP($B23,'Spring 2022 School'!$C$2:$AF$219,15,FALSE)),0,(VLOOKUP($B23,'Spring 2022 School'!$C$2:$AF$219,15,FALSE)))</f>
        <v>90</v>
      </c>
      <c r="M23" s="242">
        <f>IF(ISNA(VLOOKUP($B23,'Summer 2022 School'!$C$2:$AF$219,15,FALSE)),0,(VLOOKUP($B23,'Summer 2022 School'!$C$2:$AF$219,15,FALSE)))</f>
        <v>132</v>
      </c>
      <c r="N23" s="242">
        <f>IF(ISNA(VLOOKUP($B23,'Autumn 2022 School'!$C$2:$AF$219,11,FALSE)),0,(VLOOKUP($B23,'Autumn 2022 School'!$C$2:$AF$219,11,FALSE)))</f>
        <v>45</v>
      </c>
      <c r="O23" s="242">
        <f>IF(ISNA(VLOOKUP($B23,'Spring 2022 School'!$C$2:$AF$219,2,FALSE)),0,(VLOOKUP($B23,'Spring 2022 School'!$C$2:$AF$219,2,FALSE)))</f>
        <v>36</v>
      </c>
      <c r="P23" s="242">
        <f>IF(ISNA(VLOOKUP($B23,'Summer 2022 School'!$C$2:$AF$219,2,FALSE)),0,(VLOOKUP($B23,'Summer 2022 School'!$C$2:$AF$219,2,FALSE)))</f>
        <v>41</v>
      </c>
      <c r="Q23" s="242">
        <f>IF(ISNA(VLOOKUP($B23,'Autumn 2022 School'!$C$2:$AF$219,2,FALSE)),0,(VLOOKUP($B23,'Autumn 2022 School'!$C$2:$AF$219,2,FALSE)))</f>
        <v>44</v>
      </c>
      <c r="R23" s="242">
        <f>IF(ISNA(VLOOKUP($B23,'Spring 2022 School'!$C$2:$AF$219,9,FALSE)),0,(VLOOKUP($B23,'Spring 2022 School'!$C$2:$AF$219,9,FALSE)))</f>
        <v>540</v>
      </c>
      <c r="S23" s="242">
        <f>IF(ISNA(VLOOKUP($B23,'Summer 2022 School'!$C$2:$AF$219,9,FALSE)),0,(VLOOKUP($B23,'Summer 2022 School'!$C$2:$AF$219,9,FALSE)))</f>
        <v>570</v>
      </c>
      <c r="T23" s="242">
        <f>IF(ISNA(VLOOKUP($B23,'Autumn 2022 School'!$C$2:$AF$219,7,FALSE)),0,(VLOOKUP($B23,'Autumn 2022 School'!$C$2:$AF$219,7,FALSE)))</f>
        <v>579</v>
      </c>
      <c r="U23" s="242">
        <f>IF(ISNA(VLOOKUP($B23,'Spring 2022 School'!$C$2:$AF$219,25,FALSE)),0,(VLOOKUP($B23,'Spring 2022 School'!$C$2:$AF$219,25,FALSE)))</f>
        <v>34</v>
      </c>
      <c r="V23" s="242">
        <f>IF(ISNA(VLOOKUP($B23,'Spring 2022 School'!$C$2:$AF$219,25,FALSE)),0,(VLOOKUP($B23,'Spring 2022 School'!$C$2:$AF$219,25,FALSE)))</f>
        <v>34</v>
      </c>
      <c r="W23" s="242">
        <f>IF(ISNA(VLOOKUP($B23,'Spring 2022 School'!$C$2:$AF$219,25,FALSE)),0,(VLOOKUP($B23,'Spring 2022 School'!$C$2:$AF$219,25,FALSE)))</f>
        <v>34</v>
      </c>
      <c r="X23" s="242">
        <f>IF(ISNA(VLOOKUP($B23,'Spring 2022 School'!$C$2:$AF$219,26,FALSE)),0,(VLOOKUP($B23,'Spring 2022 School'!$C$2:$AF$219,26,FALSE)))</f>
        <v>510</v>
      </c>
      <c r="Y23" s="242">
        <f>IF(ISNA(VLOOKUP($B23,'Spring 2022 School'!$C$2:$AF$219,26,FALSE)),0,(VLOOKUP($B23,'Spring 2022 School'!$C$2:$AF$219,26,FALSE)))</f>
        <v>510</v>
      </c>
      <c r="Z23" s="242">
        <f>IF(ISNA(VLOOKUP($B23,'Spring 2022 School'!$C$2:$AF$219,26,FALSE)),0,(VLOOKUP($B23,'Spring 2022 School'!$C$2:$AF$219,26,FALSE)))</f>
        <v>510</v>
      </c>
      <c r="AA23" s="242">
        <f>IF(ISNA(VLOOKUP($B23,'Spring 2022 School'!$C$2:$AF$219,27,FALSE)),0,(VLOOKUP($B23,'Spring 2022 School'!$C$2:$AF$219,27,FALSE)))</f>
        <v>15</v>
      </c>
      <c r="AB23" s="242">
        <f>IF(ISNA(VLOOKUP($B23,'Spring 2022 School'!$C$2:$AF$219,27,FALSE)),0,(VLOOKUP($B23,'Spring 2022 School'!$C$2:$AF$219,27,FALSE)))</f>
        <v>15</v>
      </c>
      <c r="AC23" s="242">
        <f>IF(ISNA(VLOOKUP($B23,'Spring 2022 School'!$C$2:$AF$219,27,FALSE)),0,(VLOOKUP($B23,'Spring 2022 School'!$C$2:$AF$219,27,FALSE)))</f>
        <v>15</v>
      </c>
      <c r="AD23" s="414">
        <f t="shared" si="31"/>
        <v>194340.30000000002</v>
      </c>
      <c r="AE23" s="436">
        <f>VLOOKUP($A23,'Data EYFSS Indica Old'!$C:$AQ,17,0)</f>
        <v>19822.5</v>
      </c>
      <c r="AF23" s="436">
        <f>VLOOKUP($A23,'Data EYFSS Indica Old'!$C:$AQ,18,0)</f>
        <v>23867.908163265307</v>
      </c>
      <c r="AG23" s="436">
        <f>VLOOKUP($A23,'Data EYFSS Indica Old'!$C:$AQ,19,0)</f>
        <v>36004.132653061228</v>
      </c>
      <c r="AH23" s="414">
        <f t="shared" si="32"/>
        <v>12091.725</v>
      </c>
      <c r="AI23" s="414">
        <f t="shared" si="33"/>
        <v>6921.6933673469384</v>
      </c>
      <c r="AJ23" s="414">
        <f t="shared" si="34"/>
        <v>2880.3306122448985</v>
      </c>
      <c r="AK23" s="414">
        <f t="shared" si="35"/>
        <v>21893.748979591837</v>
      </c>
      <c r="AL23" s="436">
        <f>IF(ISNA(VLOOKUP($A23,'Spring 2022 School'!$B20:$AD20,29,FALSE)),0,(VLOOKUP($A23,'Spring 2022 School'!$B20:$AD20,29,FALSE)))</f>
        <v>34</v>
      </c>
      <c r="AM23" s="436">
        <f>IF(ISNA(VLOOKUP($A23,'Spring 2022 School'!$B20:$AZ20,30,FALSE)),0,(VLOOKUP($A23,'Spring 2022 School'!$B20:$AZ20,30,FALSE)))</f>
        <v>510</v>
      </c>
      <c r="AN23" s="435">
        <f t="shared" si="27"/>
        <v>18530</v>
      </c>
      <c r="AO23" s="437">
        <f t="shared" si="28"/>
        <v>124206.18</v>
      </c>
      <c r="AP23" s="414">
        <f t="shared" si="29"/>
        <v>358970.22897959186</v>
      </c>
      <c r="AQ23" s="436">
        <f>VLOOKUP($A23,'Data EYFSS Indica Old'!$C:$AQ,26,0)</f>
        <v>44</v>
      </c>
      <c r="AR23" s="436">
        <f>VLOOKUP($A23,'Data EYFSS Indica Old'!$C:$AQ,27,0)</f>
        <v>37</v>
      </c>
      <c r="AS23" s="436">
        <f>VLOOKUP($A23,'Data EYFSS Indica Old'!$C:$AQ,28,0)</f>
        <v>55</v>
      </c>
      <c r="AT23" s="442">
        <f t="shared" si="40"/>
        <v>15930.900000000001</v>
      </c>
      <c r="AU23" s="442">
        <f>(VLOOKUP($A23,'Data EYFSS Indica Old'!$C:$AQ,24,0))/3.2*AU$3</f>
        <v>164168.86280487804</v>
      </c>
      <c r="AV23" s="447">
        <f t="shared" si="36"/>
        <v>539069.99178446992</v>
      </c>
      <c r="AW23" s="443">
        <f t="shared" si="37"/>
        <v>224612.49657686247</v>
      </c>
      <c r="AX23" s="443">
        <f t="shared" si="38"/>
        <v>179689.99726148997</v>
      </c>
      <c r="AY23" s="443">
        <f t="shared" si="39"/>
        <v>134767.49794611748</v>
      </c>
      <c r="AZ23" s="443">
        <v>4729</v>
      </c>
    </row>
    <row r="24" spans="1:52" x14ac:dyDescent="0.35">
      <c r="A24" s="252">
        <v>1025</v>
      </c>
      <c r="B24" t="s">
        <v>953</v>
      </c>
      <c r="C24" s="242">
        <f>IF(ISNA(VLOOKUP($B24,'Spring 2022 School'!$C$2:$AF$220,5,FALSE)),0,(VLOOKUP($B24,'Spring 2022 School'!$C$2:$AF$220,5,FALSE)))</f>
        <v>76</v>
      </c>
      <c r="D24" s="242">
        <f>IF(ISNA(VLOOKUP($B24,'Summer 2022 School'!$C$2:$AF$220,5,FALSE)),0,(VLOOKUP($B24,'Summer 2022 School'!$C$2:$AF$220,5,FALSE)))</f>
        <v>90</v>
      </c>
      <c r="E24" s="242">
        <f>IF(ISNA(VLOOKUP($B24,'Autumn 2022 School'!$C$2:$AF$219,4,FALSE)),0,(VLOOKUP($B24,'Autumn 2022 School'!$C$2:$AF$219,4,FALSE)))</f>
        <v>51</v>
      </c>
      <c r="F24" s="242">
        <f>IF(ISNA(VLOOKUP($B24,'Spring 2022 School'!$C$2:$AF$219,8,FALSE)),0,(VLOOKUP($B24,'Spring 2022 School'!$C$2:$AF$219,8,FALSE)))</f>
        <v>6</v>
      </c>
      <c r="G24" s="242">
        <f>IF(ISNA(VLOOKUP($B24,'Summer 2022 School'!$C$2:$AF$219,8,FALSE)),0,(VLOOKUP($B24,'Summer 2022 School'!$C$2:$AF$219,8,FALSE)))</f>
        <v>8</v>
      </c>
      <c r="H24" s="242">
        <f>IF(ISNA(VLOOKUP($B24,'Autumn 2022 School'!$C$2:$AF$219,6,FALSE)),0,(VLOOKUP($B24,'Autumn 2022 School'!$C$2:$AF$219,6,FALSE)))</f>
        <v>5</v>
      </c>
      <c r="I24" s="242">
        <f>IF(ISNA(VLOOKUP($B24,'Spring 2022 School'!$C$2:$AF$219,12,FALSE)),0,(VLOOKUP($B24,'Spring 2022 School'!$C$2:$AF$219,12,FALSE)))</f>
        <v>1140</v>
      </c>
      <c r="J24" s="242">
        <f>IF(ISNA(VLOOKUP($B24,'Summer 2022 School'!$C$2:$AF$219,12,FALSE)),0,(VLOOKUP($B24,'Summer 2022 School'!$C$2:$AF$219,12,FALSE)))</f>
        <v>1350</v>
      </c>
      <c r="K24" s="242">
        <f>IF(ISNA(VLOOKUP($B24,'Autumn 2022 School'!$C$2:$AF$219,9,FALSE)),0,(VLOOKUP($B24,'Autumn 2022 School'!$C$2:$AF$219,9,FALSE)))</f>
        <v>765</v>
      </c>
      <c r="L24" s="242">
        <f>IF(ISNA(VLOOKUP($B24,'Spring 2022 School'!$C$2:$AF$219,15,FALSE)),0,(VLOOKUP($B24,'Spring 2022 School'!$C$2:$AF$219,15,FALSE)))</f>
        <v>90</v>
      </c>
      <c r="M24" s="242">
        <f>IF(ISNA(VLOOKUP($B24,'Summer 2022 School'!$C$2:$AF$219,15,FALSE)),0,(VLOOKUP($B24,'Summer 2022 School'!$C$2:$AF$219,15,FALSE)))</f>
        <v>120</v>
      </c>
      <c r="N24" s="242">
        <f>IF(ISNA(VLOOKUP($B24,'Autumn 2022 School'!$C$2:$AF$219,11,FALSE)),0,(VLOOKUP($B24,'Autumn 2022 School'!$C$2:$AF$219,11,FALSE)))</f>
        <v>75</v>
      </c>
      <c r="O24" s="242">
        <f>IF(ISNA(VLOOKUP($B24,'Spring 2022 School'!$C$2:$AF$219,2,FALSE)),0,(VLOOKUP($B24,'Spring 2022 School'!$C$2:$AF$219,2,FALSE)))</f>
        <v>32</v>
      </c>
      <c r="P24" s="242">
        <f>IF(ISNA(VLOOKUP($B24,'Summer 2022 School'!$C$2:$AF$219,2,FALSE)),0,(VLOOKUP($B24,'Summer 2022 School'!$C$2:$AF$219,2,FALSE)))</f>
        <v>43</v>
      </c>
      <c r="Q24" s="242">
        <f>IF(ISNA(VLOOKUP($B24,'Autumn 2022 School'!$C$2:$AF$219,2,FALSE)),0,(VLOOKUP($B24,'Autumn 2022 School'!$C$2:$AF$219,2,FALSE)))</f>
        <v>46</v>
      </c>
      <c r="R24" s="242">
        <f>IF(ISNA(VLOOKUP($B24,'Spring 2022 School'!$C$2:$AF$219,9,FALSE)),0,(VLOOKUP($B24,'Spring 2022 School'!$C$2:$AF$219,9,FALSE)))</f>
        <v>465</v>
      </c>
      <c r="S24" s="242">
        <f>IF(ISNA(VLOOKUP($B24,'Summer 2022 School'!$C$2:$AF$219,9,FALSE)),0,(VLOOKUP($B24,'Summer 2022 School'!$C$2:$AF$219,9,FALSE)))</f>
        <v>645</v>
      </c>
      <c r="T24" s="242">
        <f>IF(ISNA(VLOOKUP($B24,'Autumn 2022 School'!$C$2:$AF$219,7,FALSE)),0,(VLOOKUP($B24,'Autumn 2022 School'!$C$2:$AF$219,7,FALSE)))</f>
        <v>690</v>
      </c>
      <c r="U24" s="242">
        <f>IF(ISNA(VLOOKUP($B24,'Spring 2022 School'!$C$2:$AF$219,25,FALSE)),0,(VLOOKUP($B24,'Spring 2022 School'!$C$2:$AF$219,25,FALSE)))</f>
        <v>45</v>
      </c>
      <c r="V24" s="242">
        <f>IF(ISNA(VLOOKUP($B24,'Spring 2022 School'!$C$2:$AF$219,25,FALSE)),0,(VLOOKUP($B24,'Spring 2022 School'!$C$2:$AF$219,25,FALSE)))</f>
        <v>45</v>
      </c>
      <c r="W24" s="242">
        <f>IF(ISNA(VLOOKUP($B24,'Spring 2022 School'!$C$2:$AF$219,25,FALSE)),0,(VLOOKUP($B24,'Spring 2022 School'!$C$2:$AF$219,25,FALSE)))</f>
        <v>45</v>
      </c>
      <c r="X24" s="242">
        <f>IF(ISNA(VLOOKUP($B24,'Spring 2022 School'!$C$2:$AF$219,26,FALSE)),0,(VLOOKUP($B24,'Spring 2022 School'!$C$2:$AF$219,26,FALSE)))</f>
        <v>675</v>
      </c>
      <c r="Y24" s="242">
        <f>IF(ISNA(VLOOKUP($B24,'Spring 2022 School'!$C$2:$AF$219,26,FALSE)),0,(VLOOKUP($B24,'Spring 2022 School'!$C$2:$AF$219,26,FALSE)))</f>
        <v>675</v>
      </c>
      <c r="Z24" s="242">
        <f>IF(ISNA(VLOOKUP($B24,'Spring 2022 School'!$C$2:$AF$219,26,FALSE)),0,(VLOOKUP($B24,'Spring 2022 School'!$C$2:$AF$219,26,FALSE)))</f>
        <v>675</v>
      </c>
      <c r="AA24" s="242">
        <f>IF(ISNA(VLOOKUP($B24,'Spring 2022 School'!$C$2:$AF$219,27,FALSE)),0,(VLOOKUP($B24,'Spring 2022 School'!$C$2:$AF$219,27,FALSE)))</f>
        <v>15</v>
      </c>
      <c r="AB24" s="242">
        <f>IF(ISNA(VLOOKUP($B24,'Spring 2022 School'!$C$2:$AF$219,27,FALSE)),0,(VLOOKUP($B24,'Spring 2022 School'!$C$2:$AF$219,27,FALSE)))</f>
        <v>15</v>
      </c>
      <c r="AC24" s="242">
        <f>IF(ISNA(VLOOKUP($B24,'Spring 2022 School'!$C$2:$AF$219,27,FALSE)),0,(VLOOKUP($B24,'Spring 2022 School'!$C$2:$AF$219,27,FALSE)))</f>
        <v>15</v>
      </c>
      <c r="AD24" s="414">
        <f t="shared" si="31"/>
        <v>212346</v>
      </c>
      <c r="AE24" s="436">
        <f>VLOOKUP($A24,'Data EYFSS Indica Old'!$C:$AQ,17,0)</f>
        <v>28663.250000000004</v>
      </c>
      <c r="AF24" s="436">
        <f>VLOOKUP($A24,'Data EYFSS Indica Old'!$C:$AQ,18,0)</f>
        <v>42064.25</v>
      </c>
      <c r="AG24" s="436">
        <f>VLOOKUP($A24,'Data EYFSS Indica Old'!$C:$AQ,19,0)</f>
        <v>43553.25</v>
      </c>
      <c r="AH24" s="414">
        <f t="shared" si="32"/>
        <v>17484.5825</v>
      </c>
      <c r="AI24" s="414">
        <f t="shared" si="33"/>
        <v>12198.6325</v>
      </c>
      <c r="AJ24" s="414">
        <f t="shared" si="34"/>
        <v>3484.26</v>
      </c>
      <c r="AK24" s="414">
        <f t="shared" si="35"/>
        <v>33167.474999999999</v>
      </c>
      <c r="AL24" s="436">
        <f>IF(ISNA(VLOOKUP($A24,'Spring 2022 School'!$B21:$AD21,29,FALSE)),0,(VLOOKUP($A24,'Spring 2022 School'!$B21:$AD21,29,FALSE)))</f>
        <v>34</v>
      </c>
      <c r="AM24" s="436">
        <f>IF(ISNA(VLOOKUP($A24,'Spring 2022 School'!$B21:$AZ21,30,FALSE)),0,(VLOOKUP($A24,'Spring 2022 School'!$B21:$AZ21,30,FALSE)))</f>
        <v>510</v>
      </c>
      <c r="AN24" s="435">
        <f t="shared" si="27"/>
        <v>18530</v>
      </c>
      <c r="AO24" s="437">
        <f t="shared" si="28"/>
        <v>131945.09999999998</v>
      </c>
      <c r="AP24" s="414">
        <f t="shared" si="29"/>
        <v>395988.57499999995</v>
      </c>
      <c r="AQ24" s="436">
        <f>VLOOKUP($A24,'Data EYFSS Indica Old'!$C:$AQ,26,0)</f>
        <v>62</v>
      </c>
      <c r="AR24" s="436">
        <f>VLOOKUP($A24,'Data EYFSS Indica Old'!$C:$AQ,27,0)</f>
        <v>38</v>
      </c>
      <c r="AS24" s="436">
        <f>VLOOKUP($A24,'Data EYFSS Indica Old'!$C:$AQ,28,0)</f>
        <v>32</v>
      </c>
      <c r="AT24" s="442">
        <f t="shared" si="40"/>
        <v>15661.2</v>
      </c>
      <c r="AU24" s="442">
        <f>(VLOOKUP($A24,'Data EYFSS Indica Old'!$C:$AQ,24,0))/3.2*AU$3</f>
        <v>178488.52107635204</v>
      </c>
      <c r="AV24" s="447">
        <f t="shared" si="36"/>
        <v>590138.29607635201</v>
      </c>
      <c r="AW24" s="443">
        <f t="shared" si="37"/>
        <v>245890.95669848</v>
      </c>
      <c r="AX24" s="443">
        <f t="shared" si="38"/>
        <v>196712.765358784</v>
      </c>
      <c r="AY24" s="443">
        <f t="shared" si="39"/>
        <v>147534.574019088</v>
      </c>
      <c r="AZ24" s="443">
        <v>4874.12</v>
      </c>
    </row>
    <row r="25" spans="1:52" x14ac:dyDescent="0.35">
      <c r="A25" s="252">
        <v>1026</v>
      </c>
      <c r="B25" t="s">
        <v>954</v>
      </c>
      <c r="C25" s="242">
        <f>IF(ISNA(VLOOKUP($B25,'Spring 2022 School'!$C$2:$AF$220,5,FALSE)),0,(VLOOKUP($B25,'Spring 2022 School'!$C$2:$AF$220,5,FALSE)))</f>
        <v>68</v>
      </c>
      <c r="D25" s="242">
        <f>IF(ISNA(VLOOKUP($B25,'Summer 2022 School'!$C$2:$AF$220,5,FALSE)),0,(VLOOKUP($B25,'Summer 2022 School'!$C$2:$AF$220,5,FALSE)))</f>
        <v>83</v>
      </c>
      <c r="E25" s="242">
        <f>IF(ISNA(VLOOKUP($B25,'Autumn 2022 School'!$C$2:$AF$219,4,FALSE)),0,(VLOOKUP($B25,'Autumn 2022 School'!$C$2:$AF$219,4,FALSE)))</f>
        <v>58</v>
      </c>
      <c r="F25" s="242">
        <f>IF(ISNA(VLOOKUP($B25,'Spring 2022 School'!$C$2:$AF$219,8,FALSE)),0,(VLOOKUP($B25,'Spring 2022 School'!$C$2:$AF$219,8,FALSE)))</f>
        <v>12</v>
      </c>
      <c r="G25" s="242">
        <f>IF(ISNA(VLOOKUP($B25,'Summer 2022 School'!$C$2:$AF$219,8,FALSE)),0,(VLOOKUP($B25,'Summer 2022 School'!$C$2:$AF$219,8,FALSE)))</f>
        <v>17</v>
      </c>
      <c r="H25" s="242">
        <f>IF(ISNA(VLOOKUP($B25,'Autumn 2022 School'!$C$2:$AF$219,6,FALSE)),0,(VLOOKUP($B25,'Autumn 2022 School'!$C$2:$AF$219,6,FALSE)))</f>
        <v>14</v>
      </c>
      <c r="I25" s="242">
        <f>IF(ISNA(VLOOKUP($B25,'Spring 2022 School'!$C$2:$AF$219,12,FALSE)),0,(VLOOKUP($B25,'Spring 2022 School'!$C$2:$AF$219,12,FALSE)))</f>
        <v>1020</v>
      </c>
      <c r="J25" s="242">
        <f>IF(ISNA(VLOOKUP($B25,'Summer 2022 School'!$C$2:$AF$219,12,FALSE)),0,(VLOOKUP($B25,'Summer 2022 School'!$C$2:$AF$219,12,FALSE)))</f>
        <v>1245</v>
      </c>
      <c r="K25" s="242">
        <f>IF(ISNA(VLOOKUP($B25,'Autumn 2022 School'!$C$2:$AF$219,9,FALSE)),0,(VLOOKUP($B25,'Autumn 2022 School'!$C$2:$AF$219,9,FALSE)))</f>
        <v>870</v>
      </c>
      <c r="L25" s="242">
        <f>IF(ISNA(VLOOKUP($B25,'Spring 2022 School'!$C$2:$AF$219,15,FALSE)),0,(VLOOKUP($B25,'Spring 2022 School'!$C$2:$AF$219,15,FALSE)))</f>
        <v>180</v>
      </c>
      <c r="M25" s="242">
        <f>IF(ISNA(VLOOKUP($B25,'Summer 2022 School'!$C$2:$AF$219,15,FALSE)),0,(VLOOKUP($B25,'Summer 2022 School'!$C$2:$AF$219,15,FALSE)))</f>
        <v>255</v>
      </c>
      <c r="N25" s="242">
        <f>IF(ISNA(VLOOKUP($B25,'Autumn 2022 School'!$C$2:$AF$219,11,FALSE)),0,(VLOOKUP($B25,'Autumn 2022 School'!$C$2:$AF$219,11,FALSE)))</f>
        <v>210</v>
      </c>
      <c r="O25" s="242">
        <f>IF(ISNA(VLOOKUP($B25,'Spring 2022 School'!$C$2:$AF$219,2,FALSE)),0,(VLOOKUP($B25,'Spring 2022 School'!$C$2:$AF$219,2,FALSE)))</f>
        <v>25</v>
      </c>
      <c r="P25" s="242">
        <f>IF(ISNA(VLOOKUP($B25,'Summer 2022 School'!$C$2:$AF$219,2,FALSE)),0,(VLOOKUP($B25,'Summer 2022 School'!$C$2:$AF$219,2,FALSE)))</f>
        <v>28</v>
      </c>
      <c r="Q25" s="242">
        <f>IF(ISNA(VLOOKUP($B25,'Autumn 2022 School'!$C$2:$AF$219,2,FALSE)),0,(VLOOKUP($B25,'Autumn 2022 School'!$C$2:$AF$219,2,FALSE)))</f>
        <v>31</v>
      </c>
      <c r="R25" s="242">
        <f>IF(ISNA(VLOOKUP($B25,'Spring 2022 School'!$C$2:$AF$219,9,FALSE)),0,(VLOOKUP($B25,'Spring 2022 School'!$C$2:$AF$219,9,FALSE)))</f>
        <v>375</v>
      </c>
      <c r="S25" s="242">
        <f>IF(ISNA(VLOOKUP($B25,'Summer 2022 School'!$C$2:$AF$219,9,FALSE)),0,(VLOOKUP($B25,'Summer 2022 School'!$C$2:$AF$219,9,FALSE)))</f>
        <v>420</v>
      </c>
      <c r="T25" s="242">
        <f>IF(ISNA(VLOOKUP($B25,'Autumn 2022 School'!$C$2:$AF$219,7,FALSE)),0,(VLOOKUP($B25,'Autumn 2022 School'!$C$2:$AF$219,7,FALSE)))</f>
        <v>465</v>
      </c>
      <c r="U25" s="242">
        <f>IF(ISNA(VLOOKUP($B25,'Spring 2022 School'!$C$2:$AF$219,25,FALSE)),0,(VLOOKUP($B25,'Spring 2022 School'!$C$2:$AF$219,25,FALSE)))</f>
        <v>23</v>
      </c>
      <c r="V25" s="242">
        <f>IF(ISNA(VLOOKUP($B25,'Spring 2022 School'!$C$2:$AF$219,25,FALSE)),0,(VLOOKUP($B25,'Spring 2022 School'!$C$2:$AF$219,25,FALSE)))</f>
        <v>23</v>
      </c>
      <c r="W25" s="242">
        <f>IF(ISNA(VLOOKUP($B25,'Spring 2022 School'!$C$2:$AF$219,25,FALSE)),0,(VLOOKUP($B25,'Spring 2022 School'!$C$2:$AF$219,25,FALSE)))</f>
        <v>23</v>
      </c>
      <c r="X25" s="242">
        <f>IF(ISNA(VLOOKUP($B25,'Spring 2022 School'!$C$2:$AF$219,26,FALSE)),0,(VLOOKUP($B25,'Spring 2022 School'!$C$2:$AF$219,26,FALSE)))</f>
        <v>345</v>
      </c>
      <c r="Y25" s="242">
        <f>IF(ISNA(VLOOKUP($B25,'Spring 2022 School'!$C$2:$AF$219,26,FALSE)),0,(VLOOKUP($B25,'Spring 2022 School'!$C$2:$AF$219,26,FALSE)))</f>
        <v>345</v>
      </c>
      <c r="Z25" s="242">
        <f>IF(ISNA(VLOOKUP($B25,'Spring 2022 School'!$C$2:$AF$219,26,FALSE)),0,(VLOOKUP($B25,'Spring 2022 School'!$C$2:$AF$219,26,FALSE)))</f>
        <v>345</v>
      </c>
      <c r="AA25" s="242">
        <f>IF(ISNA(VLOOKUP($B25,'Spring 2022 School'!$C$2:$AF$219,27,FALSE)),0,(VLOOKUP($B25,'Spring 2022 School'!$C$2:$AF$219,27,FALSE)))</f>
        <v>15</v>
      </c>
      <c r="AB25" s="242">
        <f>IF(ISNA(VLOOKUP($B25,'Spring 2022 School'!$C$2:$AF$219,27,FALSE)),0,(VLOOKUP($B25,'Spring 2022 School'!$C$2:$AF$219,27,FALSE)))</f>
        <v>15</v>
      </c>
      <c r="AC25" s="242">
        <f>IF(ISNA(VLOOKUP($B25,'Spring 2022 School'!$C$2:$AF$219,27,FALSE)),0,(VLOOKUP($B25,'Spring 2022 School'!$C$2:$AF$219,27,FALSE)))</f>
        <v>15</v>
      </c>
      <c r="AD25" s="414">
        <f t="shared" si="31"/>
        <v>225882</v>
      </c>
      <c r="AE25" s="436">
        <f>VLOOKUP($A25,'Data EYFSS Indica Old'!$C:$AQ,17,0)</f>
        <v>4674.5999999999995</v>
      </c>
      <c r="AF25" s="436">
        <f>VLOOKUP($A25,'Data EYFSS Indica Old'!$C:$AQ,18,0)</f>
        <v>10907.400000000001</v>
      </c>
      <c r="AG25" s="436">
        <f>VLOOKUP($A25,'Data EYFSS Indica Old'!$C:$AQ,19,0)</f>
        <v>17659.599999999999</v>
      </c>
      <c r="AH25" s="414">
        <f t="shared" si="32"/>
        <v>2851.5059999999994</v>
      </c>
      <c r="AI25" s="414">
        <f t="shared" si="33"/>
        <v>3163.1460000000002</v>
      </c>
      <c r="AJ25" s="414">
        <f t="shared" si="34"/>
        <v>1412.7679999999998</v>
      </c>
      <c r="AK25" s="414">
        <f t="shared" si="35"/>
        <v>7427.42</v>
      </c>
      <c r="AL25" s="436">
        <f>IF(ISNA(VLOOKUP($A25,'Spring 2022 School'!$B22:$AD22,29,FALSE)),0,(VLOOKUP($A25,'Spring 2022 School'!$B22:$AD22,29,FALSE)))</f>
        <v>6</v>
      </c>
      <c r="AM25" s="436">
        <f>IF(ISNA(VLOOKUP($A25,'Spring 2022 School'!$B22:$AZ22,30,FALSE)),0,(VLOOKUP($A25,'Spring 2022 School'!$B22:$AZ22,30,FALSE)))</f>
        <v>90</v>
      </c>
      <c r="AN25" s="435">
        <f t="shared" si="27"/>
        <v>3270</v>
      </c>
      <c r="AO25" s="437">
        <f t="shared" si="28"/>
        <v>92466.15</v>
      </c>
      <c r="AP25" s="414">
        <f t="shared" si="29"/>
        <v>329045.57</v>
      </c>
      <c r="AQ25" s="436">
        <f>VLOOKUP($A25,'Data EYFSS Indica Old'!$C:$AQ,26,0)</f>
        <v>33</v>
      </c>
      <c r="AR25" s="436">
        <f>VLOOKUP($A25,'Data EYFSS Indica Old'!$C:$AQ,27,0)</f>
        <v>23</v>
      </c>
      <c r="AS25" s="436">
        <f>VLOOKUP($A25,'Data EYFSS Indica Old'!$C:$AQ,28,0)</f>
        <v>25</v>
      </c>
      <c r="AT25" s="442">
        <f t="shared" si="40"/>
        <v>9560.4</v>
      </c>
      <c r="AU25" s="442">
        <f>(VLOOKUP($A25,'Data EYFSS Indica Old'!$C:$AQ,24,0))/3.2*AU$3</f>
        <v>155056.35299575818</v>
      </c>
      <c r="AV25" s="447">
        <f t="shared" si="36"/>
        <v>493662.32299575821</v>
      </c>
      <c r="AW25" s="443">
        <f t="shared" si="37"/>
        <v>205692.63458156592</v>
      </c>
      <c r="AX25" s="443">
        <f t="shared" si="38"/>
        <v>164554.10766525273</v>
      </c>
      <c r="AY25" s="443">
        <f t="shared" si="39"/>
        <v>123415.58074893954</v>
      </c>
      <c r="AZ25" s="443">
        <v>4567</v>
      </c>
    </row>
    <row r="26" spans="1:52" x14ac:dyDescent="0.35">
      <c r="A26" s="252">
        <v>1027</v>
      </c>
      <c r="B26" t="s">
        <v>955</v>
      </c>
      <c r="C26" s="242">
        <f>IF(ISNA(VLOOKUP($B26,'Spring 2022 School'!$C$2:$AF$220,5,FALSE)),0,(VLOOKUP($B26,'Spring 2022 School'!$C$2:$AF$220,5,FALSE)))</f>
        <v>93</v>
      </c>
      <c r="D26" s="242">
        <f>IF(ISNA(VLOOKUP($B26,'Summer 2022 School'!$C$2:$AF$220,5,FALSE)),0,(VLOOKUP($B26,'Summer 2022 School'!$C$2:$AF$220,5,FALSE)))</f>
        <v>106</v>
      </c>
      <c r="E26" s="242">
        <f>IF(ISNA(VLOOKUP($B26,'Autumn 2022 School'!$C$2:$AF$219,4,FALSE)),0,(VLOOKUP($B26,'Autumn 2022 School'!$C$2:$AF$219,4,FALSE)))</f>
        <v>73</v>
      </c>
      <c r="F26" s="242">
        <f>IF(ISNA(VLOOKUP($B26,'Spring 2022 School'!$C$2:$AF$219,8,FALSE)),0,(VLOOKUP($B26,'Spring 2022 School'!$C$2:$AF$219,8,FALSE)))</f>
        <v>17</v>
      </c>
      <c r="G26" s="242">
        <f>IF(ISNA(VLOOKUP($B26,'Summer 2022 School'!$C$2:$AF$219,8,FALSE)),0,(VLOOKUP($B26,'Summer 2022 School'!$C$2:$AF$219,8,FALSE)))</f>
        <v>19</v>
      </c>
      <c r="H26" s="242">
        <f>IF(ISNA(VLOOKUP($B26,'Autumn 2022 School'!$C$2:$AF$219,6,FALSE)),0,(VLOOKUP($B26,'Autumn 2022 School'!$C$2:$AF$219,6,FALSE)))</f>
        <v>11</v>
      </c>
      <c r="I26" s="242">
        <f>IF(ISNA(VLOOKUP($B26,'Spring 2022 School'!$C$2:$AF$219,12,FALSE)),0,(VLOOKUP($B26,'Spring 2022 School'!$C$2:$AF$219,12,FALSE)))</f>
        <v>1392</v>
      </c>
      <c r="J26" s="242">
        <f>IF(ISNA(VLOOKUP($B26,'Summer 2022 School'!$C$2:$AF$219,12,FALSE)),0,(VLOOKUP($B26,'Summer 2022 School'!$C$2:$AF$219,12,FALSE)))</f>
        <v>1587</v>
      </c>
      <c r="K26" s="242">
        <f>IF(ISNA(VLOOKUP($B26,'Autumn 2022 School'!$C$2:$AF$219,9,FALSE)),0,(VLOOKUP($B26,'Autumn 2022 School'!$C$2:$AF$219,9,FALSE)))</f>
        <v>1095</v>
      </c>
      <c r="L26" s="242">
        <f>IF(ISNA(VLOOKUP($B26,'Spring 2022 School'!$C$2:$AF$219,15,FALSE)),0,(VLOOKUP($B26,'Spring 2022 School'!$C$2:$AF$219,15,FALSE)))</f>
        <v>240</v>
      </c>
      <c r="M26" s="242">
        <f>IF(ISNA(VLOOKUP($B26,'Summer 2022 School'!$C$2:$AF$219,15,FALSE)),0,(VLOOKUP($B26,'Summer 2022 School'!$C$2:$AF$219,15,FALSE)))</f>
        <v>285</v>
      </c>
      <c r="N26" s="242">
        <f>IF(ISNA(VLOOKUP($B26,'Autumn 2022 School'!$C$2:$AF$219,11,FALSE)),0,(VLOOKUP($B26,'Autumn 2022 School'!$C$2:$AF$219,11,FALSE)))</f>
        <v>165</v>
      </c>
      <c r="O26" s="242">
        <f>IF(ISNA(VLOOKUP($B26,'Spring 2022 School'!$C$2:$AF$219,2,FALSE)),0,(VLOOKUP($B26,'Spring 2022 School'!$C$2:$AF$219,2,FALSE)))</f>
        <v>24</v>
      </c>
      <c r="P26" s="242">
        <f>IF(ISNA(VLOOKUP($B26,'Summer 2022 School'!$C$2:$AF$219,2,FALSE)),0,(VLOOKUP($B26,'Summer 2022 School'!$C$2:$AF$219,2,FALSE)))</f>
        <v>29</v>
      </c>
      <c r="Q26" s="242">
        <f>IF(ISNA(VLOOKUP($B26,'Autumn 2022 School'!$C$2:$AF$219,2,FALSE)),0,(VLOOKUP($B26,'Autumn 2022 School'!$C$2:$AF$219,2,FALSE)))</f>
        <v>27</v>
      </c>
      <c r="R26" s="242">
        <f>IF(ISNA(VLOOKUP($B26,'Spring 2022 School'!$C$2:$AF$219,9,FALSE)),0,(VLOOKUP($B26,'Spring 2022 School'!$C$2:$AF$219,9,FALSE)))</f>
        <v>360</v>
      </c>
      <c r="S26" s="242">
        <f>IF(ISNA(VLOOKUP($B26,'Summer 2022 School'!$C$2:$AF$219,9,FALSE)),0,(VLOOKUP($B26,'Summer 2022 School'!$C$2:$AF$219,9,FALSE)))</f>
        <v>435</v>
      </c>
      <c r="T26" s="242">
        <f>IF(ISNA(VLOOKUP($B26,'Autumn 2022 School'!$C$2:$AF$219,7,FALSE)),0,(VLOOKUP($B26,'Autumn 2022 School'!$C$2:$AF$219,7,FALSE)))</f>
        <v>405</v>
      </c>
      <c r="U26" s="242">
        <f>IF(ISNA(VLOOKUP($B26,'Spring 2022 School'!$C$2:$AF$219,25,FALSE)),0,(VLOOKUP($B26,'Spring 2022 School'!$C$2:$AF$219,25,FALSE)))</f>
        <v>32</v>
      </c>
      <c r="V26" s="242">
        <f>IF(ISNA(VLOOKUP($B26,'Spring 2022 School'!$C$2:$AF$219,25,FALSE)),0,(VLOOKUP($B26,'Spring 2022 School'!$C$2:$AF$219,25,FALSE)))</f>
        <v>32</v>
      </c>
      <c r="W26" s="242">
        <f>IF(ISNA(VLOOKUP($B26,'Spring 2022 School'!$C$2:$AF$219,25,FALSE)),0,(VLOOKUP($B26,'Spring 2022 School'!$C$2:$AF$219,25,FALSE)))</f>
        <v>32</v>
      </c>
      <c r="X26" s="242">
        <f>IF(ISNA(VLOOKUP($B26,'Spring 2022 School'!$C$2:$AF$219,26,FALSE)),0,(VLOOKUP($B26,'Spring 2022 School'!$C$2:$AF$219,26,FALSE)))</f>
        <v>480</v>
      </c>
      <c r="Y26" s="242">
        <f>IF(ISNA(VLOOKUP($B26,'Spring 2022 School'!$C$2:$AF$219,26,FALSE)),0,(VLOOKUP($B26,'Spring 2022 School'!$C$2:$AF$219,26,FALSE)))</f>
        <v>480</v>
      </c>
      <c r="Z26" s="242">
        <f>IF(ISNA(VLOOKUP($B26,'Spring 2022 School'!$C$2:$AF$219,26,FALSE)),0,(VLOOKUP($B26,'Spring 2022 School'!$C$2:$AF$219,26,FALSE)))</f>
        <v>480</v>
      </c>
      <c r="AA26" s="242">
        <f>IF(ISNA(VLOOKUP($B26,'Spring 2022 School'!$C$2:$AF$219,27,FALSE)),0,(VLOOKUP($B26,'Spring 2022 School'!$C$2:$AF$219,27,FALSE)))</f>
        <v>0</v>
      </c>
      <c r="AB26" s="242">
        <f>IF(ISNA(VLOOKUP($B26,'Spring 2022 School'!$C$2:$AF$219,27,FALSE)),0,(VLOOKUP($B26,'Spring 2022 School'!$C$2:$AF$219,27,FALSE)))</f>
        <v>0</v>
      </c>
      <c r="AC26" s="242">
        <f>IF(ISNA(VLOOKUP($B26,'Spring 2022 School'!$C$2:$AF$219,27,FALSE)),0,(VLOOKUP($B26,'Spring 2022 School'!$C$2:$AF$219,27,FALSE)))</f>
        <v>0</v>
      </c>
      <c r="AD26" s="414">
        <f t="shared" si="31"/>
        <v>285158.40000000002</v>
      </c>
      <c r="AE26" s="436">
        <f>VLOOKUP($A26,'Data EYFSS Indica Old'!$C:$AQ,17,0)</f>
        <v>1987.5</v>
      </c>
      <c r="AF26" s="436">
        <f>VLOOKUP($A26,'Data EYFSS Indica Old'!$C:$AQ,18,0)</f>
        <v>30607.5</v>
      </c>
      <c r="AG26" s="436">
        <f>VLOOKUP($A26,'Data EYFSS Indica Old'!$C:$AQ,19,0)</f>
        <v>43725</v>
      </c>
      <c r="AH26" s="414">
        <f t="shared" si="32"/>
        <v>1212.375</v>
      </c>
      <c r="AI26" s="414">
        <f t="shared" si="33"/>
        <v>8876.1749999999993</v>
      </c>
      <c r="AJ26" s="414">
        <f t="shared" si="34"/>
        <v>3498</v>
      </c>
      <c r="AK26" s="414">
        <f t="shared" si="35"/>
        <v>13586.55</v>
      </c>
      <c r="AL26" s="436">
        <f>IF(ISNA(VLOOKUP($A26,'Spring 2022 School'!$B23:$AD23,29,FALSE)),0,(VLOOKUP($A26,'Spring 2022 School'!$B23:$AD23,29,FALSE)))</f>
        <v>24</v>
      </c>
      <c r="AM26" s="436">
        <f>IF(ISNA(VLOOKUP($A26,'Spring 2022 School'!$B23:$AZ23,30,FALSE)),0,(VLOOKUP($A26,'Spring 2022 School'!$B23:$AZ23,30,FALSE)))</f>
        <v>360</v>
      </c>
      <c r="AN26" s="435">
        <f t="shared" si="27"/>
        <v>13080</v>
      </c>
      <c r="AO26" s="437">
        <f t="shared" si="28"/>
        <v>88282.949999999983</v>
      </c>
      <c r="AP26" s="414">
        <f t="shared" si="29"/>
        <v>400107.9</v>
      </c>
      <c r="AQ26" s="436">
        <f>VLOOKUP($A26,'Data EYFSS Indica Old'!$C:$AQ,26,0)</f>
        <v>31</v>
      </c>
      <c r="AR26" s="436">
        <f>VLOOKUP($A26,'Data EYFSS Indica Old'!$C:$AQ,27,0)</f>
        <v>27</v>
      </c>
      <c r="AS26" s="436">
        <f>VLOOKUP($A26,'Data EYFSS Indica Old'!$C:$AQ,28,0)</f>
        <v>24</v>
      </c>
      <c r="AT26" s="442">
        <f t="shared" si="40"/>
        <v>9690.6</v>
      </c>
      <c r="AU26" s="442">
        <f>(VLOOKUP($A26,'Data EYFSS Indica Old'!$C:$AQ,24,0))/3.2*AU$3</f>
        <v>184346.5630965005</v>
      </c>
      <c r="AV26" s="447">
        <f t="shared" si="36"/>
        <v>594145.06309650047</v>
      </c>
      <c r="AW26" s="443">
        <f t="shared" si="37"/>
        <v>247560.44295687519</v>
      </c>
      <c r="AX26" s="443">
        <f t="shared" si="38"/>
        <v>198048.35436550016</v>
      </c>
      <c r="AY26" s="443">
        <f t="shared" si="39"/>
        <v>148536.26577412512</v>
      </c>
      <c r="AZ26" s="443">
        <v>4864</v>
      </c>
    </row>
    <row r="27" spans="1:52" x14ac:dyDescent="0.35">
      <c r="A27" s="252">
        <v>1028</v>
      </c>
      <c r="B27" t="s">
        <v>956</v>
      </c>
      <c r="C27" s="242">
        <f>IF(ISNA(VLOOKUP($B27,'Spring 2022 School'!$C$2:$AF$220,5,FALSE)),0,(VLOOKUP($B27,'Spring 2022 School'!$C$2:$AF$220,5,FALSE)))</f>
        <v>72</v>
      </c>
      <c r="D27" s="242">
        <f>IF(ISNA(VLOOKUP($B27,'Summer 2022 School'!$C$2:$AF$220,5,FALSE)),0,(VLOOKUP($B27,'Summer 2022 School'!$C$2:$AF$220,5,FALSE)))</f>
        <v>85</v>
      </c>
      <c r="E27" s="242">
        <f>IF(ISNA(VLOOKUP($B27,'Autumn 2022 School'!$C$2:$AF$219,4,FALSE)),0,(VLOOKUP($B27,'Autumn 2022 School'!$C$2:$AF$219,4,FALSE)))</f>
        <v>63</v>
      </c>
      <c r="F27" s="242">
        <f>IF(ISNA(VLOOKUP($B27,'Spring 2022 School'!$C$2:$AF$219,8,FALSE)),0,(VLOOKUP($B27,'Spring 2022 School'!$C$2:$AF$219,8,FALSE)))</f>
        <v>8</v>
      </c>
      <c r="G27" s="242">
        <f>IF(ISNA(VLOOKUP($B27,'Summer 2022 School'!$C$2:$AF$219,8,FALSE)),0,(VLOOKUP($B27,'Summer 2022 School'!$C$2:$AF$219,8,FALSE)))</f>
        <v>9</v>
      </c>
      <c r="H27" s="242">
        <f>IF(ISNA(VLOOKUP($B27,'Autumn 2022 School'!$C$2:$AF$219,6,FALSE)),0,(VLOOKUP($B27,'Autumn 2022 School'!$C$2:$AF$219,6,FALSE)))</f>
        <v>3</v>
      </c>
      <c r="I27" s="242">
        <f>IF(ISNA(VLOOKUP($B27,'Spring 2022 School'!$C$2:$AF$219,12,FALSE)),0,(VLOOKUP($B27,'Spring 2022 School'!$C$2:$AF$219,12,FALSE)))</f>
        <v>1080</v>
      </c>
      <c r="J27" s="242">
        <f>IF(ISNA(VLOOKUP($B27,'Summer 2022 School'!$C$2:$AF$219,12,FALSE)),0,(VLOOKUP($B27,'Summer 2022 School'!$C$2:$AF$219,12,FALSE)))</f>
        <v>1275</v>
      </c>
      <c r="K27" s="242">
        <f>IF(ISNA(VLOOKUP($B27,'Autumn 2022 School'!$C$2:$AF$219,9,FALSE)),0,(VLOOKUP($B27,'Autumn 2022 School'!$C$2:$AF$219,9,FALSE)))</f>
        <v>945</v>
      </c>
      <c r="L27" s="242">
        <f>IF(ISNA(VLOOKUP($B27,'Spring 2022 School'!$C$2:$AF$219,15,FALSE)),0,(VLOOKUP($B27,'Spring 2022 School'!$C$2:$AF$219,15,FALSE)))</f>
        <v>120</v>
      </c>
      <c r="M27" s="242">
        <f>IF(ISNA(VLOOKUP($B27,'Summer 2022 School'!$C$2:$AF$219,15,FALSE)),0,(VLOOKUP($B27,'Summer 2022 School'!$C$2:$AF$219,15,FALSE)))</f>
        <v>135</v>
      </c>
      <c r="N27" s="242">
        <f>IF(ISNA(VLOOKUP($B27,'Autumn 2022 School'!$C$2:$AF$219,11,FALSE)),0,(VLOOKUP($B27,'Autumn 2022 School'!$C$2:$AF$219,11,FALSE)))</f>
        <v>45</v>
      </c>
      <c r="O27" s="242">
        <f>IF(ISNA(VLOOKUP($B27,'Spring 2022 School'!$C$2:$AF$219,2,FALSE)),0,(VLOOKUP($B27,'Spring 2022 School'!$C$2:$AF$219,2,FALSE)))</f>
        <v>41</v>
      </c>
      <c r="P27" s="242">
        <f>IF(ISNA(VLOOKUP($B27,'Summer 2022 School'!$C$2:$AF$219,2,FALSE)),0,(VLOOKUP($B27,'Summer 2022 School'!$C$2:$AF$219,2,FALSE)))</f>
        <v>38</v>
      </c>
      <c r="Q27" s="242">
        <f>IF(ISNA(VLOOKUP($B27,'Autumn 2022 School'!$C$2:$AF$219,2,FALSE)),0,(VLOOKUP($B27,'Autumn 2022 School'!$C$2:$AF$219,2,FALSE)))</f>
        <v>32</v>
      </c>
      <c r="R27" s="242">
        <f>IF(ISNA(VLOOKUP($B27,'Spring 2022 School'!$C$2:$AF$219,9,FALSE)),0,(VLOOKUP($B27,'Spring 2022 School'!$C$2:$AF$219,9,FALSE)))</f>
        <v>585</v>
      </c>
      <c r="S27" s="242">
        <f>IF(ISNA(VLOOKUP($B27,'Summer 2022 School'!$C$2:$AF$219,9,FALSE)),0,(VLOOKUP($B27,'Summer 2022 School'!$C$2:$AF$219,9,FALSE)))</f>
        <v>564</v>
      </c>
      <c r="T27" s="242">
        <f>IF(ISNA(VLOOKUP($B27,'Autumn 2022 School'!$C$2:$AF$219,7,FALSE)),0,(VLOOKUP($B27,'Autumn 2022 School'!$C$2:$AF$219,7,FALSE)))</f>
        <v>480</v>
      </c>
      <c r="U27" s="242">
        <f>IF(ISNA(VLOOKUP($B27,'Spring 2022 School'!$C$2:$AF$219,25,FALSE)),0,(VLOOKUP($B27,'Spring 2022 School'!$C$2:$AF$219,25,FALSE)))</f>
        <v>44</v>
      </c>
      <c r="V27" s="242">
        <f>IF(ISNA(VLOOKUP($B27,'Spring 2022 School'!$C$2:$AF$219,25,FALSE)),0,(VLOOKUP($B27,'Spring 2022 School'!$C$2:$AF$219,25,FALSE)))</f>
        <v>44</v>
      </c>
      <c r="W27" s="242">
        <f>IF(ISNA(VLOOKUP($B27,'Spring 2022 School'!$C$2:$AF$219,25,FALSE)),0,(VLOOKUP($B27,'Spring 2022 School'!$C$2:$AF$219,25,FALSE)))</f>
        <v>44</v>
      </c>
      <c r="X27" s="242">
        <f>IF(ISNA(VLOOKUP($B27,'Spring 2022 School'!$C$2:$AF$219,26,FALSE)),0,(VLOOKUP($B27,'Spring 2022 School'!$C$2:$AF$219,26,FALSE)))</f>
        <v>660</v>
      </c>
      <c r="Y27" s="242">
        <f>IF(ISNA(VLOOKUP($B27,'Spring 2022 School'!$C$2:$AF$219,26,FALSE)),0,(VLOOKUP($B27,'Spring 2022 School'!$C$2:$AF$219,26,FALSE)))</f>
        <v>660</v>
      </c>
      <c r="Z27" s="242">
        <f>IF(ISNA(VLOOKUP($B27,'Spring 2022 School'!$C$2:$AF$219,26,FALSE)),0,(VLOOKUP($B27,'Spring 2022 School'!$C$2:$AF$219,26,FALSE)))</f>
        <v>660</v>
      </c>
      <c r="AA27" s="242">
        <f>IF(ISNA(VLOOKUP($B27,'Spring 2022 School'!$C$2:$AF$219,27,FALSE)),0,(VLOOKUP($B27,'Spring 2022 School'!$C$2:$AF$219,27,FALSE)))</f>
        <v>30</v>
      </c>
      <c r="AB27" s="242">
        <f>IF(ISNA(VLOOKUP($B27,'Spring 2022 School'!$C$2:$AF$219,27,FALSE)),0,(VLOOKUP($B27,'Spring 2022 School'!$C$2:$AF$219,27,FALSE)))</f>
        <v>30</v>
      </c>
      <c r="AC27" s="242">
        <f>IF(ISNA(VLOOKUP($B27,'Spring 2022 School'!$C$2:$AF$219,27,FALSE)),0,(VLOOKUP($B27,'Spring 2022 School'!$C$2:$AF$219,27,FALSE)))</f>
        <v>30</v>
      </c>
      <c r="AD27" s="414">
        <f t="shared" si="31"/>
        <v>215307</v>
      </c>
      <c r="AE27" s="436">
        <f>VLOOKUP($A27,'Data EYFSS Indica Old'!$C:$AQ,17,0)</f>
        <v>23500.93457943925</v>
      </c>
      <c r="AF27" s="436">
        <f>VLOOKUP($A27,'Data EYFSS Indica Old'!$C:$AQ,18,0)</f>
        <v>31334.579439252335</v>
      </c>
      <c r="AG27" s="436">
        <f>VLOOKUP($A27,'Data EYFSS Indica Old'!$C:$AQ,19,0)</f>
        <v>38100</v>
      </c>
      <c r="AH27" s="414">
        <f t="shared" si="32"/>
        <v>14335.570093457942</v>
      </c>
      <c r="AI27" s="414">
        <f t="shared" si="33"/>
        <v>9087.0280373831756</v>
      </c>
      <c r="AJ27" s="414">
        <f t="shared" si="34"/>
        <v>3048</v>
      </c>
      <c r="AK27" s="414">
        <f t="shared" si="35"/>
        <v>26470.598130841117</v>
      </c>
      <c r="AL27" s="436">
        <f>IF(ISNA(VLOOKUP($A27,'Spring 2022 School'!$B24:$AD24,29,FALSE)),0,(VLOOKUP($A27,'Spring 2022 School'!$B24:$AD24,29,FALSE)))</f>
        <v>18</v>
      </c>
      <c r="AM27" s="436">
        <f>IF(ISNA(VLOOKUP($A27,'Spring 2022 School'!$B24:$AZ24,30,FALSE)),0,(VLOOKUP($A27,'Spring 2022 School'!$B24:$AZ24,30,FALSE)))</f>
        <v>270</v>
      </c>
      <c r="AN27" s="435">
        <f t="shared" si="27"/>
        <v>9810</v>
      </c>
      <c r="AO27" s="437">
        <f t="shared" si="28"/>
        <v>120249.57</v>
      </c>
      <c r="AP27" s="414">
        <f t="shared" si="29"/>
        <v>371837.16813084111</v>
      </c>
      <c r="AQ27" s="436">
        <f>VLOOKUP($A27,'Data EYFSS Indica Old'!$C:$AQ,26,0)</f>
        <v>38</v>
      </c>
      <c r="AR27" s="436">
        <f>VLOOKUP($A27,'Data EYFSS Indica Old'!$C:$AQ,27,0)</f>
        <v>43</v>
      </c>
      <c r="AS27" s="436">
        <f>VLOOKUP($A27,'Data EYFSS Indica Old'!$C:$AQ,28,0)</f>
        <v>42</v>
      </c>
      <c r="AT27" s="442">
        <f t="shared" si="40"/>
        <v>14480.099999999999</v>
      </c>
      <c r="AU27" s="442">
        <f>(VLOOKUP($A27,'Data EYFSS Indica Old'!$C:$AQ,24,0))/3.2*AU$3</f>
        <v>162216.18213149518</v>
      </c>
      <c r="AV27" s="447">
        <f t="shared" si="36"/>
        <v>548533.45026233629</v>
      </c>
      <c r="AW27" s="443">
        <f t="shared" si="37"/>
        <v>228555.60427597346</v>
      </c>
      <c r="AX27" s="443">
        <f t="shared" si="38"/>
        <v>182844.48342077876</v>
      </c>
      <c r="AY27" s="443">
        <f t="shared" si="39"/>
        <v>137133.36256558407</v>
      </c>
      <c r="AZ27" s="443">
        <v>4674.32</v>
      </c>
    </row>
    <row r="28" spans="1:52" x14ac:dyDescent="0.35">
      <c r="A28" s="252">
        <v>1038</v>
      </c>
      <c r="B28" t="s">
        <v>957</v>
      </c>
      <c r="C28" s="242">
        <f>IF(ISNA(VLOOKUP($B28,'Spring 2022 School'!$C$2:$AF$220,5,FALSE)),0,(VLOOKUP($B28,'Spring 2022 School'!$C$2:$AF$220,5,FALSE)))</f>
        <v>101</v>
      </c>
      <c r="D28" s="242">
        <f>IF(ISNA(VLOOKUP($B28,'Summer 2022 School'!$C$2:$AF$220,5,FALSE)),0,(VLOOKUP($B28,'Summer 2022 School'!$C$2:$AF$220,5,FALSE)))</f>
        <v>112</v>
      </c>
      <c r="E28" s="242">
        <f>IF(ISNA(VLOOKUP($B28,'Autumn 2022 School'!$C$2:$AF$219,4,FALSE)),0,(VLOOKUP($B28,'Autumn 2022 School'!$C$2:$AF$219,4,FALSE)))</f>
        <v>57</v>
      </c>
      <c r="F28" s="242">
        <f>IF(ISNA(VLOOKUP($B28,'Spring 2022 School'!$C$2:$AF$219,8,FALSE)),0,(VLOOKUP($B28,'Spring 2022 School'!$C$2:$AF$219,8,FALSE)))</f>
        <v>39</v>
      </c>
      <c r="G28" s="242">
        <f>IF(ISNA(VLOOKUP($B28,'Summer 2022 School'!$C$2:$AF$219,8,FALSE)),0,(VLOOKUP($B28,'Summer 2022 School'!$C$2:$AF$219,8,FALSE)))</f>
        <v>37</v>
      </c>
      <c r="H28" s="242">
        <f>IF(ISNA(VLOOKUP($B28,'Autumn 2022 School'!$C$2:$AF$219,6,FALSE)),0,(VLOOKUP($B28,'Autumn 2022 School'!$C$2:$AF$219,6,FALSE)))</f>
        <v>19</v>
      </c>
      <c r="I28" s="242">
        <f>IF(ISNA(VLOOKUP($B28,'Spring 2022 School'!$C$2:$AF$219,12,FALSE)),0,(VLOOKUP($B28,'Spring 2022 School'!$C$2:$AF$219,12,FALSE)))</f>
        <v>1515</v>
      </c>
      <c r="J28" s="242">
        <f>IF(ISNA(VLOOKUP($B28,'Summer 2022 School'!$C$2:$AF$219,12,FALSE)),0,(VLOOKUP($B28,'Summer 2022 School'!$C$2:$AF$219,12,FALSE)))</f>
        <v>1680</v>
      </c>
      <c r="K28" s="242">
        <f>IF(ISNA(VLOOKUP($B28,'Autumn 2022 School'!$C$2:$AF$219,9,FALSE)),0,(VLOOKUP($B28,'Autumn 2022 School'!$C$2:$AF$219,9,FALSE)))</f>
        <v>855</v>
      </c>
      <c r="L28" s="242">
        <f>IF(ISNA(VLOOKUP($B28,'Spring 2022 School'!$C$2:$AF$219,15,FALSE)),0,(VLOOKUP($B28,'Spring 2022 School'!$C$2:$AF$219,15,FALSE)))</f>
        <v>585</v>
      </c>
      <c r="M28" s="242">
        <f>IF(ISNA(VLOOKUP($B28,'Summer 2022 School'!$C$2:$AF$219,15,FALSE)),0,(VLOOKUP($B28,'Summer 2022 School'!$C$2:$AF$219,15,FALSE)))</f>
        <v>555</v>
      </c>
      <c r="N28" s="242">
        <f>IF(ISNA(VLOOKUP($B28,'Autumn 2022 School'!$C$2:$AF$219,11,FALSE)),0,(VLOOKUP($B28,'Autumn 2022 School'!$C$2:$AF$219,11,FALSE)))</f>
        <v>285</v>
      </c>
      <c r="O28" s="242">
        <f>IF(ISNA(VLOOKUP($B28,'Spring 2022 School'!$C$2:$AF$219,2,FALSE)),0,(VLOOKUP($B28,'Spring 2022 School'!$C$2:$AF$219,2,FALSE)))</f>
        <v>31</v>
      </c>
      <c r="P28" s="242">
        <f>IF(ISNA(VLOOKUP($B28,'Summer 2022 School'!$C$2:$AF$219,2,FALSE)),0,(VLOOKUP($B28,'Summer 2022 School'!$C$2:$AF$219,2,FALSE)))</f>
        <v>42</v>
      </c>
      <c r="Q28" s="242">
        <f>IF(ISNA(VLOOKUP($B28,'Autumn 2022 School'!$C$2:$AF$219,2,FALSE)),0,(VLOOKUP($B28,'Autumn 2022 School'!$C$2:$AF$219,2,FALSE)))</f>
        <v>54</v>
      </c>
      <c r="R28" s="242">
        <f>IF(ISNA(VLOOKUP($B28,'Spring 2022 School'!$C$2:$AF$219,9,FALSE)),0,(VLOOKUP($B28,'Spring 2022 School'!$C$2:$AF$219,9,FALSE)))</f>
        <v>462</v>
      </c>
      <c r="S28" s="242">
        <f>IF(ISNA(VLOOKUP($B28,'Summer 2022 School'!$C$2:$AF$219,9,FALSE)),0,(VLOOKUP($B28,'Summer 2022 School'!$C$2:$AF$219,9,FALSE)))</f>
        <v>417</v>
      </c>
      <c r="T28" s="242">
        <f>IF(ISNA(VLOOKUP($B28,'Autumn 2022 School'!$C$2:$AF$219,7,FALSE)),0,(VLOOKUP($B28,'Autumn 2022 School'!$C$2:$AF$219,7,FALSE)))</f>
        <v>795</v>
      </c>
      <c r="U28" s="242">
        <f>IF(ISNA(VLOOKUP($B28,'Spring 2022 School'!$C$2:$AF$219,25,FALSE)),0,(VLOOKUP($B28,'Spring 2022 School'!$C$2:$AF$219,25,FALSE)))</f>
        <v>41</v>
      </c>
      <c r="V28" s="242">
        <f>IF(ISNA(VLOOKUP($B28,'Spring 2022 School'!$C$2:$AF$219,25,FALSE)),0,(VLOOKUP($B28,'Spring 2022 School'!$C$2:$AF$219,25,FALSE)))</f>
        <v>41</v>
      </c>
      <c r="W28" s="242">
        <f>IF(ISNA(VLOOKUP($B28,'Spring 2022 School'!$C$2:$AF$219,25,FALSE)),0,(VLOOKUP($B28,'Spring 2022 School'!$C$2:$AF$219,25,FALSE)))</f>
        <v>41</v>
      </c>
      <c r="X28" s="242">
        <f>IF(ISNA(VLOOKUP($B28,'Spring 2022 School'!$C$2:$AF$219,26,FALSE)),0,(VLOOKUP($B28,'Spring 2022 School'!$C$2:$AF$219,26,FALSE)))</f>
        <v>615</v>
      </c>
      <c r="Y28" s="242">
        <f>IF(ISNA(VLOOKUP($B28,'Spring 2022 School'!$C$2:$AF$219,26,FALSE)),0,(VLOOKUP($B28,'Spring 2022 School'!$C$2:$AF$219,26,FALSE)))</f>
        <v>615</v>
      </c>
      <c r="Z28" s="242">
        <f>IF(ISNA(VLOOKUP($B28,'Spring 2022 School'!$C$2:$AF$219,26,FALSE)),0,(VLOOKUP($B28,'Spring 2022 School'!$C$2:$AF$219,26,FALSE)))</f>
        <v>615</v>
      </c>
      <c r="AA28" s="242">
        <f>IF(ISNA(VLOOKUP($B28,'Spring 2022 School'!$C$2:$AF$219,27,FALSE)),0,(VLOOKUP($B28,'Spring 2022 School'!$C$2:$AF$219,27,FALSE)))</f>
        <v>75</v>
      </c>
      <c r="AB28" s="242">
        <f>IF(ISNA(VLOOKUP($B28,'Spring 2022 School'!$C$2:$AF$219,27,FALSE)),0,(VLOOKUP($B28,'Spring 2022 School'!$C$2:$AF$219,27,FALSE)))</f>
        <v>75</v>
      </c>
      <c r="AC28" s="242">
        <f>IF(ISNA(VLOOKUP($B28,'Spring 2022 School'!$C$2:$AF$219,27,FALSE)),0,(VLOOKUP($B28,'Spring 2022 School'!$C$2:$AF$219,27,FALSE)))</f>
        <v>75</v>
      </c>
      <c r="AD28" s="414">
        <f t="shared" si="31"/>
        <v>329164.5</v>
      </c>
      <c r="AE28" s="436">
        <f>VLOOKUP($A28,'Data EYFSS Indica Old'!$C:$AQ,17,0)</f>
        <v>28794.503816793895</v>
      </c>
      <c r="AF28" s="436">
        <f>VLOOKUP($A28,'Data EYFSS Indica Old'!$C:$AQ,18,0)</f>
        <v>39940.763358778626</v>
      </c>
      <c r="AG28" s="436">
        <f>VLOOKUP($A28,'Data EYFSS Indica Old'!$C:$AQ,19,0)</f>
        <v>46442.748091603054</v>
      </c>
      <c r="AH28" s="414">
        <f t="shared" si="32"/>
        <v>17564.647328244275</v>
      </c>
      <c r="AI28" s="414">
        <f t="shared" si="33"/>
        <v>11582.821374045801</v>
      </c>
      <c r="AJ28" s="414">
        <f t="shared" si="34"/>
        <v>3715.4198473282445</v>
      </c>
      <c r="AK28" s="414">
        <f t="shared" si="35"/>
        <v>32862.888549618321</v>
      </c>
      <c r="AL28" s="436">
        <f>IF(ISNA(VLOOKUP($A28,'Spring 2022 School'!$B25:$AD25,29,FALSE)),0,(VLOOKUP($A28,'Spring 2022 School'!$B25:$AD25,29,FALSE)))</f>
        <v>38</v>
      </c>
      <c r="AM28" s="436">
        <f>IF(ISNA(VLOOKUP($A28,'Spring 2022 School'!$B25:$AZ25,30,FALSE)),0,(VLOOKUP($A28,'Spring 2022 School'!$B25:$AZ25,30,FALSE)))</f>
        <v>570</v>
      </c>
      <c r="AN28" s="435">
        <f t="shared" si="27"/>
        <v>20710</v>
      </c>
      <c r="AO28" s="437">
        <f t="shared" si="28"/>
        <v>121818.26999999999</v>
      </c>
      <c r="AP28" s="414">
        <f t="shared" si="29"/>
        <v>504555.65854961833</v>
      </c>
      <c r="AQ28" s="436">
        <f>VLOOKUP($A28,'Data EYFSS Indica Old'!$C:$AQ,26,0)</f>
        <v>62</v>
      </c>
      <c r="AR28" s="436">
        <f>VLOOKUP($A28,'Data EYFSS Indica Old'!$C:$AQ,27,0)</f>
        <v>40</v>
      </c>
      <c r="AS28" s="436">
        <f>VLOOKUP($A28,'Data EYFSS Indica Old'!$C:$AQ,28,0)</f>
        <v>30</v>
      </c>
      <c r="AT28" s="442">
        <f t="shared" si="40"/>
        <v>15679.8</v>
      </c>
      <c r="AU28" s="442">
        <f>(VLOOKUP($A28,'Data EYFSS Indica Old'!$C:$AQ,24,0))/3.2*AU$3</f>
        <v>229583.66536320251</v>
      </c>
      <c r="AV28" s="447">
        <f t="shared" si="36"/>
        <v>749819.12391282083</v>
      </c>
      <c r="AW28" s="443">
        <f t="shared" si="37"/>
        <v>312424.63496367534</v>
      </c>
      <c r="AX28" s="443">
        <f t="shared" si="38"/>
        <v>249939.70797094028</v>
      </c>
      <c r="AY28" s="443">
        <f t="shared" si="39"/>
        <v>187454.78097820521</v>
      </c>
      <c r="AZ28" s="443">
        <v>5161</v>
      </c>
    </row>
    <row r="29" spans="1:52" x14ac:dyDescent="0.35">
      <c r="A29" s="252">
        <v>1048</v>
      </c>
      <c r="B29" t="s">
        <v>958</v>
      </c>
      <c r="C29" s="242">
        <f>IF(ISNA(VLOOKUP($B29,'Spring 2022 School'!$C$2:$AF$220,5,FALSE)),0,(VLOOKUP($B29,'Spring 2022 School'!$C$2:$AF$220,5,FALSE)))</f>
        <v>102</v>
      </c>
      <c r="D29" s="242">
        <f>IF(ISNA(VLOOKUP($B29,'Summer 2022 School'!$C$2:$AF$220,5,FALSE)),0,(VLOOKUP($B29,'Summer 2022 School'!$C$2:$AF$220,5,FALSE)))</f>
        <v>109</v>
      </c>
      <c r="E29" s="242">
        <f>IF(ISNA(VLOOKUP($B29,'Autumn 2022 School'!$C$2:$AF$219,4,FALSE)),0,(VLOOKUP($B29,'Autumn 2022 School'!$C$2:$AF$219,4,FALSE)))</f>
        <v>77</v>
      </c>
      <c r="F29" s="242">
        <f>IF(ISNA(VLOOKUP($B29,'Spring 2022 School'!$C$2:$AF$219,8,FALSE)),0,(VLOOKUP($B29,'Spring 2022 School'!$C$2:$AF$219,8,FALSE)))</f>
        <v>36</v>
      </c>
      <c r="G29" s="242">
        <f>IF(ISNA(VLOOKUP($B29,'Summer 2022 School'!$C$2:$AF$219,8,FALSE)),0,(VLOOKUP($B29,'Summer 2022 School'!$C$2:$AF$219,8,FALSE)))</f>
        <v>38</v>
      </c>
      <c r="H29" s="242">
        <f>IF(ISNA(VLOOKUP($B29,'Autumn 2022 School'!$C$2:$AF$219,6,FALSE)),0,(VLOOKUP($B29,'Autumn 2022 School'!$C$2:$AF$219,6,FALSE)))</f>
        <v>23</v>
      </c>
      <c r="I29" s="242">
        <f>IF(ISNA(VLOOKUP($B29,'Spring 2022 School'!$C$2:$AF$219,12,FALSE)),0,(VLOOKUP($B29,'Spring 2022 School'!$C$2:$AF$219,12,FALSE)))</f>
        <v>1530</v>
      </c>
      <c r="J29" s="242">
        <f>IF(ISNA(VLOOKUP($B29,'Summer 2022 School'!$C$2:$AF$219,12,FALSE)),0,(VLOOKUP($B29,'Summer 2022 School'!$C$2:$AF$219,12,FALSE)))</f>
        <v>1635</v>
      </c>
      <c r="K29" s="242">
        <f>IF(ISNA(VLOOKUP($B29,'Autumn 2022 School'!$C$2:$AF$219,9,FALSE)),0,(VLOOKUP($B29,'Autumn 2022 School'!$C$2:$AF$219,9,FALSE)))</f>
        <v>1155</v>
      </c>
      <c r="L29" s="242">
        <f>IF(ISNA(VLOOKUP($B29,'Spring 2022 School'!$C$2:$AF$219,15,FALSE)),0,(VLOOKUP($B29,'Spring 2022 School'!$C$2:$AF$219,15,FALSE)))</f>
        <v>540</v>
      </c>
      <c r="M29" s="242">
        <f>IF(ISNA(VLOOKUP($B29,'Summer 2022 School'!$C$2:$AF$219,15,FALSE)),0,(VLOOKUP($B29,'Summer 2022 School'!$C$2:$AF$219,15,FALSE)))</f>
        <v>570</v>
      </c>
      <c r="N29" s="242">
        <f>IF(ISNA(VLOOKUP($B29,'Autumn 2022 School'!$C$2:$AF$219,11,FALSE)),0,(VLOOKUP($B29,'Autumn 2022 School'!$C$2:$AF$219,11,FALSE)))</f>
        <v>315</v>
      </c>
      <c r="O29" s="242">
        <f>IF(ISNA(VLOOKUP($B29,'Spring 2022 School'!$C$2:$AF$219,2,FALSE)),0,(VLOOKUP($B29,'Spring 2022 School'!$C$2:$AF$219,2,FALSE)))</f>
        <v>52</v>
      </c>
      <c r="P29" s="242">
        <f>IF(ISNA(VLOOKUP($B29,'Summer 2022 School'!$C$2:$AF$219,2,FALSE)),0,(VLOOKUP($B29,'Summer 2022 School'!$C$2:$AF$219,2,FALSE)))</f>
        <v>48</v>
      </c>
      <c r="Q29" s="242">
        <f>IF(ISNA(VLOOKUP($B29,'Autumn 2022 School'!$C$2:$AF$219,2,FALSE)),0,(VLOOKUP($B29,'Autumn 2022 School'!$C$2:$AF$219,2,FALSE)))</f>
        <v>67</v>
      </c>
      <c r="R29" s="242">
        <f>IF(ISNA(VLOOKUP($B29,'Spring 2022 School'!$C$2:$AF$219,9,FALSE)),0,(VLOOKUP($B29,'Spring 2022 School'!$C$2:$AF$219,9,FALSE)))</f>
        <v>750</v>
      </c>
      <c r="S29" s="242">
        <f>IF(ISNA(VLOOKUP($B29,'Summer 2022 School'!$C$2:$AF$219,9,FALSE)),0,(VLOOKUP($B29,'Summer 2022 School'!$C$2:$AF$219,9,FALSE)))</f>
        <v>690</v>
      </c>
      <c r="T29" s="242">
        <f>IF(ISNA(VLOOKUP($B29,'Autumn 2022 School'!$C$2:$AF$219,7,FALSE)),0,(VLOOKUP($B29,'Autumn 2022 School'!$C$2:$AF$219,7,FALSE)))</f>
        <v>795</v>
      </c>
      <c r="U29" s="242">
        <f>IF(ISNA(VLOOKUP($B29,'Spring 2022 School'!$C$2:$AF$219,25,FALSE)),0,(VLOOKUP($B29,'Spring 2022 School'!$C$2:$AF$219,25,FALSE)))</f>
        <v>53</v>
      </c>
      <c r="V29" s="242">
        <f>IF(ISNA(VLOOKUP($B29,'Spring 2022 School'!$C$2:$AF$219,25,FALSE)),0,(VLOOKUP($B29,'Spring 2022 School'!$C$2:$AF$219,25,FALSE)))</f>
        <v>53</v>
      </c>
      <c r="W29" s="242">
        <f>IF(ISNA(VLOOKUP($B29,'Spring 2022 School'!$C$2:$AF$219,25,FALSE)),0,(VLOOKUP($B29,'Spring 2022 School'!$C$2:$AF$219,25,FALSE)))</f>
        <v>53</v>
      </c>
      <c r="X29" s="242">
        <f>IF(ISNA(VLOOKUP($B29,'Spring 2022 School'!$C$2:$AF$219,26,FALSE)),0,(VLOOKUP($B29,'Spring 2022 School'!$C$2:$AF$219,26,FALSE)))</f>
        <v>795</v>
      </c>
      <c r="Y29" s="242">
        <f>IF(ISNA(VLOOKUP($B29,'Spring 2022 School'!$C$2:$AF$219,26,FALSE)),0,(VLOOKUP($B29,'Spring 2022 School'!$C$2:$AF$219,26,FALSE)))</f>
        <v>795</v>
      </c>
      <c r="Z29" s="242">
        <f>IF(ISNA(VLOOKUP($B29,'Spring 2022 School'!$C$2:$AF$219,26,FALSE)),0,(VLOOKUP($B29,'Spring 2022 School'!$C$2:$AF$219,26,FALSE)))</f>
        <v>795</v>
      </c>
      <c r="AA29" s="242">
        <f>IF(ISNA(VLOOKUP($B29,'Spring 2022 School'!$C$2:$AF$219,27,FALSE)),0,(VLOOKUP($B29,'Spring 2022 School'!$C$2:$AF$219,27,FALSE)))</f>
        <v>60</v>
      </c>
      <c r="AB29" s="242">
        <f>IF(ISNA(VLOOKUP($B29,'Spring 2022 School'!$C$2:$AF$219,27,FALSE)),0,(VLOOKUP($B29,'Spring 2022 School'!$C$2:$AF$219,27,FALSE)))</f>
        <v>60</v>
      </c>
      <c r="AC29" s="242">
        <f>IF(ISNA(VLOOKUP($B29,'Spring 2022 School'!$C$2:$AF$219,27,FALSE)),0,(VLOOKUP($B29,'Spring 2022 School'!$C$2:$AF$219,27,FALSE)))</f>
        <v>60</v>
      </c>
      <c r="AD29" s="414">
        <f t="shared" si="31"/>
        <v>344110.5</v>
      </c>
      <c r="AE29" s="436">
        <f>VLOOKUP($A29,'Data EYFSS Indica Old'!$C:$AQ,17,0)</f>
        <v>37437.931034482754</v>
      </c>
      <c r="AF29" s="436">
        <f>VLOOKUP($A29,'Data EYFSS Indica Old'!$C:$AQ,18,0)</f>
        <v>39827.586206896558</v>
      </c>
      <c r="AG29" s="436">
        <f>VLOOKUP($A29,'Data EYFSS Indica Old'!$C:$AQ,19,0)</f>
        <v>48987.931034482761</v>
      </c>
      <c r="AH29" s="414">
        <f t="shared" si="32"/>
        <v>22837.137931034478</v>
      </c>
      <c r="AI29" s="414">
        <f t="shared" si="33"/>
        <v>11550.000000000002</v>
      </c>
      <c r="AJ29" s="414">
        <f t="shared" si="34"/>
        <v>3919.0344827586209</v>
      </c>
      <c r="AK29" s="414">
        <f t="shared" si="35"/>
        <v>38306.172413793101</v>
      </c>
      <c r="AL29" s="436">
        <f>IF(ISNA(VLOOKUP($A29,'Spring 2022 School'!$B26:$AD26,29,FALSE)),0,(VLOOKUP($A29,'Spring 2022 School'!$B26:$AD26,29,FALSE)))</f>
        <v>52</v>
      </c>
      <c r="AM29" s="436">
        <f>IF(ISNA(VLOOKUP($A29,'Spring 2022 School'!$B26:$AZ26,30,FALSE)),0,(VLOOKUP($A29,'Spring 2022 School'!$B26:$AZ26,30,FALSE)))</f>
        <v>780</v>
      </c>
      <c r="AN29" s="435">
        <f t="shared" si="27"/>
        <v>28340</v>
      </c>
      <c r="AO29" s="437">
        <f t="shared" si="28"/>
        <v>164190.59999999998</v>
      </c>
      <c r="AP29" s="414">
        <f t="shared" si="29"/>
        <v>574947.27241379302</v>
      </c>
      <c r="AQ29" s="436">
        <f>VLOOKUP($A29,'Data EYFSS Indica Old'!$C:$AQ,26,0)</f>
        <v>63</v>
      </c>
      <c r="AR29" s="436">
        <f>VLOOKUP($A29,'Data EYFSS Indica Old'!$C:$AQ,27,0)</f>
        <v>46</v>
      </c>
      <c r="AS29" s="436">
        <f>VLOOKUP($A29,'Data EYFSS Indica Old'!$C:$AQ,28,0)</f>
        <v>50</v>
      </c>
      <c r="AT29" s="442">
        <f t="shared" si="40"/>
        <v>18758.099999999999</v>
      </c>
      <c r="AU29" s="442">
        <f>(VLOOKUP($A29,'Data EYFSS Indica Old'!$C:$AQ,24,0))/3.2*AU$3</f>
        <v>241299.74940349942</v>
      </c>
      <c r="AV29" s="447">
        <f t="shared" si="36"/>
        <v>835005.12181729241</v>
      </c>
      <c r="AW29" s="443">
        <f t="shared" si="37"/>
        <v>347918.80075720517</v>
      </c>
      <c r="AX29" s="443">
        <f t="shared" si="38"/>
        <v>278335.04060576414</v>
      </c>
      <c r="AY29" s="443">
        <f t="shared" si="39"/>
        <v>208751.2804543231</v>
      </c>
      <c r="AZ29" s="443">
        <v>5167.75</v>
      </c>
    </row>
    <row r="30" spans="1:52" x14ac:dyDescent="0.35">
      <c r="A30" s="252">
        <v>1049</v>
      </c>
      <c r="B30" t="s">
        <v>959</v>
      </c>
      <c r="C30" s="242">
        <f>IF(ISNA(VLOOKUP($B30,'Spring 2022 School'!$C$2:$AF$220,5,FALSE)),0,(VLOOKUP($B30,'Spring 2022 School'!$C$2:$AF$220,5,FALSE)))</f>
        <v>88</v>
      </c>
      <c r="D30" s="242">
        <f>IF(ISNA(VLOOKUP($B30,'Summer 2022 School'!$C$2:$AF$220,5,FALSE)),0,(VLOOKUP($B30,'Summer 2022 School'!$C$2:$AF$220,5,FALSE)))</f>
        <v>108</v>
      </c>
      <c r="E30" s="242">
        <f>IF(ISNA(VLOOKUP($B30,'Autumn 2022 School'!$C$2:$AF$219,4,FALSE)),0,(VLOOKUP($B30,'Autumn 2022 School'!$C$2:$AF$219,4,FALSE)))</f>
        <v>70</v>
      </c>
      <c r="F30" s="242">
        <f>IF(ISNA(VLOOKUP($B30,'Spring 2022 School'!$C$2:$AF$219,8,FALSE)),0,(VLOOKUP($B30,'Spring 2022 School'!$C$2:$AF$219,8,FALSE)))</f>
        <v>11</v>
      </c>
      <c r="G30" s="242">
        <f>IF(ISNA(VLOOKUP($B30,'Summer 2022 School'!$C$2:$AF$219,8,FALSE)),0,(VLOOKUP($B30,'Summer 2022 School'!$C$2:$AF$219,8,FALSE)))</f>
        <v>12</v>
      </c>
      <c r="H30" s="242">
        <f>IF(ISNA(VLOOKUP($B30,'Autumn 2022 School'!$C$2:$AF$219,6,FALSE)),0,(VLOOKUP($B30,'Autumn 2022 School'!$C$2:$AF$219,6,FALSE)))</f>
        <v>9</v>
      </c>
      <c r="I30" s="242">
        <f>IF(ISNA(VLOOKUP($B30,'Spring 2022 School'!$C$2:$AF$219,12,FALSE)),0,(VLOOKUP($B30,'Spring 2022 School'!$C$2:$AF$219,12,FALSE)))</f>
        <v>1320</v>
      </c>
      <c r="J30" s="242">
        <f>IF(ISNA(VLOOKUP($B30,'Summer 2022 School'!$C$2:$AF$219,12,FALSE)),0,(VLOOKUP($B30,'Summer 2022 School'!$C$2:$AF$219,12,FALSE)))</f>
        <v>1620</v>
      </c>
      <c r="K30" s="242">
        <f>IF(ISNA(VLOOKUP($B30,'Autumn 2022 School'!$C$2:$AF$219,9,FALSE)),0,(VLOOKUP($B30,'Autumn 2022 School'!$C$2:$AF$219,9,FALSE)))</f>
        <v>1050</v>
      </c>
      <c r="L30" s="242">
        <f>IF(ISNA(VLOOKUP($B30,'Spring 2022 School'!$C$2:$AF$219,15,FALSE)),0,(VLOOKUP($B30,'Spring 2022 School'!$C$2:$AF$219,15,FALSE)))</f>
        <v>165</v>
      </c>
      <c r="M30" s="242">
        <f>IF(ISNA(VLOOKUP($B30,'Summer 2022 School'!$C$2:$AF$219,15,FALSE)),0,(VLOOKUP($B30,'Summer 2022 School'!$C$2:$AF$219,15,FALSE)))</f>
        <v>180</v>
      </c>
      <c r="N30" s="242">
        <f>IF(ISNA(VLOOKUP($B30,'Autumn 2022 School'!$C$2:$AF$219,11,FALSE)),0,(VLOOKUP($B30,'Autumn 2022 School'!$C$2:$AF$219,11,FALSE)))</f>
        <v>125</v>
      </c>
      <c r="O30" s="242">
        <f>IF(ISNA(VLOOKUP($B30,'Spring 2022 School'!$C$2:$AF$219,2,FALSE)),0,(VLOOKUP($B30,'Spring 2022 School'!$C$2:$AF$219,2,FALSE)))</f>
        <v>33</v>
      </c>
      <c r="P30" s="242">
        <f>IF(ISNA(VLOOKUP($B30,'Summer 2022 School'!$C$2:$AF$219,2,FALSE)),0,(VLOOKUP($B30,'Summer 2022 School'!$C$2:$AF$219,2,FALSE)))</f>
        <v>35</v>
      </c>
      <c r="Q30" s="242">
        <f>IF(ISNA(VLOOKUP($B30,'Autumn 2022 School'!$C$2:$AF$219,2,FALSE)),0,(VLOOKUP($B30,'Autumn 2022 School'!$C$2:$AF$219,2,FALSE)))</f>
        <v>37</v>
      </c>
      <c r="R30" s="242">
        <f>IF(ISNA(VLOOKUP($B30,'Spring 2022 School'!$C$2:$AF$219,9,FALSE)),0,(VLOOKUP($B30,'Spring 2022 School'!$C$2:$AF$219,9,FALSE)))</f>
        <v>495</v>
      </c>
      <c r="S30" s="242">
        <f>IF(ISNA(VLOOKUP($B30,'Summer 2022 School'!$C$2:$AF$219,9,FALSE)),0,(VLOOKUP($B30,'Summer 2022 School'!$C$2:$AF$219,9,FALSE)))</f>
        <v>525</v>
      </c>
      <c r="T30" s="242">
        <f>IF(ISNA(VLOOKUP($B30,'Autumn 2022 School'!$C$2:$AF$219,7,FALSE)),0,(VLOOKUP($B30,'Autumn 2022 School'!$C$2:$AF$219,7,FALSE)))</f>
        <v>555</v>
      </c>
      <c r="U30" s="242">
        <f>IF(ISNA(VLOOKUP($B30,'Spring 2022 School'!$C$2:$AF$219,25,FALSE)),0,(VLOOKUP($B30,'Spring 2022 School'!$C$2:$AF$219,25,FALSE)))</f>
        <v>42</v>
      </c>
      <c r="V30" s="242">
        <f>IF(ISNA(VLOOKUP($B30,'Spring 2022 School'!$C$2:$AF$219,25,FALSE)),0,(VLOOKUP($B30,'Spring 2022 School'!$C$2:$AF$219,25,FALSE)))</f>
        <v>42</v>
      </c>
      <c r="W30" s="242">
        <f>IF(ISNA(VLOOKUP($B30,'Spring 2022 School'!$C$2:$AF$219,25,FALSE)),0,(VLOOKUP($B30,'Spring 2022 School'!$C$2:$AF$219,25,FALSE)))</f>
        <v>42</v>
      </c>
      <c r="X30" s="242">
        <f>IF(ISNA(VLOOKUP($B30,'Spring 2022 School'!$C$2:$AF$219,26,FALSE)),0,(VLOOKUP($B30,'Spring 2022 School'!$C$2:$AF$219,26,FALSE)))</f>
        <v>630</v>
      </c>
      <c r="Y30" s="242">
        <f>IF(ISNA(VLOOKUP($B30,'Spring 2022 School'!$C$2:$AF$219,26,FALSE)),0,(VLOOKUP($B30,'Spring 2022 School'!$C$2:$AF$219,26,FALSE)))</f>
        <v>630</v>
      </c>
      <c r="Z30" s="242">
        <f>IF(ISNA(VLOOKUP($B30,'Spring 2022 School'!$C$2:$AF$219,26,FALSE)),0,(VLOOKUP($B30,'Spring 2022 School'!$C$2:$AF$219,26,FALSE)))</f>
        <v>630</v>
      </c>
      <c r="AA30" s="242">
        <f>IF(ISNA(VLOOKUP($B30,'Spring 2022 School'!$C$2:$AF$219,27,FALSE)),0,(VLOOKUP($B30,'Spring 2022 School'!$C$2:$AF$219,27,FALSE)))</f>
        <v>15</v>
      </c>
      <c r="AB30" s="242">
        <f>IF(ISNA(VLOOKUP($B30,'Spring 2022 School'!$C$2:$AF$219,27,FALSE)),0,(VLOOKUP($B30,'Spring 2022 School'!$C$2:$AF$219,27,FALSE)))</f>
        <v>15</v>
      </c>
      <c r="AC30" s="242">
        <f>IF(ISNA(VLOOKUP($B30,'Spring 2022 School'!$C$2:$AF$219,27,FALSE)),0,(VLOOKUP($B30,'Spring 2022 School'!$C$2:$AF$219,27,FALSE)))</f>
        <v>15</v>
      </c>
      <c r="AD30" s="414">
        <f t="shared" si="31"/>
        <v>266983.5</v>
      </c>
      <c r="AE30" s="436">
        <f>VLOOKUP($A30,'Data EYFSS Indica Old'!$C:$AQ,17,0)</f>
        <v>25417.647058823528</v>
      </c>
      <c r="AF30" s="436">
        <f>VLOOKUP($A30,'Data EYFSS Indica Old'!$C:$AQ,18,0)</f>
        <v>27170.588235294115</v>
      </c>
      <c r="AG30" s="436">
        <f>VLOOKUP($A30,'Data EYFSS Indica Old'!$C:$AQ,19,0)</f>
        <v>33305.882352941175</v>
      </c>
      <c r="AH30" s="414">
        <f t="shared" si="32"/>
        <v>15504.764705882351</v>
      </c>
      <c r="AI30" s="414">
        <f t="shared" si="33"/>
        <v>7879.4705882352928</v>
      </c>
      <c r="AJ30" s="414">
        <f t="shared" si="34"/>
        <v>2664.4705882352941</v>
      </c>
      <c r="AK30" s="414">
        <f t="shared" si="35"/>
        <v>26048.705882352937</v>
      </c>
      <c r="AL30" s="436">
        <f>IF(ISNA(VLOOKUP($A30,'Spring 2022 School'!$B27:$AD27,29,FALSE)),0,(VLOOKUP($A30,'Spring 2022 School'!$B27:$AD27,29,FALSE)))</f>
        <v>20</v>
      </c>
      <c r="AM30" s="436">
        <f>IF(ISNA(VLOOKUP($A30,'Spring 2022 School'!$B27:$AZ27,30,FALSE)),0,(VLOOKUP($A30,'Spring 2022 School'!$B27:$AZ27,30,FALSE)))</f>
        <v>300</v>
      </c>
      <c r="AN30" s="435">
        <f t="shared" si="27"/>
        <v>10900</v>
      </c>
      <c r="AO30" s="437">
        <f t="shared" si="28"/>
        <v>115735.20000000001</v>
      </c>
      <c r="AP30" s="414">
        <f t="shared" si="29"/>
        <v>419667.40588235296</v>
      </c>
      <c r="AQ30" s="436">
        <f>VLOOKUP($A30,'Data EYFSS Indica Old'!$C:$AQ,26,0)</f>
        <v>52</v>
      </c>
      <c r="AR30" s="436">
        <f>VLOOKUP($A30,'Data EYFSS Indica Old'!$C:$AQ,27,0)</f>
        <v>32</v>
      </c>
      <c r="AS30" s="436">
        <f>VLOOKUP($A30,'Data EYFSS Indica Old'!$C:$AQ,28,0)</f>
        <v>33</v>
      </c>
      <c r="AT30" s="442">
        <f t="shared" si="40"/>
        <v>13838.400000000001</v>
      </c>
      <c r="AU30" s="442">
        <f>(VLOOKUP($A30,'Data EYFSS Indica Old'!$C:$AQ,24,0))/3.2*AU$3</f>
        <v>174257.71295068925</v>
      </c>
      <c r="AV30" s="447">
        <f t="shared" si="36"/>
        <v>607763.51883304224</v>
      </c>
      <c r="AW30" s="443">
        <f t="shared" si="37"/>
        <v>253234.79951376762</v>
      </c>
      <c r="AX30" s="443">
        <f t="shared" si="38"/>
        <v>202587.83961101409</v>
      </c>
      <c r="AY30" s="443">
        <f t="shared" si="39"/>
        <v>151940.87970826056</v>
      </c>
      <c r="AZ30" s="443">
        <v>4722.25</v>
      </c>
    </row>
    <row r="31" spans="1:52" x14ac:dyDescent="0.35">
      <c r="A31" s="252">
        <v>1802</v>
      </c>
      <c r="B31" t="s">
        <v>960</v>
      </c>
      <c r="C31" s="242">
        <f>IF(ISNA(VLOOKUP($B31,'Spring 2022 School'!$C$2:$AF$220,5,FALSE)),0,(VLOOKUP($B31,'Spring 2022 School'!$C$2:$AF$220,5,FALSE)))</f>
        <v>56</v>
      </c>
      <c r="D31" s="242">
        <f>IF(ISNA(VLOOKUP($B31,'Summer 2022 School'!$C$2:$AF$220,5,FALSE)),0,(VLOOKUP($B31,'Summer 2022 School'!$C$2:$AF$220,5,FALSE)))</f>
        <v>69</v>
      </c>
      <c r="E31" s="242">
        <f>IF(ISNA(VLOOKUP($B31,'Autumn 2022 School'!$C$2:$AF$219,4,FALSE)),0,(VLOOKUP($B31,'Autumn 2022 School'!$C$2:$AF$219,4,FALSE)))</f>
        <v>41</v>
      </c>
      <c r="F31" s="242">
        <f>IF(ISNA(VLOOKUP($B31,'Spring 2022 School'!$C$2:$AF$219,8,FALSE)),0,(VLOOKUP($B31,'Spring 2022 School'!$C$2:$AF$219,8,FALSE)))</f>
        <v>16</v>
      </c>
      <c r="G31" s="242">
        <f>IF(ISNA(VLOOKUP($B31,'Summer 2022 School'!$C$2:$AF$219,8,FALSE)),0,(VLOOKUP($B31,'Summer 2022 School'!$C$2:$AF$219,8,FALSE)))</f>
        <v>19</v>
      </c>
      <c r="H31" s="242">
        <f>IF(ISNA(VLOOKUP($B31,'Autumn 2022 School'!$C$2:$AF$219,6,FALSE)),0,(VLOOKUP($B31,'Autumn 2022 School'!$C$2:$AF$219,6,FALSE)))</f>
        <v>12</v>
      </c>
      <c r="I31" s="242">
        <f>IF(ISNA(VLOOKUP($B31,'Spring 2022 School'!$C$2:$AF$219,12,FALSE)),0,(VLOOKUP($B31,'Spring 2022 School'!$C$2:$AF$219,12,FALSE)))</f>
        <v>840</v>
      </c>
      <c r="J31" s="242">
        <f>IF(ISNA(VLOOKUP($B31,'Summer 2022 School'!$C$2:$AF$219,12,FALSE)),0,(VLOOKUP($B31,'Summer 2022 School'!$C$2:$AF$219,12,FALSE)))</f>
        <v>1035</v>
      </c>
      <c r="K31" s="242">
        <f>IF(ISNA(VLOOKUP($B31,'Autumn 2022 School'!$C$2:$AF$219,9,FALSE)),0,(VLOOKUP($B31,'Autumn 2022 School'!$C$2:$AF$219,9,FALSE)))</f>
        <v>615</v>
      </c>
      <c r="L31" s="242">
        <f>IF(ISNA(VLOOKUP($B31,'Spring 2022 School'!$C$2:$AF$219,15,FALSE)),0,(VLOOKUP($B31,'Spring 2022 School'!$C$2:$AF$219,15,FALSE)))</f>
        <v>240</v>
      </c>
      <c r="M31" s="242">
        <f>IF(ISNA(VLOOKUP($B31,'Summer 2022 School'!$C$2:$AF$219,15,FALSE)),0,(VLOOKUP($B31,'Summer 2022 School'!$C$2:$AF$219,15,FALSE)))</f>
        <v>285</v>
      </c>
      <c r="N31" s="242">
        <f>IF(ISNA(VLOOKUP($B31,'Autumn 2022 School'!$C$2:$AF$219,11,FALSE)),0,(VLOOKUP($B31,'Autumn 2022 School'!$C$2:$AF$219,11,FALSE)))</f>
        <v>180</v>
      </c>
      <c r="O31" s="242">
        <f>IF(ISNA(VLOOKUP($B31,'Spring 2022 School'!$C$2:$AF$219,2,FALSE)),0,(VLOOKUP($B31,'Spring 2022 School'!$C$2:$AF$219,2,FALSE)))</f>
        <v>35</v>
      </c>
      <c r="P31" s="242">
        <f>IF(ISNA(VLOOKUP($B31,'Summer 2022 School'!$C$2:$AF$219,2,FALSE)),0,(VLOOKUP($B31,'Summer 2022 School'!$C$2:$AF$219,2,FALSE)))</f>
        <v>30</v>
      </c>
      <c r="Q31" s="242">
        <f>IF(ISNA(VLOOKUP($B31,'Autumn 2022 School'!$C$2:$AF$219,2,FALSE)),0,(VLOOKUP($B31,'Autumn 2022 School'!$C$2:$AF$219,2,FALSE)))</f>
        <v>39</v>
      </c>
      <c r="R31" s="242">
        <f>IF(ISNA(VLOOKUP($B31,'Spring 2022 School'!$C$2:$AF$219,9,FALSE)),0,(VLOOKUP($B31,'Spring 2022 School'!$C$2:$AF$219,9,FALSE)))</f>
        <v>525</v>
      </c>
      <c r="S31" s="242">
        <f>IF(ISNA(VLOOKUP($B31,'Summer 2022 School'!$C$2:$AF$219,9,FALSE)),0,(VLOOKUP($B31,'Summer 2022 School'!$C$2:$AF$219,9,FALSE)))</f>
        <v>450</v>
      </c>
      <c r="T31" s="242">
        <f>IF(ISNA(VLOOKUP($B31,'Autumn 2022 School'!$C$2:$AF$219,7,FALSE)),0,(VLOOKUP($B31,'Autumn 2022 School'!$C$2:$AF$219,7,FALSE)))</f>
        <v>585</v>
      </c>
      <c r="U31" s="242">
        <f>IF(ISNA(VLOOKUP($B31,'Spring 2022 School'!$C$2:$AF$219,25,FALSE)),0,(VLOOKUP($B31,'Spring 2022 School'!$C$2:$AF$219,25,FALSE)))</f>
        <v>24</v>
      </c>
      <c r="V31" s="242">
        <f>IF(ISNA(VLOOKUP($B31,'Spring 2022 School'!$C$2:$AF$219,25,FALSE)),0,(VLOOKUP($B31,'Spring 2022 School'!$C$2:$AF$219,25,FALSE)))</f>
        <v>24</v>
      </c>
      <c r="W31" s="242">
        <f>IF(ISNA(VLOOKUP($B31,'Spring 2022 School'!$C$2:$AF$219,25,FALSE)),0,(VLOOKUP($B31,'Spring 2022 School'!$C$2:$AF$219,25,FALSE)))</f>
        <v>24</v>
      </c>
      <c r="X31" s="242">
        <f>IF(ISNA(VLOOKUP($B31,'Spring 2022 School'!$C$2:$AF$219,26,FALSE)),0,(VLOOKUP($B31,'Spring 2022 School'!$C$2:$AF$219,26,FALSE)))</f>
        <v>360</v>
      </c>
      <c r="Y31" s="242">
        <f>IF(ISNA(VLOOKUP($B31,'Spring 2022 School'!$C$2:$AF$219,26,FALSE)),0,(VLOOKUP($B31,'Spring 2022 School'!$C$2:$AF$219,26,FALSE)))</f>
        <v>360</v>
      </c>
      <c r="Z31" s="242">
        <f>IF(ISNA(VLOOKUP($B31,'Spring 2022 School'!$C$2:$AF$219,26,FALSE)),0,(VLOOKUP($B31,'Spring 2022 School'!$C$2:$AF$219,26,FALSE)))</f>
        <v>360</v>
      </c>
      <c r="AA31" s="242">
        <f>IF(ISNA(VLOOKUP($B31,'Spring 2022 School'!$C$2:$AF$219,27,FALSE)),0,(VLOOKUP($B31,'Spring 2022 School'!$C$2:$AF$219,27,FALSE)))</f>
        <v>15</v>
      </c>
      <c r="AB31" s="242">
        <f>IF(ISNA(VLOOKUP($B31,'Spring 2022 School'!$C$2:$AF$219,27,FALSE)),0,(VLOOKUP($B31,'Spring 2022 School'!$C$2:$AF$219,27,FALSE)))</f>
        <v>15</v>
      </c>
      <c r="AC31" s="242">
        <f>IF(ISNA(VLOOKUP($B31,'Spring 2022 School'!$C$2:$AF$219,27,FALSE)),0,(VLOOKUP($B31,'Spring 2022 School'!$C$2:$AF$219,27,FALSE)))</f>
        <v>15</v>
      </c>
      <c r="AD31" s="414">
        <f t="shared" si="31"/>
        <v>191478</v>
      </c>
      <c r="AE31" s="436">
        <f>VLOOKUP($A31,'Data EYFSS Indica Old'!$C:$AQ,17,0)</f>
        <v>9783.8709677419356</v>
      </c>
      <c r="AF31" s="436">
        <f>VLOOKUP($A31,'Data EYFSS Indica Old'!$C:$AQ,18,0)</f>
        <v>21524.516129032258</v>
      </c>
      <c r="AG31" s="436">
        <f>VLOOKUP($A31,'Data EYFSS Indica Old'!$C:$AQ,19,0)</f>
        <v>25927.258064516129</v>
      </c>
      <c r="AH31" s="414">
        <f t="shared" si="32"/>
        <v>5968.1612903225805</v>
      </c>
      <c r="AI31" s="414">
        <f t="shared" si="33"/>
        <v>6242.1096774193538</v>
      </c>
      <c r="AJ31" s="414">
        <f t="shared" si="34"/>
        <v>2074.1806451612902</v>
      </c>
      <c r="AK31" s="414">
        <f t="shared" si="35"/>
        <v>14284.451612903224</v>
      </c>
      <c r="AL31" s="436">
        <f>IF(ISNA(VLOOKUP($A31,'Spring 2022 School'!$B28:$AD28,29,FALSE)),0,(VLOOKUP($A31,'Spring 2022 School'!$B28:$AD28,29,FALSE)))</f>
        <v>23</v>
      </c>
      <c r="AM31" s="436">
        <f>IF(ISNA(VLOOKUP($A31,'Spring 2022 School'!$B28:$AZ28,30,FALSE)),0,(VLOOKUP($A31,'Spring 2022 School'!$B28:$AZ28,30,FALSE)))</f>
        <v>345</v>
      </c>
      <c r="AN31" s="435">
        <f t="shared" si="27"/>
        <v>12535</v>
      </c>
      <c r="AO31" s="437">
        <f t="shared" si="28"/>
        <v>114427.95</v>
      </c>
      <c r="AP31" s="414">
        <f t="shared" si="29"/>
        <v>332725.40161290322</v>
      </c>
      <c r="AQ31" s="436">
        <f>VLOOKUP($A31,'Data EYFSS Indica Old'!$C:$AQ,26,0)</f>
        <v>23</v>
      </c>
      <c r="AR31" s="436">
        <f>VLOOKUP($A31,'Data EYFSS Indica Old'!$C:$AQ,27,0)</f>
        <v>36</v>
      </c>
      <c r="AS31" s="436">
        <f>VLOOKUP($A31,'Data EYFSS Indica Old'!$C:$AQ,28,0)</f>
        <v>34</v>
      </c>
      <c r="AT31" s="442">
        <f t="shared" si="40"/>
        <v>10927.5</v>
      </c>
      <c r="AU31" s="442">
        <f>(VLOOKUP($A31,'Data EYFSS Indica Old'!$C:$AQ,24,0))/3.2*AU$3</f>
        <v>153754.56588016966</v>
      </c>
      <c r="AV31" s="447">
        <f t="shared" si="36"/>
        <v>497407.46749307285</v>
      </c>
      <c r="AW31" s="443">
        <f t="shared" si="37"/>
        <v>207253.11145544704</v>
      </c>
      <c r="AX31" s="443">
        <f t="shared" si="38"/>
        <v>165802.48916435763</v>
      </c>
      <c r="AY31" s="443">
        <f t="shared" si="39"/>
        <v>124351.86687326821</v>
      </c>
      <c r="AZ31" s="443">
        <v>4560.25</v>
      </c>
    </row>
    <row r="32" spans="1:52" x14ac:dyDescent="0.35">
      <c r="A32" s="252">
        <v>2003</v>
      </c>
      <c r="B32" t="s">
        <v>961</v>
      </c>
      <c r="C32" s="242">
        <f>IF(ISNA(VLOOKUP($B32,'Spring 2022 School'!$C$2:$AF$220,5,FALSE)),0,(VLOOKUP($B32,'Spring 2022 School'!$C$2:$AF$220,5,FALSE)))</f>
        <v>68</v>
      </c>
      <c r="D32" s="242">
        <f>IF(ISNA(VLOOKUP($B32,'Summer 2022 School'!$C$2:$AF$220,5,FALSE)),0,(VLOOKUP($B32,'Summer 2022 School'!$C$2:$AF$220,5,FALSE)))</f>
        <v>68</v>
      </c>
      <c r="E32" s="242">
        <f>IF(ISNA(VLOOKUP($B32,'Autumn 2022 School'!$C$2:$AF$219,4,FALSE)),0,(VLOOKUP($B32,'Autumn 2022 School'!$C$2:$AF$219,4,FALSE)))</f>
        <v>48</v>
      </c>
      <c r="F32" s="242">
        <f>IF(ISNA(VLOOKUP($B32,'Spring 2022 School'!$C$2:$AF$219,8,FALSE)),0,(VLOOKUP($B32,'Spring 2022 School'!$C$2:$AF$219,8,FALSE)))</f>
        <v>11</v>
      </c>
      <c r="G32" s="242">
        <f>IF(ISNA(VLOOKUP($B32,'Summer 2022 School'!$C$2:$AF$219,8,FALSE)),0,(VLOOKUP($B32,'Summer 2022 School'!$C$2:$AF$219,8,FALSE)))</f>
        <v>11</v>
      </c>
      <c r="H32" s="242">
        <f>IF(ISNA(VLOOKUP($B32,'Autumn 2022 School'!$C$2:$AF$219,6,FALSE)),0,(VLOOKUP($B32,'Autumn 2022 School'!$C$2:$AF$219,6,FALSE)))</f>
        <v>5</v>
      </c>
      <c r="I32" s="242">
        <f>IF(ISNA(VLOOKUP($B32,'Spring 2022 School'!$C$2:$AF$219,12,FALSE)),0,(VLOOKUP($B32,'Spring 2022 School'!$C$2:$AF$219,12,FALSE)))</f>
        <v>1020</v>
      </c>
      <c r="J32" s="242">
        <f>IF(ISNA(VLOOKUP($B32,'Summer 2022 School'!$C$2:$AF$219,12,FALSE)),0,(VLOOKUP($B32,'Summer 2022 School'!$C$2:$AF$219,12,FALSE)))</f>
        <v>1020</v>
      </c>
      <c r="K32" s="242">
        <f>IF(ISNA(VLOOKUP($B32,'Autumn 2022 School'!$C$2:$AF$219,9,FALSE)),0,(VLOOKUP($B32,'Autumn 2022 School'!$C$2:$AF$219,9,FALSE)))</f>
        <v>720</v>
      </c>
      <c r="L32" s="242">
        <f>IF(ISNA(VLOOKUP($B32,'Spring 2022 School'!$C$2:$AF$219,15,FALSE)),0,(VLOOKUP($B32,'Spring 2022 School'!$C$2:$AF$219,15,FALSE)))</f>
        <v>165</v>
      </c>
      <c r="M32" s="242">
        <f>IF(ISNA(VLOOKUP($B32,'Summer 2022 School'!$C$2:$AF$219,15,FALSE)),0,(VLOOKUP($B32,'Summer 2022 School'!$C$2:$AF$219,15,FALSE)))</f>
        <v>165</v>
      </c>
      <c r="N32" s="242">
        <f>IF(ISNA(VLOOKUP($B32,'Autumn 2022 School'!$C$2:$AF$219,11,FALSE)),0,(VLOOKUP($B32,'Autumn 2022 School'!$C$2:$AF$219,11,FALSE)))</f>
        <v>75</v>
      </c>
      <c r="O32" s="242">
        <f>IF(ISNA(VLOOKUP($B32,'Spring 2022 School'!$C$2:$AF$219,2,FALSE)),0,(VLOOKUP($B32,'Spring 2022 School'!$C$2:$AF$219,2,FALSE)))</f>
        <v>0</v>
      </c>
      <c r="P32" s="242">
        <f>IF(ISNA(VLOOKUP($B32,'Summer 2022 School'!$C$2:$AF$219,2,FALSE)),0,(VLOOKUP($B32,'Summer 2022 School'!$C$2:$AF$219,2,FALSE)))</f>
        <v>0</v>
      </c>
      <c r="Q32" s="242">
        <f>IF(ISNA(VLOOKUP($B32,'Autumn 2022 School'!$C$2:$AF$219,2,FALSE)),0,(VLOOKUP($B32,'Autumn 2022 School'!$C$2:$AF$219,2,FALSE)))</f>
        <v>0</v>
      </c>
      <c r="R32" s="242">
        <f>IF(ISNA(VLOOKUP($B32,'Spring 2022 School'!$C$2:$AF$219,9,FALSE)),0,(VLOOKUP($B32,'Spring 2022 School'!$C$2:$AF$219,9,FALSE)))</f>
        <v>0</v>
      </c>
      <c r="S32" s="242">
        <f>IF(ISNA(VLOOKUP($B32,'Summer 2022 School'!$C$2:$AF$219,9,FALSE)),0,(VLOOKUP($B32,'Summer 2022 School'!$C$2:$AF$219,9,FALSE)))</f>
        <v>0</v>
      </c>
      <c r="T32" s="242">
        <f>IF(ISNA(VLOOKUP($B32,'Autumn 2022 School'!$C$2:$AF$219,7,FALSE)),0,(VLOOKUP($B32,'Autumn 2022 School'!$C$2:$AF$219,7,FALSE)))</f>
        <v>0</v>
      </c>
      <c r="U32" s="242">
        <f>IF(ISNA(VLOOKUP($B32,'Spring 2022 School'!$C$2:$AF$219,25,FALSE)),0,(VLOOKUP($B32,'Spring 2022 School'!$C$2:$AF$219,25,FALSE)))</f>
        <v>15</v>
      </c>
      <c r="V32" s="242">
        <f>IF(ISNA(VLOOKUP($B32,'Spring 2022 School'!$C$2:$AF$219,25,FALSE)),0,(VLOOKUP($B32,'Spring 2022 School'!$C$2:$AF$219,25,FALSE)))</f>
        <v>15</v>
      </c>
      <c r="W32" s="242">
        <f>IF(ISNA(VLOOKUP($B32,'Spring 2022 School'!$C$2:$AF$219,25,FALSE)),0,(VLOOKUP($B32,'Spring 2022 School'!$C$2:$AF$219,25,FALSE)))</f>
        <v>15</v>
      </c>
      <c r="X32" s="242">
        <f>IF(ISNA(VLOOKUP($B32,'Spring 2022 School'!$C$2:$AF$219,26,FALSE)),0,(VLOOKUP($B32,'Spring 2022 School'!$C$2:$AF$219,26,FALSE)))</f>
        <v>225</v>
      </c>
      <c r="Y32" s="242">
        <f>IF(ISNA(VLOOKUP($B32,'Spring 2022 School'!$C$2:$AF$219,26,FALSE)),0,(VLOOKUP($B32,'Spring 2022 School'!$C$2:$AF$219,26,FALSE)))</f>
        <v>225</v>
      </c>
      <c r="Z32" s="242">
        <f>IF(ISNA(VLOOKUP($B32,'Spring 2022 School'!$C$2:$AF$219,26,FALSE)),0,(VLOOKUP($B32,'Spring 2022 School'!$C$2:$AF$219,26,FALSE)))</f>
        <v>225</v>
      </c>
      <c r="AA32" s="242">
        <f>IF(ISNA(VLOOKUP($B32,'Spring 2022 School'!$C$2:$AF$219,27,FALSE)),0,(VLOOKUP($B32,'Spring 2022 School'!$C$2:$AF$219,27,FALSE)))</f>
        <v>0</v>
      </c>
      <c r="AB32" s="242">
        <f>IF(ISNA(VLOOKUP($B32,'Spring 2022 School'!$C$2:$AF$219,27,FALSE)),0,(VLOOKUP($B32,'Spring 2022 School'!$C$2:$AF$219,27,FALSE)))</f>
        <v>0</v>
      </c>
      <c r="AC32" s="242">
        <f>IF(ISNA(VLOOKUP($B32,'Spring 2022 School'!$C$2:$AF$219,27,FALSE)),0,(VLOOKUP($B32,'Spring 2022 School'!$C$2:$AF$219,27,FALSE)))</f>
        <v>0</v>
      </c>
      <c r="AD32" s="414">
        <f t="shared" si="31"/>
        <v>189645</v>
      </c>
      <c r="AE32" s="436">
        <f>VLOOKUP($A32,'Data EYFSS Indica Old'!$C:$AQ,17,0)</f>
        <v>0</v>
      </c>
      <c r="AF32" s="436">
        <f>VLOOKUP($A32,'Data EYFSS Indica Old'!$C:$AQ,18,0)</f>
        <v>18543.599999999999</v>
      </c>
      <c r="AG32" s="436">
        <f>VLOOKUP($A32,'Data EYFSS Indica Old'!$C:$AQ,19,0)</f>
        <v>40359.599999999999</v>
      </c>
      <c r="AH32" s="414">
        <f t="shared" si="32"/>
        <v>0</v>
      </c>
      <c r="AI32" s="414">
        <f t="shared" si="33"/>
        <v>5377.6439999999993</v>
      </c>
      <c r="AJ32" s="414">
        <f t="shared" si="34"/>
        <v>3228.768</v>
      </c>
      <c r="AK32" s="414">
        <f t="shared" si="35"/>
        <v>8606.4120000000003</v>
      </c>
      <c r="AL32" s="436">
        <f>IF(ISNA(VLOOKUP($A32,'Spring 2022 School'!$B29:$AD29,29,FALSE)),0,(VLOOKUP($A32,'Spring 2022 School'!$B29:$AD29,29,FALSE)))</f>
        <v>15</v>
      </c>
      <c r="AM32" s="436">
        <f>IF(ISNA(VLOOKUP($A32,'Spring 2022 School'!$B29:$AZ29,30,FALSE)),0,(VLOOKUP($A32,'Spring 2022 School'!$B29:$AZ29,30,FALSE)))</f>
        <v>225</v>
      </c>
      <c r="AN32" s="435">
        <f t="shared" si="27"/>
        <v>8175</v>
      </c>
      <c r="AO32" s="437">
        <f t="shared" si="28"/>
        <v>0</v>
      </c>
      <c r="AP32" s="414">
        <f t="shared" si="29"/>
        <v>206426.41200000001</v>
      </c>
      <c r="AQ32" s="436">
        <f>VLOOKUP($A32,'Data EYFSS Indica Old'!$C:$AQ,26,0)</f>
        <v>26</v>
      </c>
      <c r="AR32" s="436">
        <f>VLOOKUP($A32,'Data EYFSS Indica Old'!$C:$AQ,27,0)</f>
        <v>0</v>
      </c>
      <c r="AS32" s="436">
        <f>VLOOKUP($A32,'Data EYFSS Indica Old'!$C:$AQ,28,0)</f>
        <v>0</v>
      </c>
      <c r="AT32" s="442">
        <f t="shared" si="40"/>
        <v>3143.4</v>
      </c>
      <c r="AU32" s="442">
        <f>(VLOOKUP($A32,'Data EYFSS Indica Old'!$C:$AQ,24,0))/3.2*AU$3</f>
        <v>0</v>
      </c>
      <c r="AV32" s="447">
        <f t="shared" si="36"/>
        <v>209569.81200000001</v>
      </c>
      <c r="AW32" s="443">
        <f t="shared" si="37"/>
        <v>87320.755000000005</v>
      </c>
      <c r="AX32" s="443">
        <f t="shared" si="38"/>
        <v>69856.604000000007</v>
      </c>
      <c r="AY32" s="443">
        <f t="shared" si="39"/>
        <v>52392.453000000009</v>
      </c>
      <c r="AZ32" s="443"/>
    </row>
    <row r="33" spans="1:52" x14ac:dyDescent="0.35">
      <c r="A33" s="252">
        <v>2004</v>
      </c>
      <c r="B33" t="s">
        <v>962</v>
      </c>
      <c r="C33" s="242">
        <f>IF(ISNA(VLOOKUP($B33,'Spring 2022 School'!$C$2:$AF$220,5,FALSE)),0,(VLOOKUP($B33,'Spring 2022 School'!$C$2:$AF$220,5,FALSE)))</f>
        <v>15</v>
      </c>
      <c r="D33" s="242">
        <f>IF(ISNA(VLOOKUP($B33,'Summer 2022 School'!$C$2:$AF$220,5,FALSE)),0,(VLOOKUP($B33,'Summer 2022 School'!$C$2:$AF$220,5,FALSE)))</f>
        <v>15</v>
      </c>
      <c r="E33" s="242">
        <f>IF(ISNA(VLOOKUP($B33,'Autumn 2022 School'!$C$2:$AF$219,4,FALSE)),0,(VLOOKUP($B33,'Autumn 2022 School'!$C$2:$AF$219,4,FALSE)))</f>
        <v>24</v>
      </c>
      <c r="F33" s="242">
        <f>IF(ISNA(VLOOKUP($B33,'Spring 2022 School'!$C$2:$AF$219,8,FALSE)),0,(VLOOKUP($B33,'Spring 2022 School'!$C$2:$AF$219,8,FALSE)))</f>
        <v>0</v>
      </c>
      <c r="G33" s="242">
        <f>IF(ISNA(VLOOKUP($B33,'Summer 2022 School'!$C$2:$AF$219,8,FALSE)),0,(VLOOKUP($B33,'Summer 2022 School'!$C$2:$AF$219,8,FALSE)))</f>
        <v>0</v>
      </c>
      <c r="H33" s="242">
        <f>IF(ISNA(VLOOKUP($B33,'Autumn 2022 School'!$C$2:$AF$219,6,FALSE)),0,(VLOOKUP($B33,'Autumn 2022 School'!$C$2:$AF$219,6,FALSE)))</f>
        <v>0</v>
      </c>
      <c r="I33" s="242">
        <f>IF(ISNA(VLOOKUP($B33,'Spring 2022 School'!$C$2:$AF$219,12,FALSE)),0,(VLOOKUP($B33,'Spring 2022 School'!$C$2:$AF$219,12,FALSE)))</f>
        <v>225</v>
      </c>
      <c r="J33" s="242">
        <f>IF(ISNA(VLOOKUP($B33,'Summer 2022 School'!$C$2:$AF$219,12,FALSE)),0,(VLOOKUP($B33,'Summer 2022 School'!$C$2:$AF$219,12,FALSE)))</f>
        <v>225</v>
      </c>
      <c r="K33" s="242">
        <f>IF(ISNA(VLOOKUP($B33,'Autumn 2022 School'!$C$2:$AF$219,9,FALSE)),0,(VLOOKUP($B33,'Autumn 2022 School'!$C$2:$AF$219,9,FALSE)))</f>
        <v>360</v>
      </c>
      <c r="L33" s="242">
        <f>IF(ISNA(VLOOKUP($B33,'Spring 2022 School'!$C$2:$AF$219,15,FALSE)),0,(VLOOKUP($B33,'Spring 2022 School'!$C$2:$AF$219,15,FALSE)))</f>
        <v>0</v>
      </c>
      <c r="M33" s="242">
        <f>IF(ISNA(VLOOKUP($B33,'Summer 2022 School'!$C$2:$AF$219,15,FALSE)),0,(VLOOKUP($B33,'Summer 2022 School'!$C$2:$AF$219,15,FALSE)))</f>
        <v>0</v>
      </c>
      <c r="N33" s="242">
        <f>IF(ISNA(VLOOKUP($B33,'Autumn 2022 School'!$C$2:$AF$219,11,FALSE)),0,(VLOOKUP($B33,'Autumn 2022 School'!$C$2:$AF$219,11,FALSE)))</f>
        <v>0</v>
      </c>
      <c r="O33" s="242">
        <f>IF(ISNA(VLOOKUP($B33,'Spring 2022 School'!$C$2:$AF$219,2,FALSE)),0,(VLOOKUP($B33,'Spring 2022 School'!$C$2:$AF$219,2,FALSE)))</f>
        <v>0</v>
      </c>
      <c r="P33" s="242">
        <f>IF(ISNA(VLOOKUP($B33,'Summer 2022 School'!$C$2:$AF$219,2,FALSE)),0,(VLOOKUP($B33,'Summer 2022 School'!$C$2:$AF$219,2,FALSE)))</f>
        <v>0</v>
      </c>
      <c r="Q33" s="242">
        <f>IF(ISNA(VLOOKUP($B33,'Autumn 2022 School'!$C$2:$AF$219,2,FALSE)),0,(VLOOKUP($B33,'Autumn 2022 School'!$C$2:$AF$219,2,FALSE)))</f>
        <v>0</v>
      </c>
      <c r="R33" s="242">
        <f>IF(ISNA(VLOOKUP($B33,'Spring 2022 School'!$C$2:$AF$219,9,FALSE)),0,(VLOOKUP($B33,'Spring 2022 School'!$C$2:$AF$219,9,FALSE)))</f>
        <v>0</v>
      </c>
      <c r="S33" s="242">
        <f>IF(ISNA(VLOOKUP($B33,'Summer 2022 School'!$C$2:$AF$219,9,FALSE)),0,(VLOOKUP($B33,'Summer 2022 School'!$C$2:$AF$219,9,FALSE)))</f>
        <v>0</v>
      </c>
      <c r="T33" s="242">
        <f>IF(ISNA(VLOOKUP($B33,'Autumn 2022 School'!$C$2:$AF$219,7,FALSE)),0,(VLOOKUP($B33,'Autumn 2022 School'!$C$2:$AF$219,7,FALSE)))</f>
        <v>0</v>
      </c>
      <c r="U33" s="242">
        <f>IF(ISNA(VLOOKUP($B33,'Spring 2022 School'!$C$2:$AF$219,25,FALSE)),0,(VLOOKUP($B33,'Spring 2022 School'!$C$2:$AF$219,25,FALSE)))</f>
        <v>4</v>
      </c>
      <c r="V33" s="242">
        <f>IF(ISNA(VLOOKUP($B33,'Spring 2022 School'!$C$2:$AF$219,25,FALSE)),0,(VLOOKUP($B33,'Spring 2022 School'!$C$2:$AF$219,25,FALSE)))</f>
        <v>4</v>
      </c>
      <c r="W33" s="242">
        <f>IF(ISNA(VLOOKUP($B33,'Spring 2022 School'!$C$2:$AF$219,25,FALSE)),0,(VLOOKUP($B33,'Spring 2022 School'!$C$2:$AF$219,25,FALSE)))</f>
        <v>4</v>
      </c>
      <c r="X33" s="242">
        <f>IF(ISNA(VLOOKUP($B33,'Spring 2022 School'!$C$2:$AF$219,26,FALSE)),0,(VLOOKUP($B33,'Spring 2022 School'!$C$2:$AF$219,26,FALSE)))</f>
        <v>60</v>
      </c>
      <c r="Y33" s="242">
        <f>IF(ISNA(VLOOKUP($B33,'Spring 2022 School'!$C$2:$AF$219,26,FALSE)),0,(VLOOKUP($B33,'Spring 2022 School'!$C$2:$AF$219,26,FALSE)))</f>
        <v>60</v>
      </c>
      <c r="Z33" s="242">
        <f>IF(ISNA(VLOOKUP($B33,'Spring 2022 School'!$C$2:$AF$219,26,FALSE)),0,(VLOOKUP($B33,'Spring 2022 School'!$C$2:$AF$219,26,FALSE)))</f>
        <v>60</v>
      </c>
      <c r="AA33" s="242">
        <f>IF(ISNA(VLOOKUP($B33,'Spring 2022 School'!$C$2:$AF$219,27,FALSE)),0,(VLOOKUP($B33,'Spring 2022 School'!$C$2:$AF$219,27,FALSE)))</f>
        <v>0</v>
      </c>
      <c r="AB33" s="242">
        <f>IF(ISNA(VLOOKUP($B33,'Spring 2022 School'!$C$2:$AF$219,27,FALSE)),0,(VLOOKUP($B33,'Spring 2022 School'!$C$2:$AF$219,27,FALSE)))</f>
        <v>0</v>
      </c>
      <c r="AC33" s="242">
        <f>IF(ISNA(VLOOKUP($B33,'Spring 2022 School'!$C$2:$AF$219,27,FALSE)),0,(VLOOKUP($B33,'Spring 2022 School'!$C$2:$AF$219,27,FALSE)))</f>
        <v>0</v>
      </c>
      <c r="AD33" s="414">
        <f t="shared" si="31"/>
        <v>47799</v>
      </c>
      <c r="AE33" s="436">
        <f>VLOOKUP($A33,'Data EYFSS Indica Old'!$C:$AQ,17,0)</f>
        <v>1360</v>
      </c>
      <c r="AF33" s="436">
        <f>VLOOKUP($A33,'Data EYFSS Indica Old'!$C:$AQ,18,0)</f>
        <v>1360</v>
      </c>
      <c r="AG33" s="436">
        <f>VLOOKUP($A33,'Data EYFSS Indica Old'!$C:$AQ,19,0)</f>
        <v>5893.333333333333</v>
      </c>
      <c r="AH33" s="414">
        <f t="shared" si="32"/>
        <v>829.6</v>
      </c>
      <c r="AI33" s="414">
        <f t="shared" si="33"/>
        <v>394.4</v>
      </c>
      <c r="AJ33" s="414">
        <f t="shared" si="34"/>
        <v>471.46666666666664</v>
      </c>
      <c r="AK33" s="414">
        <f t="shared" si="35"/>
        <v>1695.4666666666667</v>
      </c>
      <c r="AL33" s="436">
        <f>IF(ISNA(VLOOKUP($A33,'Spring 2022 School'!$B30:$AD30,29,FALSE)),0,(VLOOKUP($A33,'Spring 2022 School'!$B30:$AD30,29,FALSE)))</f>
        <v>0</v>
      </c>
      <c r="AM33" s="436">
        <f>IF(ISNA(VLOOKUP($A33,'Spring 2022 School'!$B30:$AZ30,30,FALSE)),0,(VLOOKUP($A33,'Spring 2022 School'!$B30:$AZ30,30,FALSE)))</f>
        <v>0</v>
      </c>
      <c r="AN33" s="435">
        <f t="shared" si="27"/>
        <v>0</v>
      </c>
      <c r="AO33" s="437">
        <f t="shared" si="28"/>
        <v>0</v>
      </c>
      <c r="AP33" s="414">
        <f t="shared" si="29"/>
        <v>49494.466666666667</v>
      </c>
      <c r="AQ33" s="436">
        <f>VLOOKUP($A33,'Data EYFSS Indica Old'!$C:$AQ,26,0)</f>
        <v>3</v>
      </c>
      <c r="AR33" s="436">
        <f>VLOOKUP($A33,'Data EYFSS Indica Old'!$C:$AQ,27,0)</f>
        <v>0</v>
      </c>
      <c r="AS33" s="436">
        <f>VLOOKUP($A33,'Data EYFSS Indica Old'!$C:$AQ,28,0)</f>
        <v>0</v>
      </c>
      <c r="AT33" s="442">
        <f t="shared" si="40"/>
        <v>362.7</v>
      </c>
      <c r="AU33" s="442">
        <f>(VLOOKUP($A33,'Data EYFSS Indica Old'!$C:$AQ,24,0))/3.2*AU$3</f>
        <v>0</v>
      </c>
      <c r="AV33" s="447">
        <f t="shared" si="36"/>
        <v>49857.166666666664</v>
      </c>
      <c r="AW33" s="443">
        <f t="shared" si="37"/>
        <v>20773.819444444445</v>
      </c>
      <c r="AX33" s="443">
        <f t="shared" si="38"/>
        <v>16619.055555555555</v>
      </c>
      <c r="AY33" s="443">
        <f t="shared" si="39"/>
        <v>12464.291666666666</v>
      </c>
      <c r="AZ33" s="443"/>
    </row>
    <row r="34" spans="1:52" x14ac:dyDescent="0.35">
      <c r="A34" s="252">
        <v>2005</v>
      </c>
      <c r="B34" t="s">
        <v>963</v>
      </c>
      <c r="C34" s="242">
        <f>IF(ISNA(VLOOKUP($B34,'Spring 2022 School'!$C$2:$AF$220,5,FALSE)),0,(VLOOKUP($B34,'Spring 2022 School'!$C$2:$AF$220,5,FALSE)))</f>
        <v>38</v>
      </c>
      <c r="D34" s="242">
        <f>IF(ISNA(VLOOKUP($B34,'Summer 2022 School'!$C$2:$AF$220,5,FALSE)),0,(VLOOKUP($B34,'Summer 2022 School'!$C$2:$AF$220,5,FALSE)))</f>
        <v>39</v>
      </c>
      <c r="E34" s="242">
        <f>IF(ISNA(VLOOKUP($B34,'Autumn 2022 School'!$C$2:$AF$219,4,FALSE)),0,(VLOOKUP($B34,'Autumn 2022 School'!$C$2:$AF$219,4,FALSE)))</f>
        <v>26</v>
      </c>
      <c r="F34" s="242">
        <f>IF(ISNA(VLOOKUP($B34,'Spring 2022 School'!$C$2:$AF$219,8,FALSE)),0,(VLOOKUP($B34,'Spring 2022 School'!$C$2:$AF$219,8,FALSE)))</f>
        <v>13</v>
      </c>
      <c r="G34" s="242">
        <f>IF(ISNA(VLOOKUP($B34,'Summer 2022 School'!$C$2:$AF$219,8,FALSE)),0,(VLOOKUP($B34,'Summer 2022 School'!$C$2:$AF$219,8,FALSE)))</f>
        <v>13</v>
      </c>
      <c r="H34" s="242">
        <f>IF(ISNA(VLOOKUP($B34,'Autumn 2022 School'!$C$2:$AF$219,6,FALSE)),0,(VLOOKUP($B34,'Autumn 2022 School'!$C$2:$AF$219,6,FALSE)))</f>
        <v>0</v>
      </c>
      <c r="I34" s="242">
        <f>IF(ISNA(VLOOKUP($B34,'Spring 2022 School'!$C$2:$AF$219,12,FALSE)),0,(VLOOKUP($B34,'Spring 2022 School'!$C$2:$AF$219,12,FALSE)))</f>
        <v>570</v>
      </c>
      <c r="J34" s="242">
        <f>IF(ISNA(VLOOKUP($B34,'Summer 2022 School'!$C$2:$AF$219,12,FALSE)),0,(VLOOKUP($B34,'Summer 2022 School'!$C$2:$AF$219,12,FALSE)))</f>
        <v>585</v>
      </c>
      <c r="K34" s="242">
        <f>IF(ISNA(VLOOKUP($B34,'Autumn 2022 School'!$C$2:$AF$219,9,FALSE)),0,(VLOOKUP($B34,'Autumn 2022 School'!$C$2:$AF$219,9,FALSE)))</f>
        <v>390</v>
      </c>
      <c r="L34" s="242">
        <f>IF(ISNA(VLOOKUP($B34,'Spring 2022 School'!$C$2:$AF$219,15,FALSE)),0,(VLOOKUP($B34,'Spring 2022 School'!$C$2:$AF$219,15,FALSE)))</f>
        <v>195</v>
      </c>
      <c r="M34" s="242">
        <f>IF(ISNA(VLOOKUP($B34,'Summer 2022 School'!$C$2:$AF$219,15,FALSE)),0,(VLOOKUP($B34,'Summer 2022 School'!$C$2:$AF$219,15,FALSE)))</f>
        <v>195</v>
      </c>
      <c r="N34" s="242">
        <f>IF(ISNA(VLOOKUP($B34,'Autumn 2022 School'!$C$2:$AF$219,11,FALSE)),0,(VLOOKUP($B34,'Autumn 2022 School'!$C$2:$AF$219,11,FALSE)))</f>
        <v>0</v>
      </c>
      <c r="O34" s="242">
        <f>IF(ISNA(VLOOKUP($B34,'Spring 2022 School'!$C$2:$AF$219,2,FALSE)),0,(VLOOKUP($B34,'Spring 2022 School'!$C$2:$AF$219,2,FALSE)))</f>
        <v>0</v>
      </c>
      <c r="P34" s="242">
        <f>IF(ISNA(VLOOKUP($B34,'Summer 2022 School'!$C$2:$AF$219,2,FALSE)),0,(VLOOKUP($B34,'Summer 2022 School'!$C$2:$AF$219,2,FALSE)))</f>
        <v>0</v>
      </c>
      <c r="Q34" s="242">
        <f>IF(ISNA(VLOOKUP($B34,'Autumn 2022 School'!$C$2:$AF$219,2,FALSE)),0,(VLOOKUP($B34,'Autumn 2022 School'!$C$2:$AF$219,2,FALSE)))</f>
        <v>0</v>
      </c>
      <c r="R34" s="242">
        <f>IF(ISNA(VLOOKUP($B34,'Spring 2022 School'!$C$2:$AF$219,9,FALSE)),0,(VLOOKUP($B34,'Spring 2022 School'!$C$2:$AF$219,9,FALSE)))</f>
        <v>0</v>
      </c>
      <c r="S34" s="242">
        <f>IF(ISNA(VLOOKUP($B34,'Summer 2022 School'!$C$2:$AF$219,9,FALSE)),0,(VLOOKUP($B34,'Summer 2022 School'!$C$2:$AF$219,9,FALSE)))</f>
        <v>0</v>
      </c>
      <c r="T34" s="242">
        <f>IF(ISNA(VLOOKUP($B34,'Autumn 2022 School'!$C$2:$AF$219,7,FALSE)),0,(VLOOKUP($B34,'Autumn 2022 School'!$C$2:$AF$219,7,FALSE)))</f>
        <v>0</v>
      </c>
      <c r="U34" s="242">
        <f>IF(ISNA(VLOOKUP($B34,'Spring 2022 School'!$C$2:$AF$219,25,FALSE)),0,(VLOOKUP($B34,'Spring 2022 School'!$C$2:$AF$219,25,FALSE)))</f>
        <v>3</v>
      </c>
      <c r="V34" s="242">
        <f>IF(ISNA(VLOOKUP($B34,'Spring 2022 School'!$C$2:$AF$219,25,FALSE)),0,(VLOOKUP($B34,'Spring 2022 School'!$C$2:$AF$219,25,FALSE)))</f>
        <v>3</v>
      </c>
      <c r="W34" s="242">
        <f>IF(ISNA(VLOOKUP($B34,'Spring 2022 School'!$C$2:$AF$219,25,FALSE)),0,(VLOOKUP($B34,'Spring 2022 School'!$C$2:$AF$219,25,FALSE)))</f>
        <v>3</v>
      </c>
      <c r="X34" s="242">
        <f>IF(ISNA(VLOOKUP($B34,'Spring 2022 School'!$C$2:$AF$219,26,FALSE)),0,(VLOOKUP($B34,'Spring 2022 School'!$C$2:$AF$219,26,FALSE)))</f>
        <v>45</v>
      </c>
      <c r="Y34" s="242">
        <f>IF(ISNA(VLOOKUP($B34,'Spring 2022 School'!$C$2:$AF$219,26,FALSE)),0,(VLOOKUP($B34,'Spring 2022 School'!$C$2:$AF$219,26,FALSE)))</f>
        <v>45</v>
      </c>
      <c r="Z34" s="242">
        <f>IF(ISNA(VLOOKUP($B34,'Spring 2022 School'!$C$2:$AF$219,26,FALSE)),0,(VLOOKUP($B34,'Spring 2022 School'!$C$2:$AF$219,26,FALSE)))</f>
        <v>45</v>
      </c>
      <c r="AA34" s="242">
        <f>IF(ISNA(VLOOKUP($B34,'Spring 2022 School'!$C$2:$AF$219,27,FALSE)),0,(VLOOKUP($B34,'Spring 2022 School'!$C$2:$AF$219,27,FALSE)))</f>
        <v>0</v>
      </c>
      <c r="AB34" s="242">
        <f>IF(ISNA(VLOOKUP($B34,'Spring 2022 School'!$C$2:$AF$219,27,FALSE)),0,(VLOOKUP($B34,'Spring 2022 School'!$C$2:$AF$219,27,FALSE)))</f>
        <v>0</v>
      </c>
      <c r="AC34" s="242">
        <f>IF(ISNA(VLOOKUP($B34,'Spring 2022 School'!$C$2:$AF$219,27,FALSE)),0,(VLOOKUP($B34,'Spring 2022 School'!$C$2:$AF$219,27,FALSE)))</f>
        <v>0</v>
      </c>
      <c r="AD34" s="414">
        <f t="shared" si="31"/>
        <v>116395.5</v>
      </c>
      <c r="AE34" s="436">
        <f>VLOOKUP($A34,'Data EYFSS Indica Old'!$C:$AQ,17,0)</f>
        <v>1191.3157894736842</v>
      </c>
      <c r="AF34" s="436">
        <f>VLOOKUP($A34,'Data EYFSS Indica Old'!$C:$AQ,18,0)</f>
        <v>1985.5263157894735</v>
      </c>
      <c r="AG34" s="436">
        <f>VLOOKUP($A34,'Data EYFSS Indica Old'!$C:$AQ,19,0)</f>
        <v>3176.8421052631579</v>
      </c>
      <c r="AH34" s="414">
        <f t="shared" si="32"/>
        <v>726.70263157894738</v>
      </c>
      <c r="AI34" s="414">
        <f t="shared" si="33"/>
        <v>575.80263157894728</v>
      </c>
      <c r="AJ34" s="414">
        <f t="shared" si="34"/>
        <v>254.14736842105265</v>
      </c>
      <c r="AK34" s="414">
        <f t="shared" si="35"/>
        <v>1556.6526315789474</v>
      </c>
      <c r="AL34" s="436">
        <f>IF(ISNA(VLOOKUP($A34,'Spring 2022 School'!$B31:$AD31,29,FALSE)),0,(VLOOKUP($A34,'Spring 2022 School'!$B31:$AD31,29,FALSE)))</f>
        <v>3</v>
      </c>
      <c r="AM34" s="436">
        <f>IF(ISNA(VLOOKUP($A34,'Spring 2022 School'!$B31:$AZ31,30,FALSE)),0,(VLOOKUP($A34,'Spring 2022 School'!$B31:$AZ31,30,FALSE)))</f>
        <v>45</v>
      </c>
      <c r="AN34" s="435">
        <f t="shared" si="27"/>
        <v>1635</v>
      </c>
      <c r="AO34" s="437">
        <f t="shared" si="28"/>
        <v>0</v>
      </c>
      <c r="AP34" s="414">
        <f t="shared" si="29"/>
        <v>119587.15263157895</v>
      </c>
      <c r="AQ34" s="436">
        <f>VLOOKUP($A34,'Data EYFSS Indica Old'!$C:$AQ,26,0)</f>
        <v>8</v>
      </c>
      <c r="AR34" s="436">
        <f>VLOOKUP($A34,'Data EYFSS Indica Old'!$C:$AQ,27,0)</f>
        <v>0</v>
      </c>
      <c r="AS34" s="436">
        <f>VLOOKUP($A34,'Data EYFSS Indica Old'!$C:$AQ,28,0)</f>
        <v>0</v>
      </c>
      <c r="AT34" s="442">
        <f t="shared" si="40"/>
        <v>967.2</v>
      </c>
      <c r="AU34" s="442">
        <f>(VLOOKUP($A34,'Data EYFSS Indica Old'!$C:$AQ,24,0))/3.2*AU$3</f>
        <v>0</v>
      </c>
      <c r="AV34" s="447">
        <f t="shared" si="36"/>
        <v>120554.35263157895</v>
      </c>
      <c r="AW34" s="443">
        <f t="shared" si="37"/>
        <v>50230.9802631579</v>
      </c>
      <c r="AX34" s="443">
        <f t="shared" si="38"/>
        <v>40184.784210526319</v>
      </c>
      <c r="AY34" s="443">
        <f t="shared" si="39"/>
        <v>30138.588157894737</v>
      </c>
      <c r="AZ34" s="443"/>
    </row>
    <row r="35" spans="1:52" x14ac:dyDescent="0.35">
      <c r="A35" s="252">
        <v>2008</v>
      </c>
      <c r="B35" t="s">
        <v>964</v>
      </c>
      <c r="C35" s="242">
        <f>IF(ISNA(VLOOKUP($B35,'Spring 2022 School'!$C$2:$AF$220,5,FALSE)),0,(VLOOKUP($B35,'Spring 2022 School'!$C$2:$AF$220,5,FALSE)))</f>
        <v>59</v>
      </c>
      <c r="D35" s="242">
        <f>IF(ISNA(VLOOKUP($B35,'Summer 2022 School'!$C$2:$AF$220,5,FALSE)),0,(VLOOKUP($B35,'Summer 2022 School'!$C$2:$AF$220,5,FALSE)))</f>
        <v>58</v>
      </c>
      <c r="E35" s="242">
        <f>IF(ISNA(VLOOKUP($B35,'Autumn 2022 School'!$C$2:$AF$219,4,FALSE)),0,(VLOOKUP($B35,'Autumn 2022 School'!$C$2:$AF$219,4,FALSE)))</f>
        <v>45</v>
      </c>
      <c r="F35" s="242">
        <f>IF(ISNA(VLOOKUP($B35,'Spring 2022 School'!$C$2:$AF$219,8,FALSE)),0,(VLOOKUP($B35,'Spring 2022 School'!$C$2:$AF$219,8,FALSE)))</f>
        <v>1</v>
      </c>
      <c r="G35" s="242">
        <f>IF(ISNA(VLOOKUP($B35,'Summer 2022 School'!$C$2:$AF$219,8,FALSE)),0,(VLOOKUP($B35,'Summer 2022 School'!$C$2:$AF$219,8,FALSE)))</f>
        <v>1</v>
      </c>
      <c r="H35" s="242">
        <f>IF(ISNA(VLOOKUP($B35,'Autumn 2022 School'!$C$2:$AF$219,6,FALSE)),0,(VLOOKUP($B35,'Autumn 2022 School'!$C$2:$AF$219,6,FALSE)))</f>
        <v>3</v>
      </c>
      <c r="I35" s="242">
        <f>IF(ISNA(VLOOKUP($B35,'Spring 2022 School'!$C$2:$AF$219,12,FALSE)),0,(VLOOKUP($B35,'Spring 2022 School'!$C$2:$AF$219,12,FALSE)))</f>
        <v>885</v>
      </c>
      <c r="J35" s="242">
        <f>IF(ISNA(VLOOKUP($B35,'Summer 2022 School'!$C$2:$AF$219,12,FALSE)),0,(VLOOKUP($B35,'Summer 2022 School'!$C$2:$AF$219,12,FALSE)))</f>
        <v>870</v>
      </c>
      <c r="K35" s="242">
        <f>IF(ISNA(VLOOKUP($B35,'Autumn 2022 School'!$C$2:$AF$219,9,FALSE)),0,(VLOOKUP($B35,'Autumn 2022 School'!$C$2:$AF$219,9,FALSE)))</f>
        <v>675</v>
      </c>
      <c r="L35" s="242">
        <f>IF(ISNA(VLOOKUP($B35,'Spring 2022 School'!$C$2:$AF$219,15,FALSE)),0,(VLOOKUP($B35,'Spring 2022 School'!$C$2:$AF$219,15,FALSE)))</f>
        <v>15</v>
      </c>
      <c r="M35" s="242">
        <f>IF(ISNA(VLOOKUP($B35,'Summer 2022 School'!$C$2:$AF$219,15,FALSE)),0,(VLOOKUP($B35,'Summer 2022 School'!$C$2:$AF$219,15,FALSE)))</f>
        <v>15</v>
      </c>
      <c r="N35" s="242">
        <f>IF(ISNA(VLOOKUP($B35,'Autumn 2022 School'!$C$2:$AF$219,11,FALSE)),0,(VLOOKUP($B35,'Autumn 2022 School'!$C$2:$AF$219,11,FALSE)))</f>
        <v>30</v>
      </c>
      <c r="O35" s="242">
        <f>IF(ISNA(VLOOKUP($B35,'Spring 2022 School'!$C$2:$AF$219,2,FALSE)),0,(VLOOKUP($B35,'Spring 2022 School'!$C$2:$AF$219,2,FALSE)))</f>
        <v>0</v>
      </c>
      <c r="P35" s="242">
        <f>IF(ISNA(VLOOKUP($B35,'Summer 2022 School'!$C$2:$AF$219,2,FALSE)),0,(VLOOKUP($B35,'Summer 2022 School'!$C$2:$AF$219,2,FALSE)))</f>
        <v>0</v>
      </c>
      <c r="Q35" s="242">
        <f>IF(ISNA(VLOOKUP($B35,'Autumn 2022 School'!$C$2:$AF$219,2,FALSE)),0,(VLOOKUP($B35,'Autumn 2022 School'!$C$2:$AF$219,2,FALSE)))</f>
        <v>3</v>
      </c>
      <c r="R35" s="242">
        <f>IF(ISNA(VLOOKUP($B35,'Spring 2022 School'!$C$2:$AF$219,9,FALSE)),0,(VLOOKUP($B35,'Spring 2022 School'!$C$2:$AF$219,9,FALSE)))</f>
        <v>0</v>
      </c>
      <c r="S35" s="242">
        <f>IF(ISNA(VLOOKUP($B35,'Summer 2022 School'!$C$2:$AF$219,9,FALSE)),0,(VLOOKUP($B35,'Summer 2022 School'!$C$2:$AF$219,9,FALSE)))</f>
        <v>0</v>
      </c>
      <c r="T35" s="242">
        <f>IF(ISNA(VLOOKUP($B35,'Autumn 2022 School'!$C$2:$AF$219,7,FALSE)),0,(VLOOKUP($B35,'Autumn 2022 School'!$C$2:$AF$219,7,FALSE)))</f>
        <v>45</v>
      </c>
      <c r="U35" s="242">
        <f>IF(ISNA(VLOOKUP($B35,'Spring 2022 School'!$C$2:$AF$219,25,FALSE)),0,(VLOOKUP($B35,'Spring 2022 School'!$C$2:$AF$219,25,FALSE)))</f>
        <v>17</v>
      </c>
      <c r="V35" s="242">
        <f>IF(ISNA(VLOOKUP($B35,'Spring 2022 School'!$C$2:$AF$219,25,FALSE)),0,(VLOOKUP($B35,'Spring 2022 School'!$C$2:$AF$219,25,FALSE)))</f>
        <v>17</v>
      </c>
      <c r="W35" s="242">
        <f>IF(ISNA(VLOOKUP($B35,'Spring 2022 School'!$C$2:$AF$219,25,FALSE)),0,(VLOOKUP($B35,'Spring 2022 School'!$C$2:$AF$219,25,FALSE)))</f>
        <v>17</v>
      </c>
      <c r="X35" s="242">
        <f>IF(ISNA(VLOOKUP($B35,'Spring 2022 School'!$C$2:$AF$219,26,FALSE)),0,(VLOOKUP($B35,'Spring 2022 School'!$C$2:$AF$219,26,FALSE)))</f>
        <v>255</v>
      </c>
      <c r="Y35" s="242">
        <f>IF(ISNA(VLOOKUP($B35,'Spring 2022 School'!$C$2:$AF$219,26,FALSE)),0,(VLOOKUP($B35,'Spring 2022 School'!$C$2:$AF$219,26,FALSE)))</f>
        <v>255</v>
      </c>
      <c r="Z35" s="242">
        <f>IF(ISNA(VLOOKUP($B35,'Spring 2022 School'!$C$2:$AF$219,26,FALSE)),0,(VLOOKUP($B35,'Spring 2022 School'!$C$2:$AF$219,26,FALSE)))</f>
        <v>255</v>
      </c>
      <c r="AA35" s="242">
        <f>IF(ISNA(VLOOKUP($B35,'Spring 2022 School'!$C$2:$AF$219,27,FALSE)),0,(VLOOKUP($B35,'Spring 2022 School'!$C$2:$AF$219,27,FALSE)))</f>
        <v>0</v>
      </c>
      <c r="AB35" s="242">
        <f>IF(ISNA(VLOOKUP($B35,'Spring 2022 School'!$C$2:$AF$219,27,FALSE)),0,(VLOOKUP($B35,'Spring 2022 School'!$C$2:$AF$219,27,FALSE)))</f>
        <v>0</v>
      </c>
      <c r="AC35" s="242">
        <f>IF(ISNA(VLOOKUP($B35,'Spring 2022 School'!$C$2:$AF$219,27,FALSE)),0,(VLOOKUP($B35,'Spring 2022 School'!$C$2:$AF$219,27,FALSE)))</f>
        <v>0</v>
      </c>
      <c r="AD35" s="414">
        <f t="shared" si="31"/>
        <v>148825.5</v>
      </c>
      <c r="AE35" s="436">
        <f>VLOOKUP($A35,'Data EYFSS Indica Old'!$C:$AQ,17,0)</f>
        <v>6063</v>
      </c>
      <c r="AF35" s="436">
        <f>VLOOKUP($A35,'Data EYFSS Indica Old'!$C:$AQ,18,0)</f>
        <v>6669.3</v>
      </c>
      <c r="AG35" s="436">
        <f>VLOOKUP($A35,'Data EYFSS Indica Old'!$C:$AQ,19,0)</f>
        <v>20614.2</v>
      </c>
      <c r="AH35" s="414">
        <f t="shared" si="32"/>
        <v>3698.43</v>
      </c>
      <c r="AI35" s="414">
        <f t="shared" si="33"/>
        <v>1934.097</v>
      </c>
      <c r="AJ35" s="414">
        <f t="shared" si="34"/>
        <v>1649.1360000000002</v>
      </c>
      <c r="AK35" s="414">
        <f t="shared" si="35"/>
        <v>7281.6630000000005</v>
      </c>
      <c r="AL35" s="436">
        <f>IF(ISNA(VLOOKUP($A35,'Spring 2022 School'!$B32:$AD32,29,FALSE)),0,(VLOOKUP($A35,'Spring 2022 School'!$B32:$AD32,29,FALSE)))</f>
        <v>0</v>
      </c>
      <c r="AM35" s="436">
        <f>IF(ISNA(VLOOKUP($A35,'Spring 2022 School'!$B32:$AZ32,30,FALSE)),0,(VLOOKUP($A35,'Spring 2022 School'!$B32:$AZ32,30,FALSE)))</f>
        <v>0</v>
      </c>
      <c r="AN35" s="435">
        <f t="shared" si="27"/>
        <v>0</v>
      </c>
      <c r="AO35" s="437">
        <f t="shared" si="28"/>
        <v>3137.3999999999996</v>
      </c>
      <c r="AP35" s="414">
        <f t="shared" si="29"/>
        <v>159244.56299999999</v>
      </c>
      <c r="AQ35" s="436">
        <f>VLOOKUP($A35,'Data EYFSS Indica Old'!$C:$AQ,26,0)</f>
        <v>21</v>
      </c>
      <c r="AR35" s="436">
        <f>VLOOKUP($A35,'Data EYFSS Indica Old'!$C:$AQ,27,0)</f>
        <v>0</v>
      </c>
      <c r="AS35" s="436">
        <f>VLOOKUP($A35,'Data EYFSS Indica Old'!$C:$AQ,28,0)</f>
        <v>0</v>
      </c>
      <c r="AT35" s="442">
        <f t="shared" si="40"/>
        <v>2538.9</v>
      </c>
      <c r="AU35" s="442">
        <f>(VLOOKUP($A35,'Data EYFSS Indica Old'!$C:$AQ,24,0))/3.2*AU$3</f>
        <v>0</v>
      </c>
      <c r="AV35" s="447">
        <f t="shared" si="36"/>
        <v>161783.46299999999</v>
      </c>
      <c r="AW35" s="443">
        <f t="shared" si="37"/>
        <v>67409.776249999995</v>
      </c>
      <c r="AX35" s="443">
        <f t="shared" si="38"/>
        <v>53927.820999999996</v>
      </c>
      <c r="AY35" s="443">
        <f t="shared" si="39"/>
        <v>40445.865749999997</v>
      </c>
      <c r="AZ35" s="443"/>
    </row>
    <row r="36" spans="1:52" x14ac:dyDescent="0.35">
      <c r="A36" s="252">
        <v>2011</v>
      </c>
      <c r="B36" t="s">
        <v>965</v>
      </c>
      <c r="C36" s="242">
        <f>IF(ISNA(VLOOKUP($B36,'Spring 2022 School'!$C$2:$AF$220,5,FALSE)),0,(VLOOKUP($B36,'Spring 2022 School'!$C$2:$AF$220,5,FALSE)))</f>
        <v>39</v>
      </c>
      <c r="D36" s="242">
        <f>IF(ISNA(VLOOKUP($B36,'Summer 2022 School'!$C$2:$AF$220,5,FALSE)),0,(VLOOKUP($B36,'Summer 2022 School'!$C$2:$AF$220,5,FALSE)))</f>
        <v>39</v>
      </c>
      <c r="E36" s="242">
        <f>IF(ISNA(VLOOKUP($B36,'Autumn 2022 School'!$C$2:$AF$219,4,FALSE)),0,(VLOOKUP($B36,'Autumn 2022 School'!$C$2:$AF$219,4,FALSE)))</f>
        <v>36</v>
      </c>
      <c r="F36" s="242">
        <f>IF(ISNA(VLOOKUP($B36,'Spring 2022 School'!$C$2:$AF$219,8,FALSE)),0,(VLOOKUP($B36,'Spring 2022 School'!$C$2:$AF$219,8,FALSE)))</f>
        <v>0</v>
      </c>
      <c r="G36" s="242">
        <f>IF(ISNA(VLOOKUP($B36,'Summer 2022 School'!$C$2:$AF$219,8,FALSE)),0,(VLOOKUP($B36,'Summer 2022 School'!$C$2:$AF$219,8,FALSE)))</f>
        <v>0</v>
      </c>
      <c r="H36" s="242">
        <f>IF(ISNA(VLOOKUP($B36,'Autumn 2022 School'!$C$2:$AF$219,6,FALSE)),0,(VLOOKUP($B36,'Autumn 2022 School'!$C$2:$AF$219,6,FALSE)))</f>
        <v>0</v>
      </c>
      <c r="I36" s="242">
        <f>IF(ISNA(VLOOKUP($B36,'Spring 2022 School'!$C$2:$AF$219,12,FALSE)),0,(VLOOKUP($B36,'Spring 2022 School'!$C$2:$AF$219,12,FALSE)))</f>
        <v>585</v>
      </c>
      <c r="J36" s="242">
        <f>IF(ISNA(VLOOKUP($B36,'Summer 2022 School'!$C$2:$AF$219,12,FALSE)),0,(VLOOKUP($B36,'Summer 2022 School'!$C$2:$AF$219,12,FALSE)))</f>
        <v>585</v>
      </c>
      <c r="K36" s="242">
        <f>IF(ISNA(VLOOKUP($B36,'Autumn 2022 School'!$C$2:$AF$219,9,FALSE)),0,(VLOOKUP($B36,'Autumn 2022 School'!$C$2:$AF$219,9,FALSE)))</f>
        <v>540</v>
      </c>
      <c r="L36" s="242">
        <f>IF(ISNA(VLOOKUP($B36,'Spring 2022 School'!$C$2:$AF$219,15,FALSE)),0,(VLOOKUP($B36,'Spring 2022 School'!$C$2:$AF$219,15,FALSE)))</f>
        <v>0</v>
      </c>
      <c r="M36" s="242">
        <f>IF(ISNA(VLOOKUP($B36,'Summer 2022 School'!$C$2:$AF$219,15,FALSE)),0,(VLOOKUP($B36,'Summer 2022 School'!$C$2:$AF$219,15,FALSE)))</f>
        <v>0</v>
      </c>
      <c r="N36" s="242">
        <f>IF(ISNA(VLOOKUP($B36,'Autumn 2022 School'!$C$2:$AF$219,11,FALSE)),0,(VLOOKUP($B36,'Autumn 2022 School'!$C$2:$AF$219,11,FALSE)))</f>
        <v>0</v>
      </c>
      <c r="O36" s="242">
        <f>IF(ISNA(VLOOKUP($B36,'Spring 2022 School'!$C$2:$AF$219,2,FALSE)),0,(VLOOKUP($B36,'Spring 2022 School'!$C$2:$AF$219,2,FALSE)))</f>
        <v>0</v>
      </c>
      <c r="P36" s="242">
        <f>IF(ISNA(VLOOKUP($B36,'Summer 2022 School'!$C$2:$AF$219,2,FALSE)),0,(VLOOKUP($B36,'Summer 2022 School'!$C$2:$AF$219,2,FALSE)))</f>
        <v>0</v>
      </c>
      <c r="Q36" s="242">
        <f>IF(ISNA(VLOOKUP($B36,'Autumn 2022 School'!$C$2:$AF$219,2,FALSE)),0,(VLOOKUP($B36,'Autumn 2022 School'!$C$2:$AF$219,2,FALSE)))</f>
        <v>0</v>
      </c>
      <c r="R36" s="242">
        <f>IF(ISNA(VLOOKUP($B36,'Spring 2022 School'!$C$2:$AF$219,9,FALSE)),0,(VLOOKUP($B36,'Spring 2022 School'!$C$2:$AF$219,9,FALSE)))</f>
        <v>0</v>
      </c>
      <c r="S36" s="242">
        <f>IF(ISNA(VLOOKUP($B36,'Summer 2022 School'!$C$2:$AF$219,9,FALSE)),0,(VLOOKUP($B36,'Summer 2022 School'!$C$2:$AF$219,9,FALSE)))</f>
        <v>0</v>
      </c>
      <c r="T36" s="242">
        <f>IF(ISNA(VLOOKUP($B36,'Autumn 2022 School'!$C$2:$AF$219,7,FALSE)),0,(VLOOKUP($B36,'Autumn 2022 School'!$C$2:$AF$219,7,FALSE)))</f>
        <v>0</v>
      </c>
      <c r="U36" s="242">
        <f>IF(ISNA(VLOOKUP($B36,'Spring 2022 School'!$C$2:$AF$219,25,FALSE)),0,(VLOOKUP($B36,'Spring 2022 School'!$C$2:$AF$219,25,FALSE)))</f>
        <v>10</v>
      </c>
      <c r="V36" s="242">
        <f>IF(ISNA(VLOOKUP($B36,'Spring 2022 School'!$C$2:$AF$219,25,FALSE)),0,(VLOOKUP($B36,'Spring 2022 School'!$C$2:$AF$219,25,FALSE)))</f>
        <v>10</v>
      </c>
      <c r="W36" s="242">
        <f>IF(ISNA(VLOOKUP($B36,'Spring 2022 School'!$C$2:$AF$219,25,FALSE)),0,(VLOOKUP($B36,'Spring 2022 School'!$C$2:$AF$219,25,FALSE)))</f>
        <v>10</v>
      </c>
      <c r="X36" s="242">
        <f>IF(ISNA(VLOOKUP($B36,'Spring 2022 School'!$C$2:$AF$219,26,FALSE)),0,(VLOOKUP($B36,'Spring 2022 School'!$C$2:$AF$219,26,FALSE)))</f>
        <v>150</v>
      </c>
      <c r="Y36" s="242">
        <f>IF(ISNA(VLOOKUP($B36,'Spring 2022 School'!$C$2:$AF$219,26,FALSE)),0,(VLOOKUP($B36,'Spring 2022 School'!$C$2:$AF$219,26,FALSE)))</f>
        <v>150</v>
      </c>
      <c r="Z36" s="242">
        <f>IF(ISNA(VLOOKUP($B36,'Spring 2022 School'!$C$2:$AF$219,26,FALSE)),0,(VLOOKUP($B36,'Spring 2022 School'!$C$2:$AF$219,26,FALSE)))</f>
        <v>150</v>
      </c>
      <c r="AA36" s="242">
        <f>IF(ISNA(VLOOKUP($B36,'Spring 2022 School'!$C$2:$AF$219,27,FALSE)),0,(VLOOKUP($B36,'Spring 2022 School'!$C$2:$AF$219,27,FALSE)))</f>
        <v>0</v>
      </c>
      <c r="AB36" s="242">
        <f>IF(ISNA(VLOOKUP($B36,'Spring 2022 School'!$C$2:$AF$219,27,FALSE)),0,(VLOOKUP($B36,'Spring 2022 School'!$C$2:$AF$219,27,FALSE)))</f>
        <v>0</v>
      </c>
      <c r="AC36" s="242">
        <f>IF(ISNA(VLOOKUP($B36,'Spring 2022 School'!$C$2:$AF$219,27,FALSE)),0,(VLOOKUP($B36,'Spring 2022 School'!$C$2:$AF$219,27,FALSE)))</f>
        <v>0</v>
      </c>
      <c r="AD36" s="414">
        <f t="shared" si="31"/>
        <v>101943</v>
      </c>
      <c r="AE36" s="436">
        <f>VLOOKUP($A36,'Data EYFSS Indica Old'!$C:$AQ,17,0)</f>
        <v>3885</v>
      </c>
      <c r="AF36" s="436">
        <f>VLOOKUP($A36,'Data EYFSS Indica Old'!$C:$AQ,18,0)</f>
        <v>3885</v>
      </c>
      <c r="AG36" s="436">
        <f>VLOOKUP($A36,'Data EYFSS Indica Old'!$C:$AQ,19,0)</f>
        <v>3885</v>
      </c>
      <c r="AH36" s="414">
        <f t="shared" si="32"/>
        <v>2369.85</v>
      </c>
      <c r="AI36" s="414">
        <f t="shared" si="33"/>
        <v>1126.6499999999999</v>
      </c>
      <c r="AJ36" s="414">
        <f t="shared" si="34"/>
        <v>310.8</v>
      </c>
      <c r="AK36" s="414">
        <f t="shared" si="35"/>
        <v>3807.3</v>
      </c>
      <c r="AL36" s="436">
        <f>IF(ISNA(VLOOKUP($A36,'Spring 2022 School'!$B33:$AD33,29,FALSE)),0,(VLOOKUP($A36,'Spring 2022 School'!$B33:$AD33,29,FALSE)))</f>
        <v>10</v>
      </c>
      <c r="AM36" s="436">
        <f>IF(ISNA(VLOOKUP($A36,'Spring 2022 School'!$B33:$AZ33,30,FALSE)),0,(VLOOKUP($A36,'Spring 2022 School'!$B33:$AZ33,30,FALSE)))</f>
        <v>150</v>
      </c>
      <c r="AN36" s="435">
        <f t="shared" si="27"/>
        <v>5450</v>
      </c>
      <c r="AO36" s="437">
        <f t="shared" si="28"/>
        <v>0</v>
      </c>
      <c r="AP36" s="414">
        <f t="shared" si="29"/>
        <v>111200.3</v>
      </c>
      <c r="AQ36" s="436">
        <f>VLOOKUP($A36,'Data EYFSS Indica Old'!$C:$AQ,26,0)</f>
        <v>10</v>
      </c>
      <c r="AR36" s="436">
        <f>VLOOKUP($A36,'Data EYFSS Indica Old'!$C:$AQ,27,0)</f>
        <v>0</v>
      </c>
      <c r="AS36" s="436">
        <f>VLOOKUP($A36,'Data EYFSS Indica Old'!$C:$AQ,28,0)</f>
        <v>0</v>
      </c>
      <c r="AT36" s="442">
        <f t="shared" si="40"/>
        <v>1209</v>
      </c>
      <c r="AU36" s="442">
        <f>(VLOOKUP($A36,'Data EYFSS Indica Old'!$C:$AQ,24,0))/3.2*AU$3</f>
        <v>0</v>
      </c>
      <c r="AV36" s="447">
        <f t="shared" si="36"/>
        <v>112409.3</v>
      </c>
      <c r="AW36" s="443">
        <f t="shared" si="37"/>
        <v>46837.208333333336</v>
      </c>
      <c r="AX36" s="443">
        <f t="shared" si="38"/>
        <v>37469.76666666667</v>
      </c>
      <c r="AY36" s="443">
        <f t="shared" si="39"/>
        <v>28102.325000000004</v>
      </c>
      <c r="AZ36" s="443"/>
    </row>
    <row r="37" spans="1:52" x14ac:dyDescent="0.35">
      <c r="A37" s="252">
        <v>2014</v>
      </c>
      <c r="B37" t="s">
        <v>966</v>
      </c>
      <c r="C37" s="242">
        <f>IF(ISNA(VLOOKUP($B37,'Spring 2022 School'!$C$2:$AF$220,5,FALSE)),0,(VLOOKUP($B37,'Spring 2022 School'!$C$2:$AF$220,5,FALSE)))</f>
        <v>26</v>
      </c>
      <c r="D37" s="242">
        <f>IF(ISNA(VLOOKUP($B37,'Summer 2022 School'!$C$2:$AF$220,5,FALSE)),0,(VLOOKUP($B37,'Summer 2022 School'!$C$2:$AF$220,5,FALSE)))</f>
        <v>26</v>
      </c>
      <c r="E37" s="242">
        <f>IF(ISNA(VLOOKUP($B37,'Autumn 2022 School'!$C$2:$AF$219,4,FALSE)),0,(VLOOKUP($B37,'Autumn 2022 School'!$C$2:$AF$219,4,FALSE)))</f>
        <v>32</v>
      </c>
      <c r="F37" s="242">
        <f>IF(ISNA(VLOOKUP($B37,'Spring 2022 School'!$C$2:$AF$219,8,FALSE)),0,(VLOOKUP($B37,'Spring 2022 School'!$C$2:$AF$219,8,FALSE)))</f>
        <v>0</v>
      </c>
      <c r="G37" s="242">
        <f>IF(ISNA(VLOOKUP($B37,'Summer 2022 School'!$C$2:$AF$219,8,FALSE)),0,(VLOOKUP($B37,'Summer 2022 School'!$C$2:$AF$219,8,FALSE)))</f>
        <v>0</v>
      </c>
      <c r="H37" s="242">
        <f>IF(ISNA(VLOOKUP($B37,'Autumn 2022 School'!$C$2:$AF$219,6,FALSE)),0,(VLOOKUP($B37,'Autumn 2022 School'!$C$2:$AF$219,6,FALSE)))</f>
        <v>0</v>
      </c>
      <c r="I37" s="242">
        <f>IF(ISNA(VLOOKUP($B37,'Spring 2022 School'!$C$2:$AF$219,12,FALSE)),0,(VLOOKUP($B37,'Spring 2022 School'!$C$2:$AF$219,12,FALSE)))</f>
        <v>390</v>
      </c>
      <c r="J37" s="242">
        <f>IF(ISNA(VLOOKUP($B37,'Summer 2022 School'!$C$2:$AF$219,12,FALSE)),0,(VLOOKUP($B37,'Summer 2022 School'!$C$2:$AF$219,12,FALSE)))</f>
        <v>390</v>
      </c>
      <c r="K37" s="242">
        <f>IF(ISNA(VLOOKUP($B37,'Autumn 2022 School'!$C$2:$AF$219,9,FALSE)),0,(VLOOKUP($B37,'Autumn 2022 School'!$C$2:$AF$219,9,FALSE)))</f>
        <v>480</v>
      </c>
      <c r="L37" s="242">
        <f>IF(ISNA(VLOOKUP($B37,'Spring 2022 School'!$C$2:$AF$219,15,FALSE)),0,(VLOOKUP($B37,'Spring 2022 School'!$C$2:$AF$219,15,FALSE)))</f>
        <v>0</v>
      </c>
      <c r="M37" s="242">
        <f>IF(ISNA(VLOOKUP($B37,'Summer 2022 School'!$C$2:$AF$219,15,FALSE)),0,(VLOOKUP($B37,'Summer 2022 School'!$C$2:$AF$219,15,FALSE)))</f>
        <v>0</v>
      </c>
      <c r="N37" s="242">
        <f>IF(ISNA(VLOOKUP($B37,'Autumn 2022 School'!$C$2:$AF$219,11,FALSE)),0,(VLOOKUP($B37,'Autumn 2022 School'!$C$2:$AF$219,11,FALSE)))</f>
        <v>0</v>
      </c>
      <c r="O37" s="242">
        <f>IF(ISNA(VLOOKUP($B37,'Spring 2022 School'!$C$2:$AF$219,2,FALSE)),0,(VLOOKUP($B37,'Spring 2022 School'!$C$2:$AF$219,2,FALSE)))</f>
        <v>0</v>
      </c>
      <c r="P37" s="242">
        <f>IF(ISNA(VLOOKUP($B37,'Summer 2022 School'!$C$2:$AF$219,2,FALSE)),0,(VLOOKUP($B37,'Summer 2022 School'!$C$2:$AF$219,2,FALSE)))</f>
        <v>0</v>
      </c>
      <c r="Q37" s="242">
        <f>IF(ISNA(VLOOKUP($B37,'Autumn 2022 School'!$C$2:$AF$219,2,FALSE)),0,(VLOOKUP($B37,'Autumn 2022 School'!$C$2:$AF$219,2,FALSE)))</f>
        <v>1</v>
      </c>
      <c r="R37" s="242">
        <f>IF(ISNA(VLOOKUP($B37,'Spring 2022 School'!$C$2:$AF$219,9,FALSE)),0,(VLOOKUP($B37,'Spring 2022 School'!$C$2:$AF$219,9,FALSE)))</f>
        <v>0</v>
      </c>
      <c r="S37" s="242">
        <f>IF(ISNA(VLOOKUP($B37,'Summer 2022 School'!$C$2:$AF$219,9,FALSE)),0,(VLOOKUP($B37,'Summer 2022 School'!$C$2:$AF$219,9,FALSE)))</f>
        <v>0</v>
      </c>
      <c r="T37" s="242">
        <f>IF(ISNA(VLOOKUP($B37,'Autumn 2022 School'!$C$2:$AF$219,7,FALSE)),0,(VLOOKUP($B37,'Autumn 2022 School'!$C$2:$AF$219,7,FALSE)))</f>
        <v>15</v>
      </c>
      <c r="U37" s="242">
        <f>IF(ISNA(VLOOKUP($B37,'Spring 2022 School'!$C$2:$AF$219,25,FALSE)),0,(VLOOKUP($B37,'Spring 2022 School'!$C$2:$AF$219,25,FALSE)))</f>
        <v>8</v>
      </c>
      <c r="V37" s="242">
        <f>IF(ISNA(VLOOKUP($B37,'Spring 2022 School'!$C$2:$AF$219,25,FALSE)),0,(VLOOKUP($B37,'Spring 2022 School'!$C$2:$AF$219,25,FALSE)))</f>
        <v>8</v>
      </c>
      <c r="W37" s="242">
        <f>IF(ISNA(VLOOKUP($B37,'Spring 2022 School'!$C$2:$AF$219,25,FALSE)),0,(VLOOKUP($B37,'Spring 2022 School'!$C$2:$AF$219,25,FALSE)))</f>
        <v>8</v>
      </c>
      <c r="X37" s="242">
        <f>IF(ISNA(VLOOKUP($B37,'Spring 2022 School'!$C$2:$AF$219,26,FALSE)),0,(VLOOKUP($B37,'Spring 2022 School'!$C$2:$AF$219,26,FALSE)))</f>
        <v>120</v>
      </c>
      <c r="Y37" s="242">
        <f>IF(ISNA(VLOOKUP($B37,'Spring 2022 School'!$C$2:$AF$219,26,FALSE)),0,(VLOOKUP($B37,'Spring 2022 School'!$C$2:$AF$219,26,FALSE)))</f>
        <v>120</v>
      </c>
      <c r="Z37" s="242">
        <f>IF(ISNA(VLOOKUP($B37,'Spring 2022 School'!$C$2:$AF$219,26,FALSE)),0,(VLOOKUP($B37,'Spring 2022 School'!$C$2:$AF$219,26,FALSE)))</f>
        <v>120</v>
      </c>
      <c r="AA37" s="242">
        <f>IF(ISNA(VLOOKUP($B37,'Spring 2022 School'!$C$2:$AF$219,27,FALSE)),0,(VLOOKUP($B37,'Spring 2022 School'!$C$2:$AF$219,27,FALSE)))</f>
        <v>0</v>
      </c>
      <c r="AB37" s="242">
        <f>IF(ISNA(VLOOKUP($B37,'Spring 2022 School'!$C$2:$AF$219,27,FALSE)),0,(VLOOKUP($B37,'Spring 2022 School'!$C$2:$AF$219,27,FALSE)))</f>
        <v>0</v>
      </c>
      <c r="AC37" s="242">
        <f>IF(ISNA(VLOOKUP($B37,'Spring 2022 School'!$C$2:$AF$219,27,FALSE)),0,(VLOOKUP($B37,'Spring 2022 School'!$C$2:$AF$219,27,FALSE)))</f>
        <v>0</v>
      </c>
      <c r="AD37" s="414">
        <f t="shared" si="31"/>
        <v>74730</v>
      </c>
      <c r="AE37" s="436">
        <f>VLOOKUP($A37,'Data EYFSS Indica Old'!$C:$AQ,17,0)</f>
        <v>4300</v>
      </c>
      <c r="AF37" s="436">
        <f>VLOOKUP($A37,'Data EYFSS Indica Old'!$C:$AQ,18,0)</f>
        <v>11610</v>
      </c>
      <c r="AG37" s="436">
        <f>VLOOKUP($A37,'Data EYFSS Indica Old'!$C:$AQ,19,0)</f>
        <v>12470</v>
      </c>
      <c r="AH37" s="414">
        <f t="shared" si="32"/>
        <v>2623</v>
      </c>
      <c r="AI37" s="414">
        <f t="shared" si="33"/>
        <v>3366.8999999999996</v>
      </c>
      <c r="AJ37" s="414">
        <f t="shared" si="34"/>
        <v>997.6</v>
      </c>
      <c r="AK37" s="414">
        <f t="shared" si="35"/>
        <v>6987.5</v>
      </c>
      <c r="AL37" s="436">
        <f>IF(ISNA(VLOOKUP($A37,'Spring 2022 School'!$B34:$AD34,29,FALSE)),0,(VLOOKUP($A37,'Spring 2022 School'!$B34:$AD34,29,FALSE)))</f>
        <v>8</v>
      </c>
      <c r="AM37" s="436">
        <f>IF(ISNA(VLOOKUP($A37,'Spring 2022 School'!$B34:$AZ34,30,FALSE)),0,(VLOOKUP($A37,'Spring 2022 School'!$B34:$AZ34,30,FALSE)))</f>
        <v>120</v>
      </c>
      <c r="AN37" s="435">
        <f t="shared" si="27"/>
        <v>4360</v>
      </c>
      <c r="AO37" s="437">
        <f t="shared" si="28"/>
        <v>1045.8</v>
      </c>
      <c r="AP37" s="414">
        <f t="shared" si="29"/>
        <v>87123.3</v>
      </c>
      <c r="AQ37" s="436">
        <f>VLOOKUP($A37,'Data EYFSS Indica Old'!$C:$AQ,26,0)</f>
        <v>16</v>
      </c>
      <c r="AR37" s="436">
        <f>VLOOKUP($A37,'Data EYFSS Indica Old'!$C:$AQ,27,0)</f>
        <v>0</v>
      </c>
      <c r="AS37" s="436">
        <f>VLOOKUP($A37,'Data EYFSS Indica Old'!$C:$AQ,28,0)</f>
        <v>0</v>
      </c>
      <c r="AT37" s="442">
        <f t="shared" si="40"/>
        <v>1934.4</v>
      </c>
      <c r="AU37" s="442">
        <f>(VLOOKUP($A37,'Data EYFSS Indica Old'!$C:$AQ,24,0))/3.2*AU$3</f>
        <v>0</v>
      </c>
      <c r="AV37" s="447">
        <f t="shared" si="36"/>
        <v>89057.7</v>
      </c>
      <c r="AW37" s="443">
        <f t="shared" si="37"/>
        <v>37107.375</v>
      </c>
      <c r="AX37" s="443">
        <f t="shared" si="38"/>
        <v>29685.899999999998</v>
      </c>
      <c r="AY37" s="443">
        <f t="shared" si="39"/>
        <v>22264.424999999999</v>
      </c>
      <c r="AZ37" s="443"/>
    </row>
    <row r="38" spans="1:52" x14ac:dyDescent="0.35">
      <c r="A38" s="252">
        <v>2015</v>
      </c>
      <c r="B38" t="s">
        <v>967</v>
      </c>
      <c r="C38" s="242">
        <f>IF(ISNA(VLOOKUP($B38,'Spring 2022 School'!$C$2:$AF$220,5,FALSE)),0,(VLOOKUP($B38,'Spring 2022 School'!$C$2:$AF$220,5,FALSE)))</f>
        <v>50</v>
      </c>
      <c r="D38" s="242">
        <f>IF(ISNA(VLOOKUP($B38,'Summer 2022 School'!$C$2:$AF$220,5,FALSE)),0,(VLOOKUP($B38,'Summer 2022 School'!$C$2:$AF$220,5,FALSE)))</f>
        <v>59</v>
      </c>
      <c r="E38" s="242">
        <f>IF(ISNA(VLOOKUP($B38,'Autumn 2022 School'!$C$2:$AF$219,4,FALSE)),0,(VLOOKUP($B38,'Autumn 2022 School'!$C$2:$AF$219,4,FALSE)))</f>
        <v>32</v>
      </c>
      <c r="F38" s="242">
        <f>IF(ISNA(VLOOKUP($B38,'Spring 2022 School'!$C$2:$AF$219,8,FALSE)),0,(VLOOKUP($B38,'Spring 2022 School'!$C$2:$AF$219,8,FALSE)))</f>
        <v>5</v>
      </c>
      <c r="G38" s="242">
        <f>IF(ISNA(VLOOKUP($B38,'Summer 2022 School'!$C$2:$AF$219,8,FALSE)),0,(VLOOKUP($B38,'Summer 2022 School'!$C$2:$AF$219,8,FALSE)))</f>
        <v>1</v>
      </c>
      <c r="H38" s="242">
        <f>IF(ISNA(VLOOKUP($B38,'Autumn 2022 School'!$C$2:$AF$219,6,FALSE)),0,(VLOOKUP($B38,'Autumn 2022 School'!$C$2:$AF$219,6,FALSE)))</f>
        <v>0</v>
      </c>
      <c r="I38" s="242">
        <f>IF(ISNA(VLOOKUP($B38,'Spring 2022 School'!$C$2:$AF$219,12,FALSE)),0,(VLOOKUP($B38,'Spring 2022 School'!$C$2:$AF$219,12,FALSE)))</f>
        <v>750</v>
      </c>
      <c r="J38" s="242">
        <f>IF(ISNA(VLOOKUP($B38,'Summer 2022 School'!$C$2:$AF$219,12,FALSE)),0,(VLOOKUP($B38,'Summer 2022 School'!$C$2:$AF$219,12,FALSE)))</f>
        <v>870</v>
      </c>
      <c r="K38" s="242">
        <f>IF(ISNA(VLOOKUP($B38,'Autumn 2022 School'!$C$2:$AF$219,9,FALSE)),0,(VLOOKUP($B38,'Autumn 2022 School'!$C$2:$AF$219,9,FALSE)))</f>
        <v>480</v>
      </c>
      <c r="L38" s="242">
        <f>IF(ISNA(VLOOKUP($B38,'Spring 2022 School'!$C$2:$AF$219,15,FALSE)),0,(VLOOKUP($B38,'Spring 2022 School'!$C$2:$AF$219,15,FALSE)))</f>
        <v>75</v>
      </c>
      <c r="M38" s="242">
        <f>IF(ISNA(VLOOKUP($B38,'Summer 2022 School'!$C$2:$AF$219,15,FALSE)),0,(VLOOKUP($B38,'Summer 2022 School'!$C$2:$AF$219,15,FALSE)))</f>
        <v>15</v>
      </c>
      <c r="N38" s="242">
        <f>IF(ISNA(VLOOKUP($B38,'Autumn 2022 School'!$C$2:$AF$219,11,FALSE)),0,(VLOOKUP($B38,'Autumn 2022 School'!$C$2:$AF$219,11,FALSE)))</f>
        <v>0</v>
      </c>
      <c r="O38" s="242">
        <f>IF(ISNA(VLOOKUP($B38,'Spring 2022 School'!$C$2:$AF$219,2,FALSE)),0,(VLOOKUP($B38,'Spring 2022 School'!$C$2:$AF$219,2,FALSE)))</f>
        <v>0</v>
      </c>
      <c r="P38" s="242">
        <f>IF(ISNA(VLOOKUP($B38,'Summer 2022 School'!$C$2:$AF$219,2,FALSE)),0,(VLOOKUP($B38,'Summer 2022 School'!$C$2:$AF$219,2,FALSE)))</f>
        <v>0</v>
      </c>
      <c r="Q38" s="242">
        <f>IF(ISNA(VLOOKUP($B38,'Autumn 2022 School'!$C$2:$AF$219,2,FALSE)),0,(VLOOKUP($B38,'Autumn 2022 School'!$C$2:$AF$219,2,FALSE)))</f>
        <v>0</v>
      </c>
      <c r="R38" s="242">
        <f>IF(ISNA(VLOOKUP($B38,'Spring 2022 School'!$C$2:$AF$219,9,FALSE)),0,(VLOOKUP($B38,'Spring 2022 School'!$C$2:$AF$219,9,FALSE)))</f>
        <v>0</v>
      </c>
      <c r="S38" s="242">
        <f>IF(ISNA(VLOOKUP($B38,'Summer 2022 School'!$C$2:$AF$219,9,FALSE)),0,(VLOOKUP($B38,'Summer 2022 School'!$C$2:$AF$219,9,FALSE)))</f>
        <v>0</v>
      </c>
      <c r="T38" s="242">
        <f>IF(ISNA(VLOOKUP($B38,'Autumn 2022 School'!$C$2:$AF$219,7,FALSE)),0,(VLOOKUP($B38,'Autumn 2022 School'!$C$2:$AF$219,7,FALSE)))</f>
        <v>0</v>
      </c>
      <c r="U38" s="242">
        <f>IF(ISNA(VLOOKUP($B38,'Spring 2022 School'!$C$2:$AF$219,25,FALSE)),0,(VLOOKUP($B38,'Spring 2022 School'!$C$2:$AF$219,25,FALSE)))</f>
        <v>16</v>
      </c>
      <c r="V38" s="242">
        <f>IF(ISNA(VLOOKUP($B38,'Spring 2022 School'!$C$2:$AF$219,25,FALSE)),0,(VLOOKUP($B38,'Spring 2022 School'!$C$2:$AF$219,25,FALSE)))</f>
        <v>16</v>
      </c>
      <c r="W38" s="242">
        <f>IF(ISNA(VLOOKUP($B38,'Spring 2022 School'!$C$2:$AF$219,25,FALSE)),0,(VLOOKUP($B38,'Spring 2022 School'!$C$2:$AF$219,25,FALSE)))</f>
        <v>16</v>
      </c>
      <c r="X38" s="242">
        <f>IF(ISNA(VLOOKUP($B38,'Spring 2022 School'!$C$2:$AF$219,26,FALSE)),0,(VLOOKUP($B38,'Spring 2022 School'!$C$2:$AF$219,26,FALSE)))</f>
        <v>240</v>
      </c>
      <c r="Y38" s="242">
        <f>IF(ISNA(VLOOKUP($B38,'Spring 2022 School'!$C$2:$AF$219,26,FALSE)),0,(VLOOKUP($B38,'Spring 2022 School'!$C$2:$AF$219,26,FALSE)))</f>
        <v>240</v>
      </c>
      <c r="Z38" s="242">
        <f>IF(ISNA(VLOOKUP($B38,'Spring 2022 School'!$C$2:$AF$219,26,FALSE)),0,(VLOOKUP($B38,'Spring 2022 School'!$C$2:$AF$219,26,FALSE)))</f>
        <v>240</v>
      </c>
      <c r="AA38" s="242">
        <f>IF(ISNA(VLOOKUP($B38,'Spring 2022 School'!$C$2:$AF$219,27,FALSE)),0,(VLOOKUP($B38,'Spring 2022 School'!$C$2:$AF$219,27,FALSE)))</f>
        <v>0</v>
      </c>
      <c r="AB38" s="242">
        <f>IF(ISNA(VLOOKUP($B38,'Spring 2022 School'!$C$2:$AF$219,27,FALSE)),0,(VLOOKUP($B38,'Spring 2022 School'!$C$2:$AF$219,27,FALSE)))</f>
        <v>0</v>
      </c>
      <c r="AC38" s="242">
        <f>IF(ISNA(VLOOKUP($B38,'Spring 2022 School'!$C$2:$AF$219,27,FALSE)),0,(VLOOKUP($B38,'Spring 2022 School'!$C$2:$AF$219,27,FALSE)))</f>
        <v>0</v>
      </c>
      <c r="AD38" s="414">
        <f t="shared" si="31"/>
        <v>131553</v>
      </c>
      <c r="AE38" s="436">
        <f>VLOOKUP($A38,'Data EYFSS Indica Old'!$C:$AQ,17,0)</f>
        <v>8903.671875</v>
      </c>
      <c r="AF38" s="436">
        <f>VLOOKUP($A38,'Data EYFSS Indica Old'!$C:$AQ,18,0)</f>
        <v>13143.515625</v>
      </c>
      <c r="AG38" s="436">
        <f>VLOOKUP($A38,'Data EYFSS Indica Old'!$C:$AQ,19,0)</f>
        <v>26287.03125</v>
      </c>
      <c r="AH38" s="414">
        <f t="shared" si="32"/>
        <v>5431.2398437499996</v>
      </c>
      <c r="AI38" s="414">
        <f t="shared" si="33"/>
        <v>3811.6195312499999</v>
      </c>
      <c r="AJ38" s="414">
        <f t="shared" si="34"/>
        <v>2102.9625000000001</v>
      </c>
      <c r="AK38" s="414">
        <f t="shared" si="35"/>
        <v>11345.821875</v>
      </c>
      <c r="AL38" s="436">
        <f>IF(ISNA(VLOOKUP($A38,'Spring 2022 School'!$B35:$AD35,29,FALSE)),0,(VLOOKUP($A38,'Spring 2022 School'!$B35:$AD35,29,FALSE)))</f>
        <v>16</v>
      </c>
      <c r="AM38" s="436">
        <f>IF(ISNA(VLOOKUP($A38,'Spring 2022 School'!$B35:$AZ35,30,FALSE)),0,(VLOOKUP($A38,'Spring 2022 School'!$B35:$AZ35,30,FALSE)))</f>
        <v>240</v>
      </c>
      <c r="AN38" s="435">
        <f t="shared" si="27"/>
        <v>8720</v>
      </c>
      <c r="AO38" s="437">
        <f t="shared" si="28"/>
        <v>0</v>
      </c>
      <c r="AP38" s="414">
        <f t="shared" si="29"/>
        <v>151618.82187499999</v>
      </c>
      <c r="AQ38" s="436">
        <f>VLOOKUP($A38,'Data EYFSS Indica Old'!$C:$AQ,26,0)</f>
        <v>18</v>
      </c>
      <c r="AR38" s="436">
        <f>VLOOKUP($A38,'Data EYFSS Indica Old'!$C:$AQ,27,0)</f>
        <v>0</v>
      </c>
      <c r="AS38" s="436">
        <f>VLOOKUP($A38,'Data EYFSS Indica Old'!$C:$AQ,28,0)</f>
        <v>0</v>
      </c>
      <c r="AT38" s="442">
        <f t="shared" si="40"/>
        <v>2176.1999999999998</v>
      </c>
      <c r="AU38" s="442">
        <f>(VLOOKUP($A38,'Data EYFSS Indica Old'!$C:$AQ,24,0))/3.2*AU$3</f>
        <v>0</v>
      </c>
      <c r="AV38" s="447">
        <f t="shared" si="36"/>
        <v>153795.02187500001</v>
      </c>
      <c r="AW38" s="443">
        <f t="shared" si="37"/>
        <v>64081.259114583336</v>
      </c>
      <c r="AX38" s="443">
        <f t="shared" si="38"/>
        <v>51265.007291666669</v>
      </c>
      <c r="AY38" s="443">
        <f t="shared" si="39"/>
        <v>38448.755468750001</v>
      </c>
      <c r="AZ38" s="443"/>
    </row>
    <row r="39" spans="1:52" x14ac:dyDescent="0.35">
      <c r="A39" s="252">
        <v>2018</v>
      </c>
      <c r="B39" t="s">
        <v>968</v>
      </c>
      <c r="C39" s="242">
        <f>IF(ISNA(VLOOKUP($B39,'Spring 2022 School'!$C$2:$AF$220,5,FALSE)),0,(VLOOKUP($B39,'Spring 2022 School'!$C$2:$AF$220,5,FALSE)))</f>
        <v>42</v>
      </c>
      <c r="D39" s="242">
        <f>IF(ISNA(VLOOKUP($B39,'Summer 2022 School'!$C$2:$AF$220,5,FALSE)),0,(VLOOKUP($B39,'Summer 2022 School'!$C$2:$AF$220,5,FALSE)))</f>
        <v>50</v>
      </c>
      <c r="E39" s="242">
        <f>IF(ISNA(VLOOKUP($B39,'Autumn 2022 School'!$C$2:$AF$219,4,FALSE)),0,(VLOOKUP($B39,'Autumn 2022 School'!$C$2:$AF$219,4,FALSE)))</f>
        <v>34</v>
      </c>
      <c r="F39" s="242">
        <f>IF(ISNA(VLOOKUP($B39,'Spring 2022 School'!$C$2:$AF$219,8,FALSE)),0,(VLOOKUP($B39,'Spring 2022 School'!$C$2:$AF$219,8,FALSE)))</f>
        <v>5</v>
      </c>
      <c r="G39" s="242">
        <f>IF(ISNA(VLOOKUP($B39,'Summer 2022 School'!$C$2:$AF$219,8,FALSE)),0,(VLOOKUP($B39,'Summer 2022 School'!$C$2:$AF$219,8,FALSE)))</f>
        <v>5</v>
      </c>
      <c r="H39" s="242">
        <f>IF(ISNA(VLOOKUP($B39,'Autumn 2022 School'!$C$2:$AF$219,6,FALSE)),0,(VLOOKUP($B39,'Autumn 2022 School'!$C$2:$AF$219,6,FALSE)))</f>
        <v>1</v>
      </c>
      <c r="I39" s="242">
        <f>IF(ISNA(VLOOKUP($B39,'Spring 2022 School'!$C$2:$AF$219,12,FALSE)),0,(VLOOKUP($B39,'Spring 2022 School'!$C$2:$AF$219,12,FALSE)))</f>
        <v>630</v>
      </c>
      <c r="J39" s="242">
        <f>IF(ISNA(VLOOKUP($B39,'Summer 2022 School'!$C$2:$AF$219,12,FALSE)),0,(VLOOKUP($B39,'Summer 2022 School'!$C$2:$AF$219,12,FALSE)))</f>
        <v>750</v>
      </c>
      <c r="K39" s="242">
        <f>IF(ISNA(VLOOKUP($B39,'Autumn 2022 School'!$C$2:$AF$219,9,FALSE)),0,(VLOOKUP($B39,'Autumn 2022 School'!$C$2:$AF$219,9,FALSE)))</f>
        <v>510</v>
      </c>
      <c r="L39" s="242">
        <f>IF(ISNA(VLOOKUP($B39,'Spring 2022 School'!$C$2:$AF$219,15,FALSE)),0,(VLOOKUP($B39,'Spring 2022 School'!$C$2:$AF$219,15,FALSE)))</f>
        <v>75</v>
      </c>
      <c r="M39" s="242">
        <f>IF(ISNA(VLOOKUP($B39,'Summer 2022 School'!$C$2:$AF$219,15,FALSE)),0,(VLOOKUP($B39,'Summer 2022 School'!$C$2:$AF$219,15,FALSE)))</f>
        <v>75</v>
      </c>
      <c r="N39" s="242">
        <f>IF(ISNA(VLOOKUP($B39,'Autumn 2022 School'!$C$2:$AF$219,11,FALSE)),0,(VLOOKUP($B39,'Autumn 2022 School'!$C$2:$AF$219,11,FALSE)))</f>
        <v>15</v>
      </c>
      <c r="O39" s="242">
        <f>IF(ISNA(VLOOKUP($B39,'Spring 2022 School'!$C$2:$AF$219,2,FALSE)),0,(VLOOKUP($B39,'Spring 2022 School'!$C$2:$AF$219,2,FALSE)))</f>
        <v>16</v>
      </c>
      <c r="P39" s="242">
        <f>IF(ISNA(VLOOKUP($B39,'Summer 2022 School'!$C$2:$AF$219,2,FALSE)),0,(VLOOKUP($B39,'Summer 2022 School'!$C$2:$AF$219,2,FALSE)))</f>
        <v>18</v>
      </c>
      <c r="Q39" s="242">
        <f>IF(ISNA(VLOOKUP($B39,'Autumn 2022 School'!$C$2:$AF$219,2,FALSE)),0,(VLOOKUP($B39,'Autumn 2022 School'!$C$2:$AF$219,2,FALSE)))</f>
        <v>12</v>
      </c>
      <c r="R39" s="242">
        <f>IF(ISNA(VLOOKUP($B39,'Spring 2022 School'!$C$2:$AF$219,9,FALSE)),0,(VLOOKUP($B39,'Spring 2022 School'!$C$2:$AF$219,9,FALSE)))</f>
        <v>240</v>
      </c>
      <c r="S39" s="242">
        <f>IF(ISNA(VLOOKUP($B39,'Summer 2022 School'!$C$2:$AF$219,9,FALSE)),0,(VLOOKUP($B39,'Summer 2022 School'!$C$2:$AF$219,9,FALSE)))</f>
        <v>270</v>
      </c>
      <c r="T39" s="242">
        <f>IF(ISNA(VLOOKUP($B39,'Autumn 2022 School'!$C$2:$AF$219,7,FALSE)),0,(VLOOKUP($B39,'Autumn 2022 School'!$C$2:$AF$219,7,FALSE)))</f>
        <v>180</v>
      </c>
      <c r="U39" s="242">
        <f>IF(ISNA(VLOOKUP($B39,'Spring 2022 School'!$C$2:$AF$219,25,FALSE)),0,(VLOOKUP($B39,'Spring 2022 School'!$C$2:$AF$219,25,FALSE)))</f>
        <v>29</v>
      </c>
      <c r="V39" s="242">
        <f>IF(ISNA(VLOOKUP($B39,'Spring 2022 School'!$C$2:$AF$219,25,FALSE)),0,(VLOOKUP($B39,'Spring 2022 School'!$C$2:$AF$219,25,FALSE)))</f>
        <v>29</v>
      </c>
      <c r="W39" s="242">
        <f>IF(ISNA(VLOOKUP($B39,'Spring 2022 School'!$C$2:$AF$219,25,FALSE)),0,(VLOOKUP($B39,'Spring 2022 School'!$C$2:$AF$219,25,FALSE)))</f>
        <v>29</v>
      </c>
      <c r="X39" s="242">
        <f>IF(ISNA(VLOOKUP($B39,'Spring 2022 School'!$C$2:$AF$219,26,FALSE)),0,(VLOOKUP($B39,'Spring 2022 School'!$C$2:$AF$219,26,FALSE)))</f>
        <v>435</v>
      </c>
      <c r="Y39" s="242">
        <f>IF(ISNA(VLOOKUP($B39,'Spring 2022 School'!$C$2:$AF$219,26,FALSE)),0,(VLOOKUP($B39,'Spring 2022 School'!$C$2:$AF$219,26,FALSE)))</f>
        <v>435</v>
      </c>
      <c r="Z39" s="242">
        <f>IF(ISNA(VLOOKUP($B39,'Spring 2022 School'!$C$2:$AF$219,26,FALSE)),0,(VLOOKUP($B39,'Spring 2022 School'!$C$2:$AF$219,26,FALSE)))</f>
        <v>435</v>
      </c>
      <c r="AA39" s="242">
        <f>IF(ISNA(VLOOKUP($B39,'Spring 2022 School'!$C$2:$AF$219,27,FALSE)),0,(VLOOKUP($B39,'Spring 2022 School'!$C$2:$AF$219,27,FALSE)))</f>
        <v>45</v>
      </c>
      <c r="AB39" s="242">
        <f>IF(ISNA(VLOOKUP($B39,'Spring 2022 School'!$C$2:$AF$219,27,FALSE)),0,(VLOOKUP($B39,'Spring 2022 School'!$C$2:$AF$219,27,FALSE)))</f>
        <v>45</v>
      </c>
      <c r="AC39" s="242">
        <f>IF(ISNA(VLOOKUP($B39,'Spring 2022 School'!$C$2:$AF$219,27,FALSE)),0,(VLOOKUP($B39,'Spring 2022 School'!$C$2:$AF$219,27,FALSE)))</f>
        <v>45</v>
      </c>
      <c r="AD39" s="414">
        <f t="shared" si="31"/>
        <v>123093</v>
      </c>
      <c r="AE39" s="436">
        <f>VLOOKUP($A39,'Data EYFSS Indica Old'!$C:$AQ,17,0)</f>
        <v>19529.166666666668</v>
      </c>
      <c r="AF39" s="436">
        <f>VLOOKUP($A39,'Data EYFSS Indica Old'!$C:$AQ,18,0)</f>
        <v>23162.5</v>
      </c>
      <c r="AG39" s="436">
        <f>VLOOKUP($A39,'Data EYFSS Indica Old'!$C:$AQ,19,0)</f>
        <v>23616.666666666664</v>
      </c>
      <c r="AH39" s="414">
        <f t="shared" si="32"/>
        <v>11912.791666666668</v>
      </c>
      <c r="AI39" s="414">
        <f t="shared" si="33"/>
        <v>6717.1249999999991</v>
      </c>
      <c r="AJ39" s="414">
        <f t="shared" si="34"/>
        <v>1889.3333333333333</v>
      </c>
      <c r="AK39" s="414">
        <f t="shared" si="35"/>
        <v>20519.25</v>
      </c>
      <c r="AL39" s="436">
        <f>IF(ISNA(VLOOKUP($A39,'Spring 2022 School'!$B36:$AD36,29,FALSE)),0,(VLOOKUP($A39,'Spring 2022 School'!$B36:$AD36,29,FALSE)))</f>
        <v>0</v>
      </c>
      <c r="AM39" s="436">
        <f>IF(ISNA(VLOOKUP($A39,'Spring 2022 School'!$B36:$AZ36,30,FALSE)),0,(VLOOKUP($A39,'Spring 2022 School'!$B36:$AZ36,30,FALSE)))</f>
        <v>0</v>
      </c>
      <c r="AN39" s="435">
        <f t="shared" si="27"/>
        <v>0</v>
      </c>
      <c r="AO39" s="437">
        <f t="shared" si="28"/>
        <v>51069.899999999994</v>
      </c>
      <c r="AP39" s="414">
        <f t="shared" si="29"/>
        <v>194682.15</v>
      </c>
      <c r="AQ39" s="436">
        <f>VLOOKUP($A39,'Data EYFSS Indica Old'!$C:$AQ,26,0)</f>
        <v>39</v>
      </c>
      <c r="AR39" s="436">
        <f>VLOOKUP($A39,'Data EYFSS Indica Old'!$C:$AQ,27,0)</f>
        <v>16</v>
      </c>
      <c r="AS39" s="436">
        <f>VLOOKUP($A39,'Data EYFSS Indica Old'!$C:$AQ,28,0)</f>
        <v>16</v>
      </c>
      <c r="AT39" s="442">
        <f t="shared" si="40"/>
        <v>8435.1</v>
      </c>
      <c r="AU39" s="442">
        <f>(VLOOKUP($A39,'Data EYFSS Indica Old'!$C:$AQ,24,0))/3.2*AU$3</f>
        <v>0</v>
      </c>
      <c r="AV39" s="447">
        <f t="shared" si="36"/>
        <v>203117.25</v>
      </c>
      <c r="AW39" s="443">
        <f t="shared" si="37"/>
        <v>84632.1875</v>
      </c>
      <c r="AX39" s="443">
        <f t="shared" si="38"/>
        <v>67705.75</v>
      </c>
      <c r="AY39" s="443">
        <f t="shared" si="39"/>
        <v>50779.3125</v>
      </c>
      <c r="AZ39" s="443"/>
    </row>
    <row r="40" spans="1:52" x14ac:dyDescent="0.35">
      <c r="A40" s="252">
        <v>2020</v>
      </c>
      <c r="B40" t="s">
        <v>969</v>
      </c>
      <c r="C40" s="242">
        <f>IF(ISNA(VLOOKUP($B40,'Spring 2022 School'!$C$2:$AF$220,5,FALSE)),0,(VLOOKUP($B40,'Spring 2022 School'!$C$2:$AF$220,5,FALSE)))</f>
        <v>61</v>
      </c>
      <c r="D40" s="242">
        <f>IF(ISNA(VLOOKUP($B40,'Summer 2022 School'!$C$2:$AF$220,5,FALSE)),0,(VLOOKUP($B40,'Summer 2022 School'!$C$2:$AF$220,5,FALSE)))</f>
        <v>63</v>
      </c>
      <c r="E40" s="242">
        <f>IF(ISNA(VLOOKUP($B40,'Autumn 2022 School'!$C$2:$AF$219,4,FALSE)),0,(VLOOKUP($B40,'Autumn 2022 School'!$C$2:$AF$219,4,FALSE)))</f>
        <v>52</v>
      </c>
      <c r="F40" s="242">
        <f>IF(ISNA(VLOOKUP($B40,'Spring 2022 School'!$C$2:$AF$219,8,FALSE)),0,(VLOOKUP($B40,'Spring 2022 School'!$C$2:$AF$219,8,FALSE)))</f>
        <v>14</v>
      </c>
      <c r="G40" s="242">
        <f>IF(ISNA(VLOOKUP($B40,'Summer 2022 School'!$C$2:$AF$219,8,FALSE)),0,(VLOOKUP($B40,'Summer 2022 School'!$C$2:$AF$219,8,FALSE)))</f>
        <v>16</v>
      </c>
      <c r="H40" s="242">
        <f>IF(ISNA(VLOOKUP($B40,'Autumn 2022 School'!$C$2:$AF$219,6,FALSE)),0,(VLOOKUP($B40,'Autumn 2022 School'!$C$2:$AF$219,6,FALSE)))</f>
        <v>12</v>
      </c>
      <c r="I40" s="242">
        <f>IF(ISNA(VLOOKUP($B40,'Spring 2022 School'!$C$2:$AF$219,12,FALSE)),0,(VLOOKUP($B40,'Spring 2022 School'!$C$2:$AF$219,12,FALSE)))</f>
        <v>915</v>
      </c>
      <c r="J40" s="242">
        <f>IF(ISNA(VLOOKUP($B40,'Summer 2022 School'!$C$2:$AF$219,12,FALSE)),0,(VLOOKUP($B40,'Summer 2022 School'!$C$2:$AF$219,12,FALSE)))</f>
        <v>915</v>
      </c>
      <c r="K40" s="242">
        <f>IF(ISNA(VLOOKUP($B40,'Autumn 2022 School'!$C$2:$AF$219,9,FALSE)),0,(VLOOKUP($B40,'Autumn 2022 School'!$C$2:$AF$219,9,FALSE)))</f>
        <v>735</v>
      </c>
      <c r="L40" s="242">
        <f>IF(ISNA(VLOOKUP($B40,'Spring 2022 School'!$C$2:$AF$219,15,FALSE)),0,(VLOOKUP($B40,'Spring 2022 School'!$C$2:$AF$219,15,FALSE)))</f>
        <v>195</v>
      </c>
      <c r="M40" s="242">
        <f>IF(ISNA(VLOOKUP($B40,'Summer 2022 School'!$C$2:$AF$219,15,FALSE)),0,(VLOOKUP($B40,'Summer 2022 School'!$C$2:$AF$219,15,FALSE)))</f>
        <v>225</v>
      </c>
      <c r="N40" s="242">
        <f>IF(ISNA(VLOOKUP($B40,'Autumn 2022 School'!$C$2:$AF$219,11,FALSE)),0,(VLOOKUP($B40,'Autumn 2022 School'!$C$2:$AF$219,11,FALSE)))</f>
        <v>180</v>
      </c>
      <c r="O40" s="242">
        <f>IF(ISNA(VLOOKUP($B40,'Spring 2022 School'!$C$2:$AF$219,2,FALSE)),0,(VLOOKUP($B40,'Spring 2022 School'!$C$2:$AF$219,2,FALSE)))</f>
        <v>0</v>
      </c>
      <c r="P40" s="242">
        <f>IF(ISNA(VLOOKUP($B40,'Summer 2022 School'!$C$2:$AF$219,2,FALSE)),0,(VLOOKUP($B40,'Summer 2022 School'!$C$2:$AF$219,2,FALSE)))</f>
        <v>0</v>
      </c>
      <c r="Q40" s="242">
        <f>IF(ISNA(VLOOKUP($B40,'Autumn 2022 School'!$C$2:$AF$219,2,FALSE)),0,(VLOOKUP($B40,'Autumn 2022 School'!$C$2:$AF$219,2,FALSE)))</f>
        <v>0</v>
      </c>
      <c r="R40" s="242">
        <f>IF(ISNA(VLOOKUP($B40,'Spring 2022 School'!$C$2:$AF$219,9,FALSE)),0,(VLOOKUP($B40,'Spring 2022 School'!$C$2:$AF$219,9,FALSE)))</f>
        <v>0</v>
      </c>
      <c r="S40" s="242">
        <f>IF(ISNA(VLOOKUP($B40,'Summer 2022 School'!$C$2:$AF$219,9,FALSE)),0,(VLOOKUP($B40,'Summer 2022 School'!$C$2:$AF$219,9,FALSE)))</f>
        <v>0</v>
      </c>
      <c r="T40" s="242">
        <f>IF(ISNA(VLOOKUP($B40,'Autumn 2022 School'!$C$2:$AF$219,7,FALSE)),0,(VLOOKUP($B40,'Autumn 2022 School'!$C$2:$AF$219,7,FALSE)))</f>
        <v>0</v>
      </c>
      <c r="U40" s="242">
        <f>IF(ISNA(VLOOKUP($B40,'Spring 2022 School'!$C$2:$AF$219,25,FALSE)),0,(VLOOKUP($B40,'Spring 2022 School'!$C$2:$AF$219,25,FALSE)))</f>
        <v>12</v>
      </c>
      <c r="V40" s="242">
        <f>IF(ISNA(VLOOKUP($B40,'Spring 2022 School'!$C$2:$AF$219,25,FALSE)),0,(VLOOKUP($B40,'Spring 2022 School'!$C$2:$AF$219,25,FALSE)))</f>
        <v>12</v>
      </c>
      <c r="W40" s="242">
        <f>IF(ISNA(VLOOKUP($B40,'Spring 2022 School'!$C$2:$AF$219,25,FALSE)),0,(VLOOKUP($B40,'Spring 2022 School'!$C$2:$AF$219,25,FALSE)))</f>
        <v>12</v>
      </c>
      <c r="X40" s="242">
        <f>IF(ISNA(VLOOKUP($B40,'Spring 2022 School'!$C$2:$AF$219,26,FALSE)),0,(VLOOKUP($B40,'Spring 2022 School'!$C$2:$AF$219,26,FALSE)))</f>
        <v>180</v>
      </c>
      <c r="Y40" s="242">
        <f>IF(ISNA(VLOOKUP($B40,'Spring 2022 School'!$C$2:$AF$219,26,FALSE)),0,(VLOOKUP($B40,'Spring 2022 School'!$C$2:$AF$219,26,FALSE)))</f>
        <v>180</v>
      </c>
      <c r="Z40" s="242">
        <f>IF(ISNA(VLOOKUP($B40,'Spring 2022 School'!$C$2:$AF$219,26,FALSE)),0,(VLOOKUP($B40,'Spring 2022 School'!$C$2:$AF$219,26,FALSE)))</f>
        <v>180</v>
      </c>
      <c r="AA40" s="242">
        <f>IF(ISNA(VLOOKUP($B40,'Spring 2022 School'!$C$2:$AF$219,27,FALSE)),0,(VLOOKUP($B40,'Spring 2022 School'!$C$2:$AF$219,27,FALSE)))</f>
        <v>0</v>
      </c>
      <c r="AB40" s="242">
        <f>IF(ISNA(VLOOKUP($B40,'Spring 2022 School'!$C$2:$AF$219,27,FALSE)),0,(VLOOKUP($B40,'Spring 2022 School'!$C$2:$AF$219,27,FALSE)))</f>
        <v>0</v>
      </c>
      <c r="AC40" s="242">
        <f>IF(ISNA(VLOOKUP($B40,'Spring 2022 School'!$C$2:$AF$219,27,FALSE)),0,(VLOOKUP($B40,'Spring 2022 School'!$C$2:$AF$219,27,FALSE)))</f>
        <v>0</v>
      </c>
      <c r="AD40" s="414">
        <f t="shared" si="31"/>
        <v>189081</v>
      </c>
      <c r="AE40" s="436">
        <f>VLOOKUP($A40,'Data EYFSS Indica Old'!$C:$AQ,17,0)</f>
        <v>1102.741935483871</v>
      </c>
      <c r="AF40" s="436">
        <f>VLOOKUP($A40,'Data EYFSS Indica Old'!$C:$AQ,18,0)</f>
        <v>6065.0806451612907</v>
      </c>
      <c r="AG40" s="436">
        <f>VLOOKUP($A40,'Data EYFSS Indica Old'!$C:$AQ,19,0)</f>
        <v>23708.951612903227</v>
      </c>
      <c r="AH40" s="414">
        <f t="shared" si="32"/>
        <v>672.67258064516125</v>
      </c>
      <c r="AI40" s="414">
        <f t="shared" si="33"/>
        <v>1758.8733870967742</v>
      </c>
      <c r="AJ40" s="414">
        <f t="shared" si="34"/>
        <v>1896.7161290322583</v>
      </c>
      <c r="AK40" s="414">
        <f t="shared" si="35"/>
        <v>4328.2620967741932</v>
      </c>
      <c r="AL40" s="436">
        <f>IF(ISNA(VLOOKUP($A40,'Spring 2022 School'!$B37:$AD37,29,FALSE)),0,(VLOOKUP($A40,'Spring 2022 School'!$B37:$AD37,29,FALSE)))</f>
        <v>12</v>
      </c>
      <c r="AM40" s="436">
        <f>IF(ISNA(VLOOKUP($A40,'Spring 2022 School'!$B37:$AZ37,30,FALSE)),0,(VLOOKUP($A40,'Spring 2022 School'!$B37:$AZ37,30,FALSE)))</f>
        <v>180</v>
      </c>
      <c r="AN40" s="435">
        <f t="shared" si="27"/>
        <v>6540</v>
      </c>
      <c r="AO40" s="437">
        <f t="shared" si="28"/>
        <v>0</v>
      </c>
      <c r="AP40" s="414">
        <f t="shared" si="29"/>
        <v>199949.26209677418</v>
      </c>
      <c r="AQ40" s="436">
        <f>VLOOKUP($A40,'Data EYFSS Indica Old'!$C:$AQ,26,0)</f>
        <v>17</v>
      </c>
      <c r="AR40" s="436">
        <f>VLOOKUP($A40,'Data EYFSS Indica Old'!$C:$AQ,27,0)</f>
        <v>0</v>
      </c>
      <c r="AS40" s="436">
        <f>VLOOKUP($A40,'Data EYFSS Indica Old'!$C:$AQ,28,0)</f>
        <v>0</v>
      </c>
      <c r="AT40" s="442">
        <f t="shared" si="40"/>
        <v>2055.3000000000002</v>
      </c>
      <c r="AU40" s="442">
        <f>(VLOOKUP($A40,'Data EYFSS Indica Old'!$C:$AQ,24,0))/3.2*AU$3</f>
        <v>0</v>
      </c>
      <c r="AV40" s="447">
        <f t="shared" si="36"/>
        <v>202004.56209677417</v>
      </c>
      <c r="AW40" s="443">
        <f t="shared" si="37"/>
        <v>84168.567540322561</v>
      </c>
      <c r="AX40" s="443">
        <f t="shared" si="38"/>
        <v>67334.854032258052</v>
      </c>
      <c r="AY40" s="443">
        <f t="shared" si="39"/>
        <v>50501.140524193543</v>
      </c>
      <c r="AZ40" s="443"/>
    </row>
    <row r="41" spans="1:52" x14ac:dyDescent="0.35">
      <c r="A41" s="252">
        <v>2021</v>
      </c>
      <c r="B41" t="s">
        <v>75</v>
      </c>
      <c r="C41" s="242">
        <f>IF(ISNA(VLOOKUP($B41,'Spring 2022 School'!$C$2:$AF$220,5,FALSE)),0,(VLOOKUP($B41,'Spring 2022 School'!$C$2:$AF$220,5,FALSE)))</f>
        <v>21</v>
      </c>
      <c r="D41" s="242">
        <f>IF(ISNA(VLOOKUP($B41,'Summer 2022 School'!$C$2:$AF$220,5,FALSE)),0,(VLOOKUP($B41,'Summer 2022 School'!$C$2:$AF$220,5,FALSE)))</f>
        <v>21</v>
      </c>
      <c r="E41" s="242">
        <f>IF(ISNA(VLOOKUP($B41,'Autumn 2022 School'!$C$2:$AF$219,4,FALSE)),0,(VLOOKUP($B41,'Autumn 2022 School'!$C$2:$AF$219,4,FALSE)))</f>
        <v>16</v>
      </c>
      <c r="F41" s="242">
        <f>IF(ISNA(VLOOKUP($B41,'Spring 2022 School'!$C$2:$AF$219,8,FALSE)),0,(VLOOKUP($B41,'Spring 2022 School'!$C$2:$AF$219,8,FALSE)))</f>
        <v>0</v>
      </c>
      <c r="G41" s="242">
        <f>IF(ISNA(VLOOKUP($B41,'Summer 2022 School'!$C$2:$AF$219,8,FALSE)),0,(VLOOKUP($B41,'Summer 2022 School'!$C$2:$AF$219,8,FALSE)))</f>
        <v>0</v>
      </c>
      <c r="H41" s="242">
        <f>IF(ISNA(VLOOKUP($B41,'Autumn 2022 School'!$C$2:$AF$219,6,FALSE)),0,(VLOOKUP($B41,'Autumn 2022 School'!$C$2:$AF$219,6,FALSE)))</f>
        <v>0</v>
      </c>
      <c r="I41" s="242">
        <f>IF(ISNA(VLOOKUP($B41,'Spring 2022 School'!$C$2:$AF$219,12,FALSE)),0,(VLOOKUP($B41,'Spring 2022 School'!$C$2:$AF$219,12,FALSE)))</f>
        <v>315</v>
      </c>
      <c r="J41" s="242">
        <f>IF(ISNA(VLOOKUP($B41,'Summer 2022 School'!$C$2:$AF$219,12,FALSE)),0,(VLOOKUP($B41,'Summer 2022 School'!$C$2:$AF$219,12,FALSE)))</f>
        <v>315</v>
      </c>
      <c r="K41" s="242">
        <f>IF(ISNA(VLOOKUP($B41,'Autumn 2022 School'!$C$2:$AF$219,9,FALSE)),0,(VLOOKUP($B41,'Autumn 2022 School'!$C$2:$AF$219,9,FALSE)))</f>
        <v>240</v>
      </c>
      <c r="L41" s="242">
        <f>IF(ISNA(VLOOKUP($B41,'Spring 2022 School'!$C$2:$AF$219,15,FALSE)),0,(VLOOKUP($B41,'Spring 2022 School'!$C$2:$AF$219,15,FALSE)))</f>
        <v>0</v>
      </c>
      <c r="M41" s="242">
        <f>IF(ISNA(VLOOKUP($B41,'Summer 2022 School'!$C$2:$AF$219,15,FALSE)),0,(VLOOKUP($B41,'Summer 2022 School'!$C$2:$AF$219,15,FALSE)))</f>
        <v>0</v>
      </c>
      <c r="N41" s="242">
        <f>IF(ISNA(VLOOKUP($B41,'Autumn 2022 School'!$C$2:$AF$219,11,FALSE)),0,(VLOOKUP($B41,'Autumn 2022 School'!$C$2:$AF$219,11,FALSE)))</f>
        <v>0</v>
      </c>
      <c r="O41" s="242">
        <f>IF(ISNA(VLOOKUP($B41,'Spring 2022 School'!$C$2:$AF$219,2,FALSE)),0,(VLOOKUP($B41,'Spring 2022 School'!$C$2:$AF$219,2,FALSE)))</f>
        <v>0</v>
      </c>
      <c r="P41" s="242">
        <f>IF(ISNA(VLOOKUP($B41,'Summer 2022 School'!$C$2:$AF$219,2,FALSE)),0,(VLOOKUP($B41,'Summer 2022 School'!$C$2:$AF$219,2,FALSE)))</f>
        <v>0</v>
      </c>
      <c r="Q41" s="242">
        <f>IF(ISNA(VLOOKUP($B41,'Autumn 2022 School'!$C$2:$AF$219,2,FALSE)),0,(VLOOKUP($B41,'Autumn 2022 School'!$C$2:$AF$219,2,FALSE)))</f>
        <v>0</v>
      </c>
      <c r="R41" s="242">
        <f>IF(ISNA(VLOOKUP($B41,'Spring 2022 School'!$C$2:$AF$219,9,FALSE)),0,(VLOOKUP($B41,'Spring 2022 School'!$C$2:$AF$219,9,FALSE)))</f>
        <v>0</v>
      </c>
      <c r="S41" s="242">
        <f>IF(ISNA(VLOOKUP($B41,'Summer 2022 School'!$C$2:$AF$219,9,FALSE)),0,(VLOOKUP($B41,'Summer 2022 School'!$C$2:$AF$219,9,FALSE)))</f>
        <v>0</v>
      </c>
      <c r="T41" s="242">
        <f>IF(ISNA(VLOOKUP($B41,'Autumn 2022 School'!$C$2:$AF$219,7,FALSE)),0,(VLOOKUP($B41,'Autumn 2022 School'!$C$2:$AF$219,7,FALSE)))</f>
        <v>0</v>
      </c>
      <c r="U41" s="242">
        <f>IF(ISNA(VLOOKUP($B41,'Spring 2022 School'!$C$2:$AF$219,25,FALSE)),0,(VLOOKUP($B41,'Spring 2022 School'!$C$2:$AF$219,25,FALSE)))</f>
        <v>15</v>
      </c>
      <c r="V41" s="242">
        <f>IF(ISNA(VLOOKUP($B41,'Spring 2022 School'!$C$2:$AF$219,25,FALSE)),0,(VLOOKUP($B41,'Spring 2022 School'!$C$2:$AF$219,25,FALSE)))</f>
        <v>15</v>
      </c>
      <c r="W41" s="242">
        <f>IF(ISNA(VLOOKUP($B41,'Spring 2022 School'!$C$2:$AF$219,25,FALSE)),0,(VLOOKUP($B41,'Spring 2022 School'!$C$2:$AF$219,25,FALSE)))</f>
        <v>15</v>
      </c>
      <c r="X41" s="242">
        <f>IF(ISNA(VLOOKUP($B41,'Spring 2022 School'!$C$2:$AF$219,26,FALSE)),0,(VLOOKUP($B41,'Spring 2022 School'!$C$2:$AF$219,26,FALSE)))</f>
        <v>225</v>
      </c>
      <c r="Y41" s="242">
        <f>IF(ISNA(VLOOKUP($B41,'Spring 2022 School'!$C$2:$AF$219,26,FALSE)),0,(VLOOKUP($B41,'Spring 2022 School'!$C$2:$AF$219,26,FALSE)))</f>
        <v>225</v>
      </c>
      <c r="Z41" s="242">
        <f>IF(ISNA(VLOOKUP($B41,'Spring 2022 School'!$C$2:$AF$219,26,FALSE)),0,(VLOOKUP($B41,'Spring 2022 School'!$C$2:$AF$219,26,FALSE)))</f>
        <v>225</v>
      </c>
      <c r="AA41" s="242">
        <f>IF(ISNA(VLOOKUP($B41,'Spring 2022 School'!$C$2:$AF$219,27,FALSE)),0,(VLOOKUP($B41,'Spring 2022 School'!$C$2:$AF$219,27,FALSE)))</f>
        <v>0</v>
      </c>
      <c r="AB41" s="242">
        <f>IF(ISNA(VLOOKUP($B41,'Spring 2022 School'!$C$2:$AF$219,27,FALSE)),0,(VLOOKUP($B41,'Spring 2022 School'!$C$2:$AF$219,27,FALSE)))</f>
        <v>0</v>
      </c>
      <c r="AC41" s="242">
        <f>IF(ISNA(VLOOKUP($B41,'Spring 2022 School'!$C$2:$AF$219,27,FALSE)),0,(VLOOKUP($B41,'Spring 2022 School'!$C$2:$AF$219,27,FALSE)))</f>
        <v>0</v>
      </c>
      <c r="AD41" s="414">
        <f t="shared" si="31"/>
        <v>52029</v>
      </c>
      <c r="AE41" s="436">
        <f>VLOOKUP($A41,'Data EYFSS Indica Old'!$C:$AQ,17,0)</f>
        <v>0</v>
      </c>
      <c r="AF41" s="436">
        <f>VLOOKUP($A41,'Data EYFSS Indica Old'!$C:$AQ,18,0)</f>
        <v>5171.0526315789475</v>
      </c>
      <c r="AG41" s="436">
        <f>VLOOKUP($A41,'Data EYFSS Indica Old'!$C:$AQ,19,0)</f>
        <v>5171.0526315789475</v>
      </c>
      <c r="AH41" s="414">
        <f t="shared" si="32"/>
        <v>0</v>
      </c>
      <c r="AI41" s="414">
        <f t="shared" si="33"/>
        <v>1499.6052631578946</v>
      </c>
      <c r="AJ41" s="414">
        <f t="shared" si="34"/>
        <v>413.68421052631584</v>
      </c>
      <c r="AK41" s="414">
        <f t="shared" si="35"/>
        <v>1913.2894736842104</v>
      </c>
      <c r="AL41" s="436">
        <f>IF(ISNA(VLOOKUP($A41,'Spring 2022 School'!$B38:$AD38,29,FALSE)),0,(VLOOKUP($A41,'Spring 2022 School'!$B38:$AD38,29,FALSE)))</f>
        <v>0</v>
      </c>
      <c r="AM41" s="436">
        <f>IF(ISNA(VLOOKUP($A41,'Spring 2022 School'!$B38:$AZ38,30,FALSE)),0,(VLOOKUP($A41,'Spring 2022 School'!$B38:$AZ38,30,FALSE)))</f>
        <v>0</v>
      </c>
      <c r="AN41" s="435">
        <f t="shared" si="27"/>
        <v>0</v>
      </c>
      <c r="AO41" s="437">
        <f t="shared" si="28"/>
        <v>0</v>
      </c>
      <c r="AP41" s="414">
        <f t="shared" si="29"/>
        <v>53942.289473684214</v>
      </c>
      <c r="AQ41" s="436">
        <f>VLOOKUP($A41,'Data EYFSS Indica Old'!$C:$AQ,26,0)</f>
        <v>9</v>
      </c>
      <c r="AR41" s="436">
        <f>VLOOKUP($A41,'Data EYFSS Indica Old'!$C:$AQ,27,0)</f>
        <v>0</v>
      </c>
      <c r="AS41" s="436">
        <f>VLOOKUP($A41,'Data EYFSS Indica Old'!$C:$AQ,28,0)</f>
        <v>0</v>
      </c>
      <c r="AT41" s="442">
        <f t="shared" si="40"/>
        <v>1088.0999999999999</v>
      </c>
      <c r="AU41" s="442">
        <f>(VLOOKUP($A41,'Data EYFSS Indica Old'!$C:$AQ,24,0))/3.2*AU$3</f>
        <v>0</v>
      </c>
      <c r="AV41" s="447">
        <f t="shared" si="36"/>
        <v>55030.389473684212</v>
      </c>
      <c r="AW41" s="443">
        <f t="shared" si="37"/>
        <v>22929.32894736842</v>
      </c>
      <c r="AX41" s="443">
        <f t="shared" si="38"/>
        <v>18343.463157894737</v>
      </c>
      <c r="AY41" s="443">
        <f t="shared" si="39"/>
        <v>13757.597368421053</v>
      </c>
      <c r="AZ41" s="443"/>
    </row>
    <row r="42" spans="1:52" x14ac:dyDescent="0.35">
      <c r="A42" s="252">
        <v>2025</v>
      </c>
      <c r="B42" t="s">
        <v>970</v>
      </c>
      <c r="C42" s="242">
        <f>IF(ISNA(VLOOKUP($B42,'Spring 2022 School'!$C$2:$AF$220,5,FALSE)),0,(VLOOKUP($B42,'Spring 2022 School'!$C$2:$AF$220,5,FALSE)))</f>
        <v>49</v>
      </c>
      <c r="D42" s="242">
        <f>IF(ISNA(VLOOKUP($B42,'Summer 2022 School'!$C$2:$AF$220,5,FALSE)),0,(VLOOKUP($B42,'Summer 2022 School'!$C$2:$AF$220,5,FALSE)))</f>
        <v>52</v>
      </c>
      <c r="E42" s="242">
        <f>IF(ISNA(VLOOKUP($B42,'Autumn 2022 School'!$C$2:$AF$219,4,FALSE)),0,(VLOOKUP($B42,'Autumn 2022 School'!$C$2:$AF$219,4,FALSE)))</f>
        <v>28</v>
      </c>
      <c r="F42" s="242">
        <f>IF(ISNA(VLOOKUP($B42,'Spring 2022 School'!$C$2:$AF$219,8,FALSE)),0,(VLOOKUP($B42,'Spring 2022 School'!$C$2:$AF$219,8,FALSE)))</f>
        <v>16</v>
      </c>
      <c r="G42" s="242">
        <f>IF(ISNA(VLOOKUP($B42,'Summer 2022 School'!$C$2:$AF$219,8,FALSE)),0,(VLOOKUP($B42,'Summer 2022 School'!$C$2:$AF$219,8,FALSE)))</f>
        <v>16</v>
      </c>
      <c r="H42" s="242">
        <f>IF(ISNA(VLOOKUP($B42,'Autumn 2022 School'!$C$2:$AF$219,6,FALSE)),0,(VLOOKUP($B42,'Autumn 2022 School'!$C$2:$AF$219,6,FALSE)))</f>
        <v>8</v>
      </c>
      <c r="I42" s="242">
        <f>IF(ISNA(VLOOKUP($B42,'Spring 2022 School'!$C$2:$AF$219,12,FALSE)),0,(VLOOKUP($B42,'Spring 2022 School'!$C$2:$AF$219,12,FALSE)))</f>
        <v>735</v>
      </c>
      <c r="J42" s="242">
        <f>IF(ISNA(VLOOKUP($B42,'Summer 2022 School'!$C$2:$AF$219,12,FALSE)),0,(VLOOKUP($B42,'Summer 2022 School'!$C$2:$AF$219,12,FALSE)))</f>
        <v>780</v>
      </c>
      <c r="K42" s="242">
        <f>IF(ISNA(VLOOKUP($B42,'Autumn 2022 School'!$C$2:$AF$219,9,FALSE)),0,(VLOOKUP($B42,'Autumn 2022 School'!$C$2:$AF$219,9,FALSE)))</f>
        <v>420</v>
      </c>
      <c r="L42" s="242">
        <f>IF(ISNA(VLOOKUP($B42,'Spring 2022 School'!$C$2:$AF$219,15,FALSE)),0,(VLOOKUP($B42,'Spring 2022 School'!$C$2:$AF$219,15,FALSE)))</f>
        <v>240</v>
      </c>
      <c r="M42" s="242">
        <f>IF(ISNA(VLOOKUP($B42,'Summer 2022 School'!$C$2:$AF$219,15,FALSE)),0,(VLOOKUP($B42,'Summer 2022 School'!$C$2:$AF$219,15,FALSE)))</f>
        <v>240</v>
      </c>
      <c r="N42" s="242">
        <f>IF(ISNA(VLOOKUP($B42,'Autumn 2022 School'!$C$2:$AF$219,11,FALSE)),0,(VLOOKUP($B42,'Autumn 2022 School'!$C$2:$AF$219,11,FALSE)))</f>
        <v>120</v>
      </c>
      <c r="O42" s="242">
        <f>IF(ISNA(VLOOKUP($B42,'Spring 2022 School'!$C$2:$AF$219,2,FALSE)),0,(VLOOKUP($B42,'Spring 2022 School'!$C$2:$AF$219,2,FALSE)))</f>
        <v>0</v>
      </c>
      <c r="P42" s="242">
        <f>IF(ISNA(VLOOKUP($B42,'Summer 2022 School'!$C$2:$AF$219,2,FALSE)),0,(VLOOKUP($B42,'Summer 2022 School'!$C$2:$AF$219,2,FALSE)))</f>
        <v>0</v>
      </c>
      <c r="Q42" s="242">
        <f>IF(ISNA(VLOOKUP($B42,'Autumn 2022 School'!$C$2:$AF$219,2,FALSE)),0,(VLOOKUP($B42,'Autumn 2022 School'!$C$2:$AF$219,2,FALSE)))</f>
        <v>0</v>
      </c>
      <c r="R42" s="242">
        <f>IF(ISNA(VLOOKUP($B42,'Spring 2022 School'!$C$2:$AF$219,9,FALSE)),0,(VLOOKUP($B42,'Spring 2022 School'!$C$2:$AF$219,9,FALSE)))</f>
        <v>0</v>
      </c>
      <c r="S42" s="242">
        <f>IF(ISNA(VLOOKUP($B42,'Summer 2022 School'!$C$2:$AF$219,9,FALSE)),0,(VLOOKUP($B42,'Summer 2022 School'!$C$2:$AF$219,9,FALSE)))</f>
        <v>0</v>
      </c>
      <c r="T42" s="242">
        <f>IF(ISNA(VLOOKUP($B42,'Autumn 2022 School'!$C$2:$AF$219,7,FALSE)),0,(VLOOKUP($B42,'Autumn 2022 School'!$C$2:$AF$219,7,FALSE)))</f>
        <v>0</v>
      </c>
      <c r="U42" s="242">
        <f>IF(ISNA(VLOOKUP($B42,'Spring 2022 School'!$C$2:$AF$219,25,FALSE)),0,(VLOOKUP($B42,'Spring 2022 School'!$C$2:$AF$219,25,FALSE)))</f>
        <v>13</v>
      </c>
      <c r="V42" s="242">
        <f>IF(ISNA(VLOOKUP($B42,'Spring 2022 School'!$C$2:$AF$219,25,FALSE)),0,(VLOOKUP($B42,'Spring 2022 School'!$C$2:$AF$219,25,FALSE)))</f>
        <v>13</v>
      </c>
      <c r="W42" s="242">
        <f>IF(ISNA(VLOOKUP($B42,'Spring 2022 School'!$C$2:$AF$219,25,FALSE)),0,(VLOOKUP($B42,'Spring 2022 School'!$C$2:$AF$219,25,FALSE)))</f>
        <v>13</v>
      </c>
      <c r="X42" s="242">
        <f>IF(ISNA(VLOOKUP($B42,'Spring 2022 School'!$C$2:$AF$219,26,FALSE)),0,(VLOOKUP($B42,'Spring 2022 School'!$C$2:$AF$219,26,FALSE)))</f>
        <v>195</v>
      </c>
      <c r="Y42" s="242">
        <f>IF(ISNA(VLOOKUP($B42,'Spring 2022 School'!$C$2:$AF$219,26,FALSE)),0,(VLOOKUP($B42,'Spring 2022 School'!$C$2:$AF$219,26,FALSE)))</f>
        <v>195</v>
      </c>
      <c r="Z42" s="242">
        <f>IF(ISNA(VLOOKUP($B42,'Spring 2022 School'!$C$2:$AF$219,26,FALSE)),0,(VLOOKUP($B42,'Spring 2022 School'!$C$2:$AF$219,26,FALSE)))</f>
        <v>195</v>
      </c>
      <c r="AA42" s="242">
        <f>IF(ISNA(VLOOKUP($B42,'Spring 2022 School'!$C$2:$AF$219,27,FALSE)),0,(VLOOKUP($B42,'Spring 2022 School'!$C$2:$AF$219,27,FALSE)))</f>
        <v>75</v>
      </c>
      <c r="AB42" s="242">
        <f>IF(ISNA(VLOOKUP($B42,'Spring 2022 School'!$C$2:$AF$219,27,FALSE)),0,(VLOOKUP($B42,'Spring 2022 School'!$C$2:$AF$219,27,FALSE)))</f>
        <v>75</v>
      </c>
      <c r="AC42" s="242">
        <f>IF(ISNA(VLOOKUP($B42,'Spring 2022 School'!$C$2:$AF$219,27,FALSE)),0,(VLOOKUP($B42,'Spring 2022 School'!$C$2:$AF$219,27,FALSE)))</f>
        <v>75</v>
      </c>
      <c r="AD42" s="414">
        <f t="shared" si="31"/>
        <v>152350.5</v>
      </c>
      <c r="AE42" s="436">
        <f>VLOOKUP($A42,'Data EYFSS Indica Old'!$C:$AQ,17,0)</f>
        <v>1891.2</v>
      </c>
      <c r="AF42" s="436">
        <f>VLOOKUP($A42,'Data EYFSS Indica Old'!$C:$AQ,18,0)</f>
        <v>15129.6</v>
      </c>
      <c r="AG42" s="436">
        <f>VLOOKUP($A42,'Data EYFSS Indica Old'!$C:$AQ,19,0)</f>
        <v>16075.2</v>
      </c>
      <c r="AH42" s="414">
        <f t="shared" si="32"/>
        <v>1153.6320000000001</v>
      </c>
      <c r="AI42" s="414">
        <f t="shared" si="33"/>
        <v>4387.5839999999998</v>
      </c>
      <c r="AJ42" s="414">
        <f t="shared" si="34"/>
        <v>1286.0160000000001</v>
      </c>
      <c r="AK42" s="414">
        <f t="shared" si="35"/>
        <v>6827.232</v>
      </c>
      <c r="AL42" s="436">
        <f>IF(ISNA(VLOOKUP($A42,'Spring 2022 School'!$B39:$AD39,29,FALSE)),0,(VLOOKUP($A42,'Spring 2022 School'!$B39:$AD39,29,FALSE)))</f>
        <v>4</v>
      </c>
      <c r="AM42" s="436">
        <f>IF(ISNA(VLOOKUP($A42,'Spring 2022 School'!$B39:$AZ39,30,FALSE)),0,(VLOOKUP($A42,'Spring 2022 School'!$B39:$AZ39,30,FALSE)))</f>
        <v>60</v>
      </c>
      <c r="AN42" s="435">
        <f t="shared" si="27"/>
        <v>2180</v>
      </c>
      <c r="AO42" s="437">
        <f t="shared" si="28"/>
        <v>0</v>
      </c>
      <c r="AP42" s="414">
        <f t="shared" si="29"/>
        <v>161357.73199999999</v>
      </c>
      <c r="AQ42" s="436">
        <f>VLOOKUP($A42,'Data EYFSS Indica Old'!$C:$AQ,26,0)</f>
        <v>12</v>
      </c>
      <c r="AR42" s="436">
        <f>VLOOKUP($A42,'Data EYFSS Indica Old'!$C:$AQ,27,0)</f>
        <v>0</v>
      </c>
      <c r="AS42" s="436">
        <f>VLOOKUP($A42,'Data EYFSS Indica Old'!$C:$AQ,28,0)</f>
        <v>0</v>
      </c>
      <c r="AT42" s="442">
        <f t="shared" si="40"/>
        <v>1450.8</v>
      </c>
      <c r="AU42" s="442">
        <f>(VLOOKUP($A42,'Data EYFSS Indica Old'!$C:$AQ,24,0))/3.2*AU$3</f>
        <v>0</v>
      </c>
      <c r="AV42" s="447">
        <f t="shared" si="36"/>
        <v>162808.53199999998</v>
      </c>
      <c r="AW42" s="443">
        <f t="shared" si="37"/>
        <v>67836.888333333321</v>
      </c>
      <c r="AX42" s="443">
        <f t="shared" si="38"/>
        <v>54269.510666666662</v>
      </c>
      <c r="AY42" s="443">
        <f t="shared" si="39"/>
        <v>40702.132999999994</v>
      </c>
      <c r="AZ42" s="443"/>
    </row>
    <row r="43" spans="1:52" x14ac:dyDescent="0.35">
      <c r="A43" s="252">
        <v>2030</v>
      </c>
      <c r="B43" t="s">
        <v>971</v>
      </c>
      <c r="C43" s="242">
        <f>IF(ISNA(VLOOKUP($B43,'Spring 2022 School'!$C$2:$AF$220,5,FALSE)),0,(VLOOKUP($B43,'Spring 2022 School'!$C$2:$AF$220,5,FALSE)))</f>
        <v>52</v>
      </c>
      <c r="D43" s="242">
        <f>IF(ISNA(VLOOKUP($B43,'Summer 2022 School'!$C$2:$AF$220,5,FALSE)),0,(VLOOKUP($B43,'Summer 2022 School'!$C$2:$AF$220,5,FALSE)))</f>
        <v>52</v>
      </c>
      <c r="E43" s="242">
        <f>IF(ISNA(VLOOKUP($B43,'Autumn 2022 School'!$C$2:$AF$219,4,FALSE)),0,(VLOOKUP($B43,'Autumn 2022 School'!$C$2:$AF$219,4,FALSE)))</f>
        <v>48</v>
      </c>
      <c r="F43" s="242">
        <f>IF(ISNA(VLOOKUP($B43,'Spring 2022 School'!$C$2:$AF$219,8,FALSE)),0,(VLOOKUP($B43,'Spring 2022 School'!$C$2:$AF$219,8,FALSE)))</f>
        <v>0</v>
      </c>
      <c r="G43" s="242">
        <f>IF(ISNA(VLOOKUP($B43,'Summer 2022 School'!$C$2:$AF$219,8,FALSE)),0,(VLOOKUP($B43,'Summer 2022 School'!$C$2:$AF$219,8,FALSE)))</f>
        <v>0</v>
      </c>
      <c r="H43" s="242">
        <f>IF(ISNA(VLOOKUP($B43,'Autumn 2022 School'!$C$2:$AF$219,6,FALSE)),0,(VLOOKUP($B43,'Autumn 2022 School'!$C$2:$AF$219,6,FALSE)))</f>
        <v>0</v>
      </c>
      <c r="I43" s="242">
        <f>IF(ISNA(VLOOKUP($B43,'Spring 2022 School'!$C$2:$AF$219,12,FALSE)),0,(VLOOKUP($B43,'Spring 2022 School'!$C$2:$AF$219,12,FALSE)))</f>
        <v>780</v>
      </c>
      <c r="J43" s="242">
        <f>IF(ISNA(VLOOKUP($B43,'Summer 2022 School'!$C$2:$AF$219,12,FALSE)),0,(VLOOKUP($B43,'Summer 2022 School'!$C$2:$AF$219,12,FALSE)))</f>
        <v>780</v>
      </c>
      <c r="K43" s="242">
        <f>IF(ISNA(VLOOKUP($B43,'Autumn 2022 School'!$C$2:$AF$219,9,FALSE)),0,(VLOOKUP($B43,'Autumn 2022 School'!$C$2:$AF$219,9,FALSE)))</f>
        <v>720</v>
      </c>
      <c r="L43" s="242">
        <f>IF(ISNA(VLOOKUP($B43,'Spring 2022 School'!$C$2:$AF$219,15,FALSE)),0,(VLOOKUP($B43,'Spring 2022 School'!$C$2:$AF$219,15,FALSE)))</f>
        <v>0</v>
      </c>
      <c r="M43" s="242">
        <f>IF(ISNA(VLOOKUP($B43,'Summer 2022 School'!$C$2:$AF$219,15,FALSE)),0,(VLOOKUP($B43,'Summer 2022 School'!$C$2:$AF$219,15,FALSE)))</f>
        <v>0</v>
      </c>
      <c r="N43" s="242">
        <f>IF(ISNA(VLOOKUP($B43,'Autumn 2022 School'!$C$2:$AF$219,11,FALSE)),0,(VLOOKUP($B43,'Autumn 2022 School'!$C$2:$AF$219,11,FALSE)))</f>
        <v>0</v>
      </c>
      <c r="O43" s="242">
        <f>IF(ISNA(VLOOKUP($B43,'Spring 2022 School'!$C$2:$AF$219,2,FALSE)),0,(VLOOKUP($B43,'Spring 2022 School'!$C$2:$AF$219,2,FALSE)))</f>
        <v>0</v>
      </c>
      <c r="P43" s="242">
        <f>IF(ISNA(VLOOKUP($B43,'Summer 2022 School'!$C$2:$AF$219,2,FALSE)),0,(VLOOKUP($B43,'Summer 2022 School'!$C$2:$AF$219,2,FALSE)))</f>
        <v>0</v>
      </c>
      <c r="Q43" s="242">
        <f>IF(ISNA(VLOOKUP($B43,'Autumn 2022 School'!$C$2:$AF$219,2,FALSE)),0,(VLOOKUP($B43,'Autumn 2022 School'!$C$2:$AF$219,2,FALSE)))</f>
        <v>0</v>
      </c>
      <c r="R43" s="242">
        <f>IF(ISNA(VLOOKUP($B43,'Spring 2022 School'!$C$2:$AF$219,9,FALSE)),0,(VLOOKUP($B43,'Spring 2022 School'!$C$2:$AF$219,9,FALSE)))</f>
        <v>0</v>
      </c>
      <c r="S43" s="242">
        <f>IF(ISNA(VLOOKUP($B43,'Summer 2022 School'!$C$2:$AF$219,9,FALSE)),0,(VLOOKUP($B43,'Summer 2022 School'!$C$2:$AF$219,9,FALSE)))</f>
        <v>0</v>
      </c>
      <c r="T43" s="242">
        <f>IF(ISNA(VLOOKUP($B43,'Autumn 2022 School'!$C$2:$AF$219,7,FALSE)),0,(VLOOKUP($B43,'Autumn 2022 School'!$C$2:$AF$219,7,FALSE)))</f>
        <v>0</v>
      </c>
      <c r="U43" s="242">
        <f>IF(ISNA(VLOOKUP($B43,'Spring 2022 School'!$C$2:$AF$219,25,FALSE)),0,(VLOOKUP($B43,'Spring 2022 School'!$C$2:$AF$219,25,FALSE)))</f>
        <v>0</v>
      </c>
      <c r="V43" s="242">
        <f>IF(ISNA(VLOOKUP($B43,'Spring 2022 School'!$C$2:$AF$219,25,FALSE)),0,(VLOOKUP($B43,'Spring 2022 School'!$C$2:$AF$219,25,FALSE)))</f>
        <v>0</v>
      </c>
      <c r="W43" s="242">
        <f>IF(ISNA(VLOOKUP($B43,'Spring 2022 School'!$C$2:$AF$219,25,FALSE)),0,(VLOOKUP($B43,'Spring 2022 School'!$C$2:$AF$219,25,FALSE)))</f>
        <v>0</v>
      </c>
      <c r="X43" s="242">
        <f>IF(ISNA(VLOOKUP($B43,'Spring 2022 School'!$C$2:$AF$219,26,FALSE)),0,(VLOOKUP($B43,'Spring 2022 School'!$C$2:$AF$219,26,FALSE)))</f>
        <v>0</v>
      </c>
      <c r="Y43" s="242">
        <f>IF(ISNA(VLOOKUP($B43,'Spring 2022 School'!$C$2:$AF$219,26,FALSE)),0,(VLOOKUP($B43,'Spring 2022 School'!$C$2:$AF$219,26,FALSE)))</f>
        <v>0</v>
      </c>
      <c r="Z43" s="242">
        <f>IF(ISNA(VLOOKUP($B43,'Spring 2022 School'!$C$2:$AF$219,26,FALSE)),0,(VLOOKUP($B43,'Spring 2022 School'!$C$2:$AF$219,26,FALSE)))</f>
        <v>0</v>
      </c>
      <c r="AA43" s="242">
        <f>IF(ISNA(VLOOKUP($B43,'Spring 2022 School'!$C$2:$AF$219,27,FALSE)),0,(VLOOKUP($B43,'Spring 2022 School'!$C$2:$AF$219,27,FALSE)))</f>
        <v>0</v>
      </c>
      <c r="AB43" s="242">
        <f>IF(ISNA(VLOOKUP($B43,'Spring 2022 School'!$C$2:$AF$219,27,FALSE)),0,(VLOOKUP($B43,'Spring 2022 School'!$C$2:$AF$219,27,FALSE)))</f>
        <v>0</v>
      </c>
      <c r="AC43" s="242">
        <f>IF(ISNA(VLOOKUP($B43,'Spring 2022 School'!$C$2:$AF$219,27,FALSE)),0,(VLOOKUP($B43,'Spring 2022 School'!$C$2:$AF$219,27,FALSE)))</f>
        <v>0</v>
      </c>
      <c r="AD43" s="414">
        <f t="shared" si="31"/>
        <v>135924</v>
      </c>
      <c r="AE43" s="436">
        <f>VLOOKUP($A43,'Data EYFSS Indica Old'!$C:$AQ,17,0)</f>
        <v>0</v>
      </c>
      <c r="AF43" s="436">
        <f>VLOOKUP($A43,'Data EYFSS Indica Old'!$C:$AQ,18,0)</f>
        <v>1154.7058823529412</v>
      </c>
      <c r="AG43" s="436">
        <f>VLOOKUP($A43,'Data EYFSS Indica Old'!$C:$AQ,19,0)</f>
        <v>24826.176470588234</v>
      </c>
      <c r="AH43" s="414">
        <f t="shared" si="32"/>
        <v>0</v>
      </c>
      <c r="AI43" s="414">
        <f t="shared" si="33"/>
        <v>334.86470588235295</v>
      </c>
      <c r="AJ43" s="414">
        <f t="shared" si="34"/>
        <v>1986.0941176470587</v>
      </c>
      <c r="AK43" s="414">
        <f t="shared" si="35"/>
        <v>2320.9588235294118</v>
      </c>
      <c r="AL43" s="436">
        <f>IF(ISNA(VLOOKUP($A43,'Spring 2022 School'!$B40:$AD40,29,FALSE)),0,(VLOOKUP($A43,'Spring 2022 School'!$B40:$AD40,29,FALSE)))</f>
        <v>0</v>
      </c>
      <c r="AM43" s="436">
        <f>IF(ISNA(VLOOKUP($A43,'Spring 2022 School'!$B40:$AZ40,30,FALSE)),0,(VLOOKUP($A43,'Spring 2022 School'!$B40:$AZ40,30,FALSE)))</f>
        <v>0</v>
      </c>
      <c r="AN43" s="435">
        <f t="shared" si="27"/>
        <v>0</v>
      </c>
      <c r="AO43" s="437">
        <f t="shared" si="28"/>
        <v>0</v>
      </c>
      <c r="AP43" s="414">
        <f t="shared" si="29"/>
        <v>138244.95882352942</v>
      </c>
      <c r="AQ43" s="436">
        <f>VLOOKUP($A43,'Data EYFSS Indica Old'!$C:$AQ,26,0)</f>
        <v>13</v>
      </c>
      <c r="AR43" s="436">
        <f>VLOOKUP($A43,'Data EYFSS Indica Old'!$C:$AQ,27,0)</f>
        <v>0</v>
      </c>
      <c r="AS43" s="436">
        <f>VLOOKUP($A43,'Data EYFSS Indica Old'!$C:$AQ,28,0)</f>
        <v>0</v>
      </c>
      <c r="AT43" s="442">
        <f t="shared" si="40"/>
        <v>1571.7</v>
      </c>
      <c r="AU43" s="442">
        <f>(VLOOKUP($A43,'Data EYFSS Indica Old'!$C:$AQ,24,0))/3.2*AU$3</f>
        <v>0</v>
      </c>
      <c r="AV43" s="447">
        <f t="shared" si="36"/>
        <v>139816.65882352943</v>
      </c>
      <c r="AW43" s="443">
        <f t="shared" si="37"/>
        <v>58256.941176470602</v>
      </c>
      <c r="AX43" s="443">
        <f t="shared" si="38"/>
        <v>46605.55294117648</v>
      </c>
      <c r="AY43" s="443">
        <f t="shared" si="39"/>
        <v>34954.164705882358</v>
      </c>
      <c r="AZ43" s="443"/>
    </row>
    <row r="44" spans="1:52" x14ac:dyDescent="0.35">
      <c r="A44" s="252">
        <v>2036</v>
      </c>
      <c r="B44" t="s">
        <v>972</v>
      </c>
      <c r="C44" s="242">
        <f>IF(ISNA(VLOOKUP($B44,'Spring 2022 School'!$C$2:$AF$220,5,FALSE)),0,(VLOOKUP($B44,'Spring 2022 School'!$C$2:$AF$220,5,FALSE)))</f>
        <v>26</v>
      </c>
      <c r="D44" s="242">
        <f>IF(ISNA(VLOOKUP($B44,'Summer 2022 School'!$C$2:$AF$220,5,FALSE)),0,(VLOOKUP($B44,'Summer 2022 School'!$C$2:$AF$220,5,FALSE)))</f>
        <v>27</v>
      </c>
      <c r="E44" s="242">
        <f>IF(ISNA(VLOOKUP($B44,'Autumn 2022 School'!$C$2:$AF$219,4,FALSE)),0,(VLOOKUP($B44,'Autumn 2022 School'!$C$2:$AF$219,4,FALSE)))</f>
        <v>20</v>
      </c>
      <c r="F44" s="242">
        <f>IF(ISNA(VLOOKUP($B44,'Spring 2022 School'!$C$2:$AF$219,8,FALSE)),0,(VLOOKUP($B44,'Spring 2022 School'!$C$2:$AF$219,8,FALSE)))</f>
        <v>0</v>
      </c>
      <c r="G44" s="242">
        <f>IF(ISNA(VLOOKUP($B44,'Summer 2022 School'!$C$2:$AF$219,8,FALSE)),0,(VLOOKUP($B44,'Summer 2022 School'!$C$2:$AF$219,8,FALSE)))</f>
        <v>0</v>
      </c>
      <c r="H44" s="242">
        <f>IF(ISNA(VLOOKUP($B44,'Autumn 2022 School'!$C$2:$AF$219,6,FALSE)),0,(VLOOKUP($B44,'Autumn 2022 School'!$C$2:$AF$219,6,FALSE)))</f>
        <v>0</v>
      </c>
      <c r="I44" s="242">
        <f>IF(ISNA(VLOOKUP($B44,'Spring 2022 School'!$C$2:$AF$219,12,FALSE)),0,(VLOOKUP($B44,'Spring 2022 School'!$C$2:$AF$219,12,FALSE)))</f>
        <v>390</v>
      </c>
      <c r="J44" s="242">
        <f>IF(ISNA(VLOOKUP($B44,'Summer 2022 School'!$C$2:$AF$219,12,FALSE)),0,(VLOOKUP($B44,'Summer 2022 School'!$C$2:$AF$219,12,FALSE)))</f>
        <v>405</v>
      </c>
      <c r="K44" s="242">
        <f>IF(ISNA(VLOOKUP($B44,'Autumn 2022 School'!$C$2:$AF$219,9,FALSE)),0,(VLOOKUP($B44,'Autumn 2022 School'!$C$2:$AF$219,9,FALSE)))</f>
        <v>300</v>
      </c>
      <c r="L44" s="242">
        <f>IF(ISNA(VLOOKUP($B44,'Spring 2022 School'!$C$2:$AF$219,15,FALSE)),0,(VLOOKUP($B44,'Spring 2022 School'!$C$2:$AF$219,15,FALSE)))</f>
        <v>0</v>
      </c>
      <c r="M44" s="242">
        <f>IF(ISNA(VLOOKUP($B44,'Summer 2022 School'!$C$2:$AF$219,15,FALSE)),0,(VLOOKUP($B44,'Summer 2022 School'!$C$2:$AF$219,15,FALSE)))</f>
        <v>0</v>
      </c>
      <c r="N44" s="242">
        <f>IF(ISNA(VLOOKUP($B44,'Autumn 2022 School'!$C$2:$AF$219,11,FALSE)),0,(VLOOKUP($B44,'Autumn 2022 School'!$C$2:$AF$219,11,FALSE)))</f>
        <v>0</v>
      </c>
      <c r="O44" s="242">
        <f>IF(ISNA(VLOOKUP($B44,'Spring 2022 School'!$C$2:$AF$219,2,FALSE)),0,(VLOOKUP($B44,'Spring 2022 School'!$C$2:$AF$219,2,FALSE)))</f>
        <v>0</v>
      </c>
      <c r="P44" s="242">
        <f>IF(ISNA(VLOOKUP($B44,'Summer 2022 School'!$C$2:$AF$219,2,FALSE)),0,(VLOOKUP($B44,'Summer 2022 School'!$C$2:$AF$219,2,FALSE)))</f>
        <v>0</v>
      </c>
      <c r="Q44" s="242">
        <f>IF(ISNA(VLOOKUP($B44,'Autumn 2022 School'!$C$2:$AF$219,2,FALSE)),0,(VLOOKUP($B44,'Autumn 2022 School'!$C$2:$AF$219,2,FALSE)))</f>
        <v>0</v>
      </c>
      <c r="R44" s="242">
        <f>IF(ISNA(VLOOKUP($B44,'Spring 2022 School'!$C$2:$AF$219,9,FALSE)),0,(VLOOKUP($B44,'Spring 2022 School'!$C$2:$AF$219,9,FALSE)))</f>
        <v>0</v>
      </c>
      <c r="S44" s="242">
        <f>IF(ISNA(VLOOKUP($B44,'Summer 2022 School'!$C$2:$AF$219,9,FALSE)),0,(VLOOKUP($B44,'Summer 2022 School'!$C$2:$AF$219,9,FALSE)))</f>
        <v>0</v>
      </c>
      <c r="T44" s="242">
        <f>IF(ISNA(VLOOKUP($B44,'Autumn 2022 School'!$C$2:$AF$219,7,FALSE)),0,(VLOOKUP($B44,'Autumn 2022 School'!$C$2:$AF$219,7,FALSE)))</f>
        <v>0</v>
      </c>
      <c r="U44" s="242">
        <f>IF(ISNA(VLOOKUP($B44,'Spring 2022 School'!$C$2:$AF$219,25,FALSE)),0,(VLOOKUP($B44,'Spring 2022 School'!$C$2:$AF$219,25,FALSE)))</f>
        <v>6</v>
      </c>
      <c r="V44" s="242">
        <f>IF(ISNA(VLOOKUP($B44,'Spring 2022 School'!$C$2:$AF$219,25,FALSE)),0,(VLOOKUP($B44,'Spring 2022 School'!$C$2:$AF$219,25,FALSE)))</f>
        <v>6</v>
      </c>
      <c r="W44" s="242">
        <f>IF(ISNA(VLOOKUP($B44,'Spring 2022 School'!$C$2:$AF$219,25,FALSE)),0,(VLOOKUP($B44,'Spring 2022 School'!$C$2:$AF$219,25,FALSE)))</f>
        <v>6</v>
      </c>
      <c r="X44" s="242">
        <f>IF(ISNA(VLOOKUP($B44,'Spring 2022 School'!$C$2:$AF$219,26,FALSE)),0,(VLOOKUP($B44,'Spring 2022 School'!$C$2:$AF$219,26,FALSE)))</f>
        <v>90</v>
      </c>
      <c r="Y44" s="242">
        <f>IF(ISNA(VLOOKUP($B44,'Spring 2022 School'!$C$2:$AF$219,26,FALSE)),0,(VLOOKUP($B44,'Spring 2022 School'!$C$2:$AF$219,26,FALSE)))</f>
        <v>90</v>
      </c>
      <c r="Z44" s="242">
        <f>IF(ISNA(VLOOKUP($B44,'Spring 2022 School'!$C$2:$AF$219,26,FALSE)),0,(VLOOKUP($B44,'Spring 2022 School'!$C$2:$AF$219,26,FALSE)))</f>
        <v>90</v>
      </c>
      <c r="AA44" s="242">
        <f>IF(ISNA(VLOOKUP($B44,'Spring 2022 School'!$C$2:$AF$219,27,FALSE)),0,(VLOOKUP($B44,'Spring 2022 School'!$C$2:$AF$219,27,FALSE)))</f>
        <v>0</v>
      </c>
      <c r="AB44" s="242">
        <f>IF(ISNA(VLOOKUP($B44,'Spring 2022 School'!$C$2:$AF$219,27,FALSE)),0,(VLOOKUP($B44,'Spring 2022 School'!$C$2:$AF$219,27,FALSE)))</f>
        <v>0</v>
      </c>
      <c r="AC44" s="242">
        <f>IF(ISNA(VLOOKUP($B44,'Spring 2022 School'!$C$2:$AF$219,27,FALSE)),0,(VLOOKUP($B44,'Spring 2022 School'!$C$2:$AF$219,27,FALSE)))</f>
        <v>0</v>
      </c>
      <c r="AD44" s="414">
        <f t="shared" si="31"/>
        <v>65494.5</v>
      </c>
      <c r="AE44" s="436">
        <f>VLOOKUP($A44,'Data EYFSS Indica Old'!$C:$AQ,17,0)</f>
        <v>0</v>
      </c>
      <c r="AF44" s="436">
        <f>VLOOKUP($A44,'Data EYFSS Indica Old'!$C:$AQ,18,0)</f>
        <v>10441.935483870968</v>
      </c>
      <c r="AG44" s="436">
        <f>VLOOKUP($A44,'Data EYFSS Indica Old'!$C:$AQ,19,0)</f>
        <v>13052.419354838708</v>
      </c>
      <c r="AH44" s="414">
        <f t="shared" si="32"/>
        <v>0</v>
      </c>
      <c r="AI44" s="414">
        <f t="shared" si="33"/>
        <v>3028.1612903225805</v>
      </c>
      <c r="AJ44" s="414">
        <f t="shared" si="34"/>
        <v>1044.1935483870966</v>
      </c>
      <c r="AK44" s="414">
        <f t="shared" si="35"/>
        <v>4072.3548387096771</v>
      </c>
      <c r="AL44" s="436">
        <f>IF(ISNA(VLOOKUP($A44,'Spring 2022 School'!$B41:$AD41,29,FALSE)),0,(VLOOKUP($A44,'Spring 2022 School'!$B41:$AD41,29,FALSE)))</f>
        <v>6</v>
      </c>
      <c r="AM44" s="436">
        <f>IF(ISNA(VLOOKUP($A44,'Spring 2022 School'!$B41:$AZ41,30,FALSE)),0,(VLOOKUP($A44,'Spring 2022 School'!$B41:$AZ41,30,FALSE)))</f>
        <v>90</v>
      </c>
      <c r="AN44" s="435">
        <f t="shared" si="27"/>
        <v>3270</v>
      </c>
      <c r="AO44" s="437">
        <f t="shared" si="28"/>
        <v>0</v>
      </c>
      <c r="AP44" s="414">
        <f t="shared" si="29"/>
        <v>72836.854838709682</v>
      </c>
      <c r="AQ44" s="436">
        <f>VLOOKUP($A44,'Data EYFSS Indica Old'!$C:$AQ,26,0)</f>
        <v>0</v>
      </c>
      <c r="AR44" s="436">
        <f>VLOOKUP($A44,'Data EYFSS Indica Old'!$C:$AQ,27,0)</f>
        <v>0</v>
      </c>
      <c r="AS44" s="436">
        <f>VLOOKUP($A44,'Data EYFSS Indica Old'!$C:$AQ,28,0)</f>
        <v>0</v>
      </c>
      <c r="AT44" s="442">
        <f t="shared" si="40"/>
        <v>0</v>
      </c>
      <c r="AU44" s="442">
        <f>(VLOOKUP($A44,'Data EYFSS Indica Old'!$C:$AQ,24,0))/3.2*AU$3</f>
        <v>0</v>
      </c>
      <c r="AV44" s="447">
        <f t="shared" si="36"/>
        <v>72836.854838709682</v>
      </c>
      <c r="AW44" s="443">
        <f t="shared" si="37"/>
        <v>30348.689516129034</v>
      </c>
      <c r="AX44" s="443">
        <f t="shared" si="38"/>
        <v>24278.951612903227</v>
      </c>
      <c r="AY44" s="443">
        <f t="shared" si="39"/>
        <v>18209.21370967742</v>
      </c>
      <c r="AZ44" s="443"/>
    </row>
    <row r="45" spans="1:52" x14ac:dyDescent="0.35">
      <c r="A45" s="252">
        <v>2037</v>
      </c>
      <c r="B45" t="s">
        <v>973</v>
      </c>
      <c r="C45" s="242">
        <f>IF(ISNA(VLOOKUP($B45,'Spring 2022 School'!$C$2:$AF$220,5,FALSE)),0,(VLOOKUP($B45,'Spring 2022 School'!$C$2:$AF$220,5,FALSE)))</f>
        <v>33</v>
      </c>
      <c r="D45" s="242">
        <f>IF(ISNA(VLOOKUP($B45,'Summer 2022 School'!$C$2:$AF$220,5,FALSE)),0,(VLOOKUP($B45,'Summer 2022 School'!$C$2:$AF$220,5,FALSE)))</f>
        <v>34</v>
      </c>
      <c r="E45" s="242">
        <f>IF(ISNA(VLOOKUP($B45,'Autumn 2022 School'!$C$2:$AF$219,4,FALSE)),0,(VLOOKUP($B45,'Autumn 2022 School'!$C$2:$AF$219,4,FALSE)))</f>
        <v>32</v>
      </c>
      <c r="F45" s="242">
        <f>IF(ISNA(VLOOKUP($B45,'Spring 2022 School'!$C$2:$AF$219,8,FALSE)),0,(VLOOKUP($B45,'Spring 2022 School'!$C$2:$AF$219,8,FALSE)))</f>
        <v>6</v>
      </c>
      <c r="G45" s="242">
        <f>IF(ISNA(VLOOKUP($B45,'Summer 2022 School'!$C$2:$AF$219,8,FALSE)),0,(VLOOKUP($B45,'Summer 2022 School'!$C$2:$AF$219,8,FALSE)))</f>
        <v>6</v>
      </c>
      <c r="H45" s="242">
        <f>IF(ISNA(VLOOKUP($B45,'Autumn 2022 School'!$C$2:$AF$219,6,FALSE)),0,(VLOOKUP($B45,'Autumn 2022 School'!$C$2:$AF$219,6,FALSE)))</f>
        <v>6</v>
      </c>
      <c r="I45" s="242">
        <f>IF(ISNA(VLOOKUP($B45,'Spring 2022 School'!$C$2:$AF$219,12,FALSE)),0,(VLOOKUP($B45,'Spring 2022 School'!$C$2:$AF$219,12,FALSE)))</f>
        <v>495</v>
      </c>
      <c r="J45" s="242">
        <f>IF(ISNA(VLOOKUP($B45,'Summer 2022 School'!$C$2:$AF$219,12,FALSE)),0,(VLOOKUP($B45,'Summer 2022 School'!$C$2:$AF$219,12,FALSE)))</f>
        <v>510</v>
      </c>
      <c r="K45" s="242">
        <f>IF(ISNA(VLOOKUP($B45,'Autumn 2022 School'!$C$2:$AF$219,9,FALSE)),0,(VLOOKUP($B45,'Autumn 2022 School'!$C$2:$AF$219,9,FALSE)))</f>
        <v>480</v>
      </c>
      <c r="L45" s="242">
        <f>IF(ISNA(VLOOKUP($B45,'Spring 2022 School'!$C$2:$AF$219,15,FALSE)),0,(VLOOKUP($B45,'Spring 2022 School'!$C$2:$AF$219,15,FALSE)))</f>
        <v>90</v>
      </c>
      <c r="M45" s="242">
        <f>IF(ISNA(VLOOKUP($B45,'Summer 2022 School'!$C$2:$AF$219,15,FALSE)),0,(VLOOKUP($B45,'Summer 2022 School'!$C$2:$AF$219,15,FALSE)))</f>
        <v>90</v>
      </c>
      <c r="N45" s="242">
        <f>IF(ISNA(VLOOKUP($B45,'Autumn 2022 School'!$C$2:$AF$219,11,FALSE)),0,(VLOOKUP($B45,'Autumn 2022 School'!$C$2:$AF$219,11,FALSE)))</f>
        <v>90</v>
      </c>
      <c r="O45" s="242">
        <f>IF(ISNA(VLOOKUP($B45,'Spring 2022 School'!$C$2:$AF$219,2,FALSE)),0,(VLOOKUP($B45,'Spring 2022 School'!$C$2:$AF$219,2,FALSE)))</f>
        <v>0</v>
      </c>
      <c r="P45" s="242">
        <f>IF(ISNA(VLOOKUP($B45,'Summer 2022 School'!$C$2:$AF$219,2,FALSE)),0,(VLOOKUP($B45,'Summer 2022 School'!$C$2:$AF$219,2,FALSE)))</f>
        <v>0</v>
      </c>
      <c r="Q45" s="242">
        <f>IF(ISNA(VLOOKUP($B45,'Autumn 2022 School'!$C$2:$AF$219,2,FALSE)),0,(VLOOKUP($B45,'Autumn 2022 School'!$C$2:$AF$219,2,FALSE)))</f>
        <v>0</v>
      </c>
      <c r="R45" s="242">
        <f>IF(ISNA(VLOOKUP($B45,'Spring 2022 School'!$C$2:$AF$219,9,FALSE)),0,(VLOOKUP($B45,'Spring 2022 School'!$C$2:$AF$219,9,FALSE)))</f>
        <v>0</v>
      </c>
      <c r="S45" s="242">
        <f>IF(ISNA(VLOOKUP($B45,'Summer 2022 School'!$C$2:$AF$219,9,FALSE)),0,(VLOOKUP($B45,'Summer 2022 School'!$C$2:$AF$219,9,FALSE)))</f>
        <v>0</v>
      </c>
      <c r="T45" s="242">
        <f>IF(ISNA(VLOOKUP($B45,'Autumn 2022 School'!$C$2:$AF$219,7,FALSE)),0,(VLOOKUP($B45,'Autumn 2022 School'!$C$2:$AF$219,7,FALSE)))</f>
        <v>0</v>
      </c>
      <c r="U45" s="242">
        <f>IF(ISNA(VLOOKUP($B45,'Spring 2022 School'!$C$2:$AF$219,25,FALSE)),0,(VLOOKUP($B45,'Spring 2022 School'!$C$2:$AF$219,25,FALSE)))</f>
        <v>11</v>
      </c>
      <c r="V45" s="242">
        <f>IF(ISNA(VLOOKUP($B45,'Spring 2022 School'!$C$2:$AF$219,25,FALSE)),0,(VLOOKUP($B45,'Spring 2022 School'!$C$2:$AF$219,25,FALSE)))</f>
        <v>11</v>
      </c>
      <c r="W45" s="242">
        <f>IF(ISNA(VLOOKUP($B45,'Spring 2022 School'!$C$2:$AF$219,25,FALSE)),0,(VLOOKUP($B45,'Spring 2022 School'!$C$2:$AF$219,25,FALSE)))</f>
        <v>11</v>
      </c>
      <c r="X45" s="242">
        <f>IF(ISNA(VLOOKUP($B45,'Spring 2022 School'!$C$2:$AF$219,26,FALSE)),0,(VLOOKUP($B45,'Spring 2022 School'!$C$2:$AF$219,26,FALSE)))</f>
        <v>165</v>
      </c>
      <c r="Y45" s="242">
        <f>IF(ISNA(VLOOKUP($B45,'Spring 2022 School'!$C$2:$AF$219,26,FALSE)),0,(VLOOKUP($B45,'Spring 2022 School'!$C$2:$AF$219,26,FALSE)))</f>
        <v>165</v>
      </c>
      <c r="Z45" s="242">
        <f>IF(ISNA(VLOOKUP($B45,'Spring 2022 School'!$C$2:$AF$219,26,FALSE)),0,(VLOOKUP($B45,'Spring 2022 School'!$C$2:$AF$219,26,FALSE)))</f>
        <v>165</v>
      </c>
      <c r="AA45" s="242">
        <f>IF(ISNA(VLOOKUP($B45,'Spring 2022 School'!$C$2:$AF$219,27,FALSE)),0,(VLOOKUP($B45,'Spring 2022 School'!$C$2:$AF$219,27,FALSE)))</f>
        <v>45</v>
      </c>
      <c r="AB45" s="242">
        <f>IF(ISNA(VLOOKUP($B45,'Spring 2022 School'!$C$2:$AF$219,27,FALSE)),0,(VLOOKUP($B45,'Spring 2022 School'!$C$2:$AF$219,27,FALSE)))</f>
        <v>45</v>
      </c>
      <c r="AC45" s="242">
        <f>IF(ISNA(VLOOKUP($B45,'Spring 2022 School'!$C$2:$AF$219,27,FALSE)),0,(VLOOKUP($B45,'Spring 2022 School'!$C$2:$AF$219,27,FALSE)))</f>
        <v>45</v>
      </c>
      <c r="AD45" s="414">
        <f t="shared" si="31"/>
        <v>104551.5</v>
      </c>
      <c r="AE45" s="436">
        <f>VLOOKUP($A45,'Data EYFSS Indica Old'!$C:$AQ,17,0)</f>
        <v>1500.3947368421052</v>
      </c>
      <c r="AF45" s="436">
        <f>VLOOKUP($A45,'Data EYFSS Indica Old'!$C:$AQ,18,0)</f>
        <v>3500.9210526315787</v>
      </c>
      <c r="AG45" s="436">
        <f>VLOOKUP($A45,'Data EYFSS Indica Old'!$C:$AQ,19,0)</f>
        <v>12003.157894736842</v>
      </c>
      <c r="AH45" s="414">
        <f t="shared" si="32"/>
        <v>915.24078947368412</v>
      </c>
      <c r="AI45" s="414">
        <f t="shared" si="33"/>
        <v>1015.2671052631578</v>
      </c>
      <c r="AJ45" s="414">
        <f t="shared" si="34"/>
        <v>960.25263157894733</v>
      </c>
      <c r="AK45" s="414">
        <f t="shared" si="35"/>
        <v>2890.7605263157893</v>
      </c>
      <c r="AL45" s="436">
        <f>IF(ISNA(VLOOKUP($A45,'Spring 2022 School'!$B42:$AD42,29,FALSE)),0,(VLOOKUP($A45,'Spring 2022 School'!$B42:$AD42,29,FALSE)))</f>
        <v>8</v>
      </c>
      <c r="AM45" s="436">
        <f>IF(ISNA(VLOOKUP($A45,'Spring 2022 School'!$B42:$AZ42,30,FALSE)),0,(VLOOKUP($A45,'Spring 2022 School'!$B42:$AZ42,30,FALSE)))</f>
        <v>120</v>
      </c>
      <c r="AN45" s="435">
        <f t="shared" si="27"/>
        <v>4360</v>
      </c>
      <c r="AO45" s="437">
        <f t="shared" si="28"/>
        <v>0</v>
      </c>
      <c r="AP45" s="414">
        <f t="shared" si="29"/>
        <v>111802.26052631579</v>
      </c>
      <c r="AQ45" s="436">
        <f>VLOOKUP($A45,'Data EYFSS Indica Old'!$C:$AQ,26,0)</f>
        <v>9</v>
      </c>
      <c r="AR45" s="436">
        <f>VLOOKUP($A45,'Data EYFSS Indica Old'!$C:$AQ,27,0)</f>
        <v>0</v>
      </c>
      <c r="AS45" s="436">
        <f>VLOOKUP($A45,'Data EYFSS Indica Old'!$C:$AQ,28,0)</f>
        <v>0</v>
      </c>
      <c r="AT45" s="442">
        <f t="shared" si="40"/>
        <v>1088.0999999999999</v>
      </c>
      <c r="AU45" s="442">
        <f>(VLOOKUP($A45,'Data EYFSS Indica Old'!$C:$AQ,24,0))/3.2*AU$3</f>
        <v>0</v>
      </c>
      <c r="AV45" s="447">
        <f t="shared" si="36"/>
        <v>112890.3605263158</v>
      </c>
      <c r="AW45" s="443">
        <f t="shared" si="37"/>
        <v>47037.650219298244</v>
      </c>
      <c r="AX45" s="443">
        <f t="shared" si="38"/>
        <v>37630.120175438598</v>
      </c>
      <c r="AY45" s="443">
        <f t="shared" si="39"/>
        <v>28222.590131578949</v>
      </c>
      <c r="AZ45" s="443"/>
    </row>
    <row r="46" spans="1:52" x14ac:dyDescent="0.35">
      <c r="A46" s="252">
        <v>2038</v>
      </c>
      <c r="B46" t="s">
        <v>974</v>
      </c>
      <c r="C46" s="242">
        <f>IF(ISNA(VLOOKUP($B46,'Spring 2022 School'!$C$2:$AF$220,5,FALSE)),0,(VLOOKUP($B46,'Spring 2022 School'!$C$2:$AF$220,5,FALSE)))</f>
        <v>34</v>
      </c>
      <c r="D46" s="242">
        <f>IF(ISNA(VLOOKUP($B46,'Summer 2022 School'!$C$2:$AF$220,5,FALSE)),0,(VLOOKUP($B46,'Summer 2022 School'!$C$2:$AF$220,5,FALSE)))</f>
        <v>37</v>
      </c>
      <c r="E46" s="242">
        <f>IF(ISNA(VLOOKUP($B46,'Autumn 2022 School'!$C$2:$AF$219,4,FALSE)),0,(VLOOKUP($B46,'Autumn 2022 School'!$C$2:$AF$219,4,FALSE)))</f>
        <v>22</v>
      </c>
      <c r="F46" s="242">
        <f>IF(ISNA(VLOOKUP($B46,'Spring 2022 School'!$C$2:$AF$219,8,FALSE)),0,(VLOOKUP($B46,'Spring 2022 School'!$C$2:$AF$219,8,FALSE)))</f>
        <v>0</v>
      </c>
      <c r="G46" s="242">
        <f>IF(ISNA(VLOOKUP($B46,'Summer 2022 School'!$C$2:$AF$219,8,FALSE)),0,(VLOOKUP($B46,'Summer 2022 School'!$C$2:$AF$219,8,FALSE)))</f>
        <v>0</v>
      </c>
      <c r="H46" s="242">
        <f>IF(ISNA(VLOOKUP($B46,'Autumn 2022 School'!$C$2:$AF$219,6,FALSE)),0,(VLOOKUP($B46,'Autumn 2022 School'!$C$2:$AF$219,6,FALSE)))</f>
        <v>0</v>
      </c>
      <c r="I46" s="242">
        <f>IF(ISNA(VLOOKUP($B46,'Spring 2022 School'!$C$2:$AF$219,12,FALSE)),0,(VLOOKUP($B46,'Spring 2022 School'!$C$2:$AF$219,12,FALSE)))</f>
        <v>210</v>
      </c>
      <c r="J46" s="242">
        <f>IF(ISNA(VLOOKUP($B46,'Summer 2022 School'!$C$2:$AF$219,12,FALSE)),0,(VLOOKUP($B46,'Summer 2022 School'!$C$2:$AF$219,12,FALSE)))</f>
        <v>555</v>
      </c>
      <c r="K46" s="242">
        <f>IF(ISNA(VLOOKUP($B46,'Autumn 2022 School'!$C$2:$AF$219,9,FALSE)),0,(VLOOKUP($B46,'Autumn 2022 School'!$C$2:$AF$219,9,FALSE)))</f>
        <v>0</v>
      </c>
      <c r="L46" s="242">
        <f>IF(ISNA(VLOOKUP($B46,'Spring 2022 School'!$C$2:$AF$219,15,FALSE)),0,(VLOOKUP($B46,'Spring 2022 School'!$C$2:$AF$219,15,FALSE)))</f>
        <v>0</v>
      </c>
      <c r="M46" s="242">
        <f>IF(ISNA(VLOOKUP($B46,'Summer 2022 School'!$C$2:$AF$219,15,FALSE)),0,(VLOOKUP($B46,'Summer 2022 School'!$C$2:$AF$219,15,FALSE)))</f>
        <v>0</v>
      </c>
      <c r="N46" s="242">
        <f>IF(ISNA(VLOOKUP($B46,'Autumn 2022 School'!$C$2:$AF$219,11,FALSE)),0,(VLOOKUP($B46,'Autumn 2022 School'!$C$2:$AF$219,11,FALSE)))</f>
        <v>0</v>
      </c>
      <c r="O46" s="242">
        <f>IF(ISNA(VLOOKUP($B46,'Spring 2022 School'!$C$2:$AF$219,2,FALSE)),0,(VLOOKUP($B46,'Spring 2022 School'!$C$2:$AF$219,2,FALSE)))</f>
        <v>0</v>
      </c>
      <c r="P46" s="242">
        <f>IF(ISNA(VLOOKUP($B46,'Summer 2022 School'!$C$2:$AF$219,2,FALSE)),0,(VLOOKUP($B46,'Summer 2022 School'!$C$2:$AF$219,2,FALSE)))</f>
        <v>0</v>
      </c>
      <c r="Q46" s="242">
        <f>IF(ISNA(VLOOKUP($B46,'Autumn 2022 School'!$C$2:$AF$219,2,FALSE)),0,(VLOOKUP($B46,'Autumn 2022 School'!$C$2:$AF$219,2,FALSE)))</f>
        <v>0</v>
      </c>
      <c r="R46" s="242">
        <f>IF(ISNA(VLOOKUP($B46,'Spring 2022 School'!$C$2:$AF$219,9,FALSE)),0,(VLOOKUP($B46,'Spring 2022 School'!$C$2:$AF$219,9,FALSE)))</f>
        <v>0</v>
      </c>
      <c r="S46" s="242">
        <f>IF(ISNA(VLOOKUP($B46,'Summer 2022 School'!$C$2:$AF$219,9,FALSE)),0,(VLOOKUP($B46,'Summer 2022 School'!$C$2:$AF$219,9,FALSE)))</f>
        <v>0</v>
      </c>
      <c r="T46" s="242">
        <f>IF(ISNA(VLOOKUP($B46,'Autumn 2022 School'!$C$2:$AF$219,7,FALSE)),0,(VLOOKUP($B46,'Autumn 2022 School'!$C$2:$AF$219,7,FALSE)))</f>
        <v>0</v>
      </c>
      <c r="U46" s="242">
        <f>IF(ISNA(VLOOKUP($B46,'Spring 2022 School'!$C$2:$AF$219,25,FALSE)),0,(VLOOKUP($B46,'Spring 2022 School'!$C$2:$AF$219,25,FALSE)))</f>
        <v>9</v>
      </c>
      <c r="V46" s="242">
        <f>IF(ISNA(VLOOKUP($B46,'Spring 2022 School'!$C$2:$AF$219,25,FALSE)),0,(VLOOKUP($B46,'Spring 2022 School'!$C$2:$AF$219,25,FALSE)))</f>
        <v>9</v>
      </c>
      <c r="W46" s="242">
        <f>IF(ISNA(VLOOKUP($B46,'Spring 2022 School'!$C$2:$AF$219,25,FALSE)),0,(VLOOKUP($B46,'Spring 2022 School'!$C$2:$AF$219,25,FALSE)))</f>
        <v>9</v>
      </c>
      <c r="X46" s="242">
        <f>IF(ISNA(VLOOKUP($B46,'Spring 2022 School'!$C$2:$AF$219,26,FALSE)),0,(VLOOKUP($B46,'Spring 2022 School'!$C$2:$AF$219,26,FALSE)))</f>
        <v>135</v>
      </c>
      <c r="Y46" s="242">
        <f>IF(ISNA(VLOOKUP($B46,'Spring 2022 School'!$C$2:$AF$219,26,FALSE)),0,(VLOOKUP($B46,'Spring 2022 School'!$C$2:$AF$219,26,FALSE)))</f>
        <v>135</v>
      </c>
      <c r="Z46" s="242">
        <f>IF(ISNA(VLOOKUP($B46,'Spring 2022 School'!$C$2:$AF$219,26,FALSE)),0,(VLOOKUP($B46,'Spring 2022 School'!$C$2:$AF$219,26,FALSE)))</f>
        <v>135</v>
      </c>
      <c r="AA46" s="242">
        <f>IF(ISNA(VLOOKUP($B46,'Spring 2022 School'!$C$2:$AF$219,27,FALSE)),0,(VLOOKUP($B46,'Spring 2022 School'!$C$2:$AF$219,27,FALSE)))</f>
        <v>0</v>
      </c>
      <c r="AB46" s="242">
        <f>IF(ISNA(VLOOKUP($B46,'Spring 2022 School'!$C$2:$AF$219,27,FALSE)),0,(VLOOKUP($B46,'Spring 2022 School'!$C$2:$AF$219,27,FALSE)))</f>
        <v>0</v>
      </c>
      <c r="AC46" s="242">
        <f>IF(ISNA(VLOOKUP($B46,'Spring 2022 School'!$C$2:$AF$219,27,FALSE)),0,(VLOOKUP($B46,'Spring 2022 School'!$C$2:$AF$219,27,FALSE)))</f>
        <v>0</v>
      </c>
      <c r="AD46" s="414">
        <f t="shared" si="31"/>
        <v>46741.5</v>
      </c>
      <c r="AE46" s="436">
        <f>VLOOKUP($A46,'Data EYFSS Indica Old'!$C:$AQ,17,0)</f>
        <v>4418.181818181818</v>
      </c>
      <c r="AF46" s="436">
        <f>VLOOKUP($A46,'Data EYFSS Indica Old'!$C:$AQ,18,0)</f>
        <v>4602.272727272727</v>
      </c>
      <c r="AG46" s="436">
        <f>VLOOKUP($A46,'Data EYFSS Indica Old'!$C:$AQ,19,0)</f>
        <v>9756.818181818182</v>
      </c>
      <c r="AH46" s="414">
        <f t="shared" si="32"/>
        <v>2695.090909090909</v>
      </c>
      <c r="AI46" s="414">
        <f t="shared" si="33"/>
        <v>1334.6590909090908</v>
      </c>
      <c r="AJ46" s="414">
        <f t="shared" si="34"/>
        <v>780.54545454545462</v>
      </c>
      <c r="AK46" s="414">
        <f t="shared" si="35"/>
        <v>4810.295454545455</v>
      </c>
      <c r="AL46" s="436">
        <f>IF(ISNA(VLOOKUP($A46,'Spring 2022 School'!$B43:$AD43,29,FALSE)),0,(VLOOKUP($A46,'Spring 2022 School'!$B43:$AD43,29,FALSE)))</f>
        <v>9</v>
      </c>
      <c r="AM46" s="436">
        <f>IF(ISNA(VLOOKUP($A46,'Spring 2022 School'!$B43:$AZ43,30,FALSE)),0,(VLOOKUP($A46,'Spring 2022 School'!$B43:$AZ43,30,FALSE)))</f>
        <v>135</v>
      </c>
      <c r="AN46" s="435">
        <f t="shared" si="27"/>
        <v>4905</v>
      </c>
      <c r="AO46" s="437">
        <f t="shared" si="28"/>
        <v>0</v>
      </c>
      <c r="AP46" s="414">
        <f t="shared" si="29"/>
        <v>56456.795454545456</v>
      </c>
      <c r="AQ46" s="436">
        <f>VLOOKUP($A46,'Data EYFSS Indica Old'!$C:$AQ,26,0)</f>
        <v>9</v>
      </c>
      <c r="AR46" s="436">
        <f>VLOOKUP($A46,'Data EYFSS Indica Old'!$C:$AQ,27,0)</f>
        <v>0</v>
      </c>
      <c r="AS46" s="436">
        <f>VLOOKUP($A46,'Data EYFSS Indica Old'!$C:$AQ,28,0)</f>
        <v>0</v>
      </c>
      <c r="AT46" s="442">
        <f t="shared" si="40"/>
        <v>1088.0999999999999</v>
      </c>
      <c r="AU46" s="442">
        <f>(VLOOKUP($A46,'Data EYFSS Indica Old'!$C:$AQ,24,0))/3.2*AU$3</f>
        <v>0</v>
      </c>
      <c r="AV46" s="447">
        <f t="shared" si="36"/>
        <v>57544.895454545454</v>
      </c>
      <c r="AW46" s="443">
        <f t="shared" si="37"/>
        <v>23977.039772727272</v>
      </c>
      <c r="AX46" s="443">
        <f t="shared" si="38"/>
        <v>19181.631818181817</v>
      </c>
      <c r="AY46" s="443">
        <f t="shared" si="39"/>
        <v>14386.223863636362</v>
      </c>
      <c r="AZ46" s="443"/>
    </row>
    <row r="47" spans="1:52" x14ac:dyDescent="0.35">
      <c r="A47" s="252">
        <v>2039</v>
      </c>
      <c r="B47" t="s">
        <v>975</v>
      </c>
      <c r="C47" s="242">
        <f>IF(ISNA(VLOOKUP($B47,'Spring 2022 School'!$C$2:$AF$220,5,FALSE)),0,(VLOOKUP($B47,'Spring 2022 School'!$C$2:$AF$220,5,FALSE)))</f>
        <v>62</v>
      </c>
      <c r="D47" s="242">
        <f>IF(ISNA(VLOOKUP($B47,'Summer 2022 School'!$C$2:$AF$220,5,FALSE)),0,(VLOOKUP($B47,'Summer 2022 School'!$C$2:$AF$220,5,FALSE)))</f>
        <v>63</v>
      </c>
      <c r="E47" s="242">
        <f>IF(ISNA(VLOOKUP($B47,'Autumn 2022 School'!$C$2:$AF$219,4,FALSE)),0,(VLOOKUP($B47,'Autumn 2022 School'!$C$2:$AF$219,4,FALSE)))</f>
        <v>56</v>
      </c>
      <c r="F47" s="242">
        <f>IF(ISNA(VLOOKUP($B47,'Spring 2022 School'!$C$2:$AF$219,8,FALSE)),0,(VLOOKUP($B47,'Spring 2022 School'!$C$2:$AF$219,8,FALSE)))</f>
        <v>0</v>
      </c>
      <c r="G47" s="242">
        <f>IF(ISNA(VLOOKUP($B47,'Summer 2022 School'!$C$2:$AF$219,8,FALSE)),0,(VLOOKUP($B47,'Summer 2022 School'!$C$2:$AF$219,8,FALSE)))</f>
        <v>0</v>
      </c>
      <c r="H47" s="242">
        <f>IF(ISNA(VLOOKUP($B47,'Autumn 2022 School'!$C$2:$AF$219,6,FALSE)),0,(VLOOKUP($B47,'Autumn 2022 School'!$C$2:$AF$219,6,FALSE)))</f>
        <v>0</v>
      </c>
      <c r="I47" s="242">
        <f>IF(ISNA(VLOOKUP($B47,'Spring 2022 School'!$C$2:$AF$219,12,FALSE)),0,(VLOOKUP($B47,'Spring 2022 School'!$C$2:$AF$219,12,FALSE)))</f>
        <v>930</v>
      </c>
      <c r="J47" s="242">
        <f>IF(ISNA(VLOOKUP($B47,'Summer 2022 School'!$C$2:$AF$219,12,FALSE)),0,(VLOOKUP($B47,'Summer 2022 School'!$C$2:$AF$219,12,FALSE)))</f>
        <v>945</v>
      </c>
      <c r="K47" s="242">
        <f>IF(ISNA(VLOOKUP($B47,'Autumn 2022 School'!$C$2:$AF$219,9,FALSE)),0,(VLOOKUP($B47,'Autumn 2022 School'!$C$2:$AF$219,9,FALSE)))</f>
        <v>840</v>
      </c>
      <c r="L47" s="242">
        <f>IF(ISNA(VLOOKUP($B47,'Spring 2022 School'!$C$2:$AF$219,15,FALSE)),0,(VLOOKUP($B47,'Spring 2022 School'!$C$2:$AF$219,15,FALSE)))</f>
        <v>0</v>
      </c>
      <c r="M47" s="242">
        <f>IF(ISNA(VLOOKUP($B47,'Summer 2022 School'!$C$2:$AF$219,15,FALSE)),0,(VLOOKUP($B47,'Summer 2022 School'!$C$2:$AF$219,15,FALSE)))</f>
        <v>0</v>
      </c>
      <c r="N47" s="242">
        <f>IF(ISNA(VLOOKUP($B47,'Autumn 2022 School'!$C$2:$AF$219,11,FALSE)),0,(VLOOKUP($B47,'Autumn 2022 School'!$C$2:$AF$219,11,FALSE)))</f>
        <v>0</v>
      </c>
      <c r="O47" s="242">
        <f>IF(ISNA(VLOOKUP($B47,'Spring 2022 School'!$C$2:$AF$219,2,FALSE)),0,(VLOOKUP($B47,'Spring 2022 School'!$C$2:$AF$219,2,FALSE)))</f>
        <v>0</v>
      </c>
      <c r="P47" s="242">
        <f>IF(ISNA(VLOOKUP($B47,'Summer 2022 School'!$C$2:$AF$219,2,FALSE)),0,(VLOOKUP($B47,'Summer 2022 School'!$C$2:$AF$219,2,FALSE)))</f>
        <v>0</v>
      </c>
      <c r="Q47" s="242">
        <f>IF(ISNA(VLOOKUP($B47,'Autumn 2022 School'!$C$2:$AF$219,2,FALSE)),0,(VLOOKUP($B47,'Autumn 2022 School'!$C$2:$AF$219,2,FALSE)))</f>
        <v>0</v>
      </c>
      <c r="R47" s="242">
        <f>IF(ISNA(VLOOKUP($B47,'Spring 2022 School'!$C$2:$AF$219,9,FALSE)),0,(VLOOKUP($B47,'Spring 2022 School'!$C$2:$AF$219,9,FALSE)))</f>
        <v>0</v>
      </c>
      <c r="S47" s="242">
        <f>IF(ISNA(VLOOKUP($B47,'Summer 2022 School'!$C$2:$AF$219,9,FALSE)),0,(VLOOKUP($B47,'Summer 2022 School'!$C$2:$AF$219,9,FALSE)))</f>
        <v>0</v>
      </c>
      <c r="T47" s="242">
        <f>IF(ISNA(VLOOKUP($B47,'Autumn 2022 School'!$C$2:$AF$219,7,FALSE)),0,(VLOOKUP($B47,'Autumn 2022 School'!$C$2:$AF$219,7,FALSE)))</f>
        <v>0</v>
      </c>
      <c r="U47" s="242">
        <f>IF(ISNA(VLOOKUP($B47,'Spring 2022 School'!$C$2:$AF$219,25,FALSE)),0,(VLOOKUP($B47,'Spring 2022 School'!$C$2:$AF$219,25,FALSE)))</f>
        <v>6</v>
      </c>
      <c r="V47" s="242">
        <f>IF(ISNA(VLOOKUP($B47,'Spring 2022 School'!$C$2:$AF$219,25,FALSE)),0,(VLOOKUP($B47,'Spring 2022 School'!$C$2:$AF$219,25,FALSE)))</f>
        <v>6</v>
      </c>
      <c r="W47" s="242">
        <f>IF(ISNA(VLOOKUP($B47,'Spring 2022 School'!$C$2:$AF$219,25,FALSE)),0,(VLOOKUP($B47,'Spring 2022 School'!$C$2:$AF$219,25,FALSE)))</f>
        <v>6</v>
      </c>
      <c r="X47" s="242">
        <f>IF(ISNA(VLOOKUP($B47,'Spring 2022 School'!$C$2:$AF$219,26,FALSE)),0,(VLOOKUP($B47,'Spring 2022 School'!$C$2:$AF$219,26,FALSE)))</f>
        <v>90</v>
      </c>
      <c r="Y47" s="242">
        <f>IF(ISNA(VLOOKUP($B47,'Spring 2022 School'!$C$2:$AF$219,26,FALSE)),0,(VLOOKUP($B47,'Spring 2022 School'!$C$2:$AF$219,26,FALSE)))</f>
        <v>90</v>
      </c>
      <c r="Z47" s="242">
        <f>IF(ISNA(VLOOKUP($B47,'Spring 2022 School'!$C$2:$AF$219,26,FALSE)),0,(VLOOKUP($B47,'Spring 2022 School'!$C$2:$AF$219,26,FALSE)))</f>
        <v>90</v>
      </c>
      <c r="AA47" s="242">
        <f>IF(ISNA(VLOOKUP($B47,'Spring 2022 School'!$C$2:$AF$219,27,FALSE)),0,(VLOOKUP($B47,'Spring 2022 School'!$C$2:$AF$219,27,FALSE)))</f>
        <v>0</v>
      </c>
      <c r="AB47" s="242">
        <f>IF(ISNA(VLOOKUP($B47,'Spring 2022 School'!$C$2:$AF$219,27,FALSE)),0,(VLOOKUP($B47,'Spring 2022 School'!$C$2:$AF$219,27,FALSE)))</f>
        <v>0</v>
      </c>
      <c r="AC47" s="242">
        <f>IF(ISNA(VLOOKUP($B47,'Spring 2022 School'!$C$2:$AF$219,27,FALSE)),0,(VLOOKUP($B47,'Spring 2022 School'!$C$2:$AF$219,27,FALSE)))</f>
        <v>0</v>
      </c>
      <c r="AD47" s="414">
        <f t="shared" si="31"/>
        <v>161938.5</v>
      </c>
      <c r="AE47" s="436">
        <f>VLOOKUP($A47,'Data EYFSS Indica Old'!$C:$AQ,17,0)</f>
        <v>0</v>
      </c>
      <c r="AF47" s="436">
        <f>VLOOKUP($A47,'Data EYFSS Indica Old'!$C:$AQ,18,0)</f>
        <v>5363.7735849056598</v>
      </c>
      <c r="AG47" s="436">
        <f>VLOOKUP($A47,'Data EYFSS Indica Old'!$C:$AQ,19,0)</f>
        <v>18773.207547169812</v>
      </c>
      <c r="AH47" s="414">
        <f t="shared" si="32"/>
        <v>0</v>
      </c>
      <c r="AI47" s="414">
        <f t="shared" si="33"/>
        <v>1555.4943396226413</v>
      </c>
      <c r="AJ47" s="414">
        <f t="shared" si="34"/>
        <v>1501.856603773585</v>
      </c>
      <c r="AK47" s="414">
        <f t="shared" si="35"/>
        <v>3057.3509433962263</v>
      </c>
      <c r="AL47" s="436">
        <f>IF(ISNA(VLOOKUP($A47,'Spring 2022 School'!$B44:$AD44,29,FALSE)),0,(VLOOKUP($A47,'Spring 2022 School'!$B44:$AD44,29,FALSE)))</f>
        <v>6</v>
      </c>
      <c r="AM47" s="436">
        <f>IF(ISNA(VLOOKUP($A47,'Spring 2022 School'!$B44:$AZ44,30,FALSE)),0,(VLOOKUP($A47,'Spring 2022 School'!$B44:$AZ44,30,FALSE)))</f>
        <v>90</v>
      </c>
      <c r="AN47" s="435">
        <f t="shared" si="27"/>
        <v>3270</v>
      </c>
      <c r="AO47" s="437">
        <f t="shared" si="28"/>
        <v>0</v>
      </c>
      <c r="AP47" s="414">
        <f t="shared" si="29"/>
        <v>168265.85094339622</v>
      </c>
      <c r="AQ47" s="436">
        <f>VLOOKUP($A47,'Data EYFSS Indica Old'!$C:$AQ,26,0)</f>
        <v>8</v>
      </c>
      <c r="AR47" s="436">
        <f>VLOOKUP($A47,'Data EYFSS Indica Old'!$C:$AQ,27,0)</f>
        <v>0</v>
      </c>
      <c r="AS47" s="436">
        <f>VLOOKUP($A47,'Data EYFSS Indica Old'!$C:$AQ,28,0)</f>
        <v>0</v>
      </c>
      <c r="AT47" s="442">
        <f t="shared" si="40"/>
        <v>967.2</v>
      </c>
      <c r="AU47" s="442">
        <f>(VLOOKUP($A47,'Data EYFSS Indica Old'!$C:$AQ,24,0))/3.2*AU$3</f>
        <v>0</v>
      </c>
      <c r="AV47" s="447">
        <f t="shared" si="36"/>
        <v>169233.05094339623</v>
      </c>
      <c r="AW47" s="443">
        <f t="shared" si="37"/>
        <v>70513.77122641509</v>
      </c>
      <c r="AX47" s="443">
        <f t="shared" si="38"/>
        <v>56411.016981132074</v>
      </c>
      <c r="AY47" s="443">
        <f t="shared" si="39"/>
        <v>42308.262735849057</v>
      </c>
      <c r="AZ47" s="443"/>
    </row>
    <row r="48" spans="1:52" x14ac:dyDescent="0.35">
      <c r="A48" s="252">
        <v>2040</v>
      </c>
      <c r="B48" t="s">
        <v>976</v>
      </c>
      <c r="C48" s="242">
        <f>IF(ISNA(VLOOKUP($B48,'Spring 2022 School'!$C$2:$AF$220,5,FALSE)),0,(VLOOKUP($B48,'Spring 2022 School'!$C$2:$AF$220,5,FALSE)))</f>
        <v>27</v>
      </c>
      <c r="D48" s="242">
        <f>IF(ISNA(VLOOKUP($B48,'Summer 2022 School'!$C$2:$AF$220,5,FALSE)),0,(VLOOKUP($B48,'Summer 2022 School'!$C$2:$AF$220,5,FALSE)))</f>
        <v>29</v>
      </c>
      <c r="E48" s="242">
        <f>IF(ISNA(VLOOKUP($B48,'Autumn 2022 School'!$C$2:$AF$219,4,FALSE)),0,(VLOOKUP($B48,'Autumn 2022 School'!$C$2:$AF$219,4,FALSE)))</f>
        <v>32</v>
      </c>
      <c r="F48" s="242">
        <f>IF(ISNA(VLOOKUP($B48,'Spring 2022 School'!$C$2:$AF$219,8,FALSE)),0,(VLOOKUP($B48,'Spring 2022 School'!$C$2:$AF$219,8,FALSE)))</f>
        <v>0</v>
      </c>
      <c r="G48" s="242">
        <f>IF(ISNA(VLOOKUP($B48,'Summer 2022 School'!$C$2:$AF$219,8,FALSE)),0,(VLOOKUP($B48,'Summer 2022 School'!$C$2:$AF$219,8,FALSE)))</f>
        <v>0</v>
      </c>
      <c r="H48" s="242">
        <f>IF(ISNA(VLOOKUP($B48,'Autumn 2022 School'!$C$2:$AF$219,6,FALSE)),0,(VLOOKUP($B48,'Autumn 2022 School'!$C$2:$AF$219,6,FALSE)))</f>
        <v>0</v>
      </c>
      <c r="I48" s="242">
        <f>IF(ISNA(VLOOKUP($B48,'Spring 2022 School'!$C$2:$AF$219,12,FALSE)),0,(VLOOKUP($B48,'Spring 2022 School'!$C$2:$AF$219,12,FALSE)))</f>
        <v>405</v>
      </c>
      <c r="J48" s="242">
        <f>IF(ISNA(VLOOKUP($B48,'Summer 2022 School'!$C$2:$AF$219,12,FALSE)),0,(VLOOKUP($B48,'Summer 2022 School'!$C$2:$AF$219,12,FALSE)))</f>
        <v>435</v>
      </c>
      <c r="K48" s="242">
        <f>IF(ISNA(VLOOKUP($B48,'Autumn 2022 School'!$C$2:$AF$219,9,FALSE)),0,(VLOOKUP($B48,'Autumn 2022 School'!$C$2:$AF$219,9,FALSE)))</f>
        <v>480</v>
      </c>
      <c r="L48" s="242">
        <f>IF(ISNA(VLOOKUP($B48,'Spring 2022 School'!$C$2:$AF$219,15,FALSE)),0,(VLOOKUP($B48,'Spring 2022 School'!$C$2:$AF$219,15,FALSE)))</f>
        <v>0</v>
      </c>
      <c r="M48" s="242">
        <f>IF(ISNA(VLOOKUP($B48,'Summer 2022 School'!$C$2:$AF$219,15,FALSE)),0,(VLOOKUP($B48,'Summer 2022 School'!$C$2:$AF$219,15,FALSE)))</f>
        <v>0</v>
      </c>
      <c r="N48" s="242">
        <f>IF(ISNA(VLOOKUP($B48,'Autumn 2022 School'!$C$2:$AF$219,11,FALSE)),0,(VLOOKUP($B48,'Autumn 2022 School'!$C$2:$AF$219,11,FALSE)))</f>
        <v>0</v>
      </c>
      <c r="O48" s="242">
        <f>IF(ISNA(VLOOKUP($B48,'Spring 2022 School'!$C$2:$AF$219,2,FALSE)),0,(VLOOKUP($B48,'Spring 2022 School'!$C$2:$AF$219,2,FALSE)))</f>
        <v>0</v>
      </c>
      <c r="P48" s="242">
        <f>IF(ISNA(VLOOKUP($B48,'Summer 2022 School'!$C$2:$AF$219,2,FALSE)),0,(VLOOKUP($B48,'Summer 2022 School'!$C$2:$AF$219,2,FALSE)))</f>
        <v>0</v>
      </c>
      <c r="Q48" s="242">
        <f>IF(ISNA(VLOOKUP($B48,'Autumn 2022 School'!$C$2:$AF$219,2,FALSE)),0,(VLOOKUP($B48,'Autumn 2022 School'!$C$2:$AF$219,2,FALSE)))</f>
        <v>0</v>
      </c>
      <c r="R48" s="242">
        <f>IF(ISNA(VLOOKUP($B48,'Spring 2022 School'!$C$2:$AF$219,9,FALSE)),0,(VLOOKUP($B48,'Spring 2022 School'!$C$2:$AF$219,9,FALSE)))</f>
        <v>0</v>
      </c>
      <c r="S48" s="242">
        <f>IF(ISNA(VLOOKUP($B48,'Summer 2022 School'!$C$2:$AF$219,9,FALSE)),0,(VLOOKUP($B48,'Summer 2022 School'!$C$2:$AF$219,9,FALSE)))</f>
        <v>0</v>
      </c>
      <c r="T48" s="242">
        <f>IF(ISNA(VLOOKUP($B48,'Autumn 2022 School'!$C$2:$AF$219,7,FALSE)),0,(VLOOKUP($B48,'Autumn 2022 School'!$C$2:$AF$219,7,FALSE)))</f>
        <v>0</v>
      </c>
      <c r="U48" s="242">
        <f>IF(ISNA(VLOOKUP($B48,'Spring 2022 School'!$C$2:$AF$219,25,FALSE)),0,(VLOOKUP($B48,'Spring 2022 School'!$C$2:$AF$219,25,FALSE)))</f>
        <v>1</v>
      </c>
      <c r="V48" s="242">
        <f>IF(ISNA(VLOOKUP($B48,'Spring 2022 School'!$C$2:$AF$219,25,FALSE)),0,(VLOOKUP($B48,'Spring 2022 School'!$C$2:$AF$219,25,FALSE)))</f>
        <v>1</v>
      </c>
      <c r="W48" s="242">
        <f>IF(ISNA(VLOOKUP($B48,'Spring 2022 School'!$C$2:$AF$219,25,FALSE)),0,(VLOOKUP($B48,'Spring 2022 School'!$C$2:$AF$219,25,FALSE)))</f>
        <v>1</v>
      </c>
      <c r="X48" s="242">
        <f>IF(ISNA(VLOOKUP($B48,'Spring 2022 School'!$C$2:$AF$219,26,FALSE)),0,(VLOOKUP($B48,'Spring 2022 School'!$C$2:$AF$219,26,FALSE)))</f>
        <v>15</v>
      </c>
      <c r="Y48" s="242">
        <f>IF(ISNA(VLOOKUP($B48,'Spring 2022 School'!$C$2:$AF$219,26,FALSE)),0,(VLOOKUP($B48,'Spring 2022 School'!$C$2:$AF$219,26,FALSE)))</f>
        <v>15</v>
      </c>
      <c r="Z48" s="242">
        <f>IF(ISNA(VLOOKUP($B48,'Spring 2022 School'!$C$2:$AF$219,26,FALSE)),0,(VLOOKUP($B48,'Spring 2022 School'!$C$2:$AF$219,26,FALSE)))</f>
        <v>15</v>
      </c>
      <c r="AA48" s="242">
        <f>IF(ISNA(VLOOKUP($B48,'Spring 2022 School'!$C$2:$AF$219,27,FALSE)),0,(VLOOKUP($B48,'Spring 2022 School'!$C$2:$AF$219,27,FALSE)))</f>
        <v>0</v>
      </c>
      <c r="AB48" s="242">
        <f>IF(ISNA(VLOOKUP($B48,'Spring 2022 School'!$C$2:$AF$219,27,FALSE)),0,(VLOOKUP($B48,'Spring 2022 School'!$C$2:$AF$219,27,FALSE)))</f>
        <v>0</v>
      </c>
      <c r="AC48" s="242">
        <f>IF(ISNA(VLOOKUP($B48,'Spring 2022 School'!$C$2:$AF$219,27,FALSE)),0,(VLOOKUP($B48,'Spring 2022 School'!$C$2:$AF$219,27,FALSE)))</f>
        <v>0</v>
      </c>
      <c r="AD48" s="414">
        <f t="shared" si="31"/>
        <v>78396</v>
      </c>
      <c r="AE48" s="436">
        <f>VLOOKUP($A48,'Data EYFSS Indica Old'!$C:$AQ,17,0)</f>
        <v>0</v>
      </c>
      <c r="AF48" s="436">
        <f>VLOOKUP($A48,'Data EYFSS Indica Old'!$C:$AQ,18,0)</f>
        <v>1156</v>
      </c>
      <c r="AG48" s="436">
        <f>VLOOKUP($A48,'Data EYFSS Indica Old'!$C:$AQ,19,0)</f>
        <v>1541.3333333333335</v>
      </c>
      <c r="AH48" s="414">
        <f t="shared" si="32"/>
        <v>0</v>
      </c>
      <c r="AI48" s="414">
        <f t="shared" si="33"/>
        <v>335.23999999999995</v>
      </c>
      <c r="AJ48" s="414">
        <f t="shared" si="34"/>
        <v>123.30666666666669</v>
      </c>
      <c r="AK48" s="414">
        <f t="shared" si="35"/>
        <v>458.54666666666662</v>
      </c>
      <c r="AL48" s="436">
        <f>IF(ISNA(VLOOKUP($A48,'Spring 2022 School'!$B45:$AD45,29,FALSE)),0,(VLOOKUP($A48,'Spring 2022 School'!$B45:$AD45,29,FALSE)))</f>
        <v>0</v>
      </c>
      <c r="AM48" s="436">
        <f>IF(ISNA(VLOOKUP($A48,'Spring 2022 School'!$B45:$AZ45,30,FALSE)),0,(VLOOKUP($A48,'Spring 2022 School'!$B45:$AZ45,30,FALSE)))</f>
        <v>0</v>
      </c>
      <c r="AN48" s="435">
        <f t="shared" si="27"/>
        <v>0</v>
      </c>
      <c r="AO48" s="437">
        <f t="shared" si="28"/>
        <v>0</v>
      </c>
      <c r="AP48" s="414">
        <f t="shared" si="29"/>
        <v>78854.546666666662</v>
      </c>
      <c r="AQ48" s="436">
        <f>VLOOKUP($A48,'Data EYFSS Indica Old'!$C:$AQ,26,0)</f>
        <v>3</v>
      </c>
      <c r="AR48" s="436">
        <f>VLOOKUP($A48,'Data EYFSS Indica Old'!$C:$AQ,27,0)</f>
        <v>1</v>
      </c>
      <c r="AS48" s="436">
        <f>VLOOKUP($A48,'Data EYFSS Indica Old'!$C:$AQ,28,0)</f>
        <v>0</v>
      </c>
      <c r="AT48" s="442">
        <f t="shared" si="40"/>
        <v>483.6</v>
      </c>
      <c r="AU48" s="442">
        <f>(VLOOKUP($A48,'Data EYFSS Indica Old'!$C:$AQ,24,0))/3.2*AU$3</f>
        <v>0</v>
      </c>
      <c r="AV48" s="447">
        <f t="shared" si="36"/>
        <v>79338.146666666667</v>
      </c>
      <c r="AW48" s="443">
        <f t="shared" si="37"/>
        <v>33057.561111111114</v>
      </c>
      <c r="AX48" s="443">
        <f t="shared" si="38"/>
        <v>26446.04888888889</v>
      </c>
      <c r="AY48" s="443">
        <f t="shared" si="39"/>
        <v>19834.536666666667</v>
      </c>
      <c r="AZ48" s="443"/>
    </row>
    <row r="49" spans="1:52" x14ac:dyDescent="0.35">
      <c r="A49" s="252">
        <v>2054</v>
      </c>
      <c r="B49" t="s">
        <v>977</v>
      </c>
      <c r="C49" s="242">
        <f>IF(ISNA(VLOOKUP($B49,'Spring 2022 School'!$C$2:$AF$220,5,FALSE)),0,(VLOOKUP($B49,'Spring 2022 School'!$C$2:$AF$220,5,FALSE)))</f>
        <v>51</v>
      </c>
      <c r="D49" s="242">
        <f>IF(ISNA(VLOOKUP($B49,'Summer 2022 School'!$C$2:$AF$220,5,FALSE)),0,(VLOOKUP($B49,'Summer 2022 School'!$C$2:$AF$220,5,FALSE)))</f>
        <v>52</v>
      </c>
      <c r="E49" s="242">
        <f>IF(ISNA(VLOOKUP($B49,'Autumn 2022 School'!$C$2:$AF$219,4,FALSE)),0,(VLOOKUP($B49,'Autumn 2022 School'!$C$2:$AF$219,4,FALSE)))</f>
        <v>48</v>
      </c>
      <c r="F49" s="242">
        <f>IF(ISNA(VLOOKUP($B49,'Spring 2022 School'!$C$2:$AF$219,8,FALSE)),0,(VLOOKUP($B49,'Spring 2022 School'!$C$2:$AF$219,8,FALSE)))</f>
        <v>0</v>
      </c>
      <c r="G49" s="242">
        <f>IF(ISNA(VLOOKUP($B49,'Summer 2022 School'!$C$2:$AF$219,8,FALSE)),0,(VLOOKUP($B49,'Summer 2022 School'!$C$2:$AF$219,8,FALSE)))</f>
        <v>0</v>
      </c>
      <c r="H49" s="242">
        <f>IF(ISNA(VLOOKUP($B49,'Autumn 2022 School'!$C$2:$AF$219,6,FALSE)),0,(VLOOKUP($B49,'Autumn 2022 School'!$C$2:$AF$219,6,FALSE)))</f>
        <v>0</v>
      </c>
      <c r="I49" s="242">
        <f>IF(ISNA(VLOOKUP($B49,'Spring 2022 School'!$C$2:$AF$219,12,FALSE)),0,(VLOOKUP($B49,'Spring 2022 School'!$C$2:$AF$219,12,FALSE)))</f>
        <v>765</v>
      </c>
      <c r="J49" s="242">
        <f>IF(ISNA(VLOOKUP($B49,'Summer 2022 School'!$C$2:$AF$219,12,FALSE)),0,(VLOOKUP($B49,'Summer 2022 School'!$C$2:$AF$219,12,FALSE)))</f>
        <v>780</v>
      </c>
      <c r="K49" s="242">
        <f>IF(ISNA(VLOOKUP($B49,'Autumn 2022 School'!$C$2:$AF$219,9,FALSE)),0,(VLOOKUP($B49,'Autumn 2022 School'!$C$2:$AF$219,9,FALSE)))</f>
        <v>720</v>
      </c>
      <c r="L49" s="242">
        <f>IF(ISNA(VLOOKUP($B49,'Spring 2022 School'!$C$2:$AF$219,15,FALSE)),0,(VLOOKUP($B49,'Spring 2022 School'!$C$2:$AF$219,15,FALSE)))</f>
        <v>0</v>
      </c>
      <c r="M49" s="242">
        <f>IF(ISNA(VLOOKUP($B49,'Summer 2022 School'!$C$2:$AF$219,15,FALSE)),0,(VLOOKUP($B49,'Summer 2022 School'!$C$2:$AF$219,15,FALSE)))</f>
        <v>0</v>
      </c>
      <c r="N49" s="242">
        <f>IF(ISNA(VLOOKUP($B49,'Autumn 2022 School'!$C$2:$AF$219,11,FALSE)),0,(VLOOKUP($B49,'Autumn 2022 School'!$C$2:$AF$219,11,FALSE)))</f>
        <v>0</v>
      </c>
      <c r="O49" s="242">
        <f>IF(ISNA(VLOOKUP($B49,'Spring 2022 School'!$C$2:$AF$219,2,FALSE)),0,(VLOOKUP($B49,'Spring 2022 School'!$C$2:$AF$219,2,FALSE)))</f>
        <v>0</v>
      </c>
      <c r="P49" s="242">
        <f>IF(ISNA(VLOOKUP($B49,'Summer 2022 School'!$C$2:$AF$219,2,FALSE)),0,(VLOOKUP($B49,'Summer 2022 School'!$C$2:$AF$219,2,FALSE)))</f>
        <v>0</v>
      </c>
      <c r="Q49" s="242">
        <f>IF(ISNA(VLOOKUP($B49,'Autumn 2022 School'!$C$2:$AF$219,2,FALSE)),0,(VLOOKUP($B49,'Autumn 2022 School'!$C$2:$AF$219,2,FALSE)))</f>
        <v>0</v>
      </c>
      <c r="R49" s="242">
        <f>IF(ISNA(VLOOKUP($B49,'Spring 2022 School'!$C$2:$AF$219,9,FALSE)),0,(VLOOKUP($B49,'Spring 2022 School'!$C$2:$AF$219,9,FALSE)))</f>
        <v>0</v>
      </c>
      <c r="S49" s="242">
        <f>IF(ISNA(VLOOKUP($B49,'Summer 2022 School'!$C$2:$AF$219,9,FALSE)),0,(VLOOKUP($B49,'Summer 2022 School'!$C$2:$AF$219,9,FALSE)))</f>
        <v>0</v>
      </c>
      <c r="T49" s="242">
        <f>IF(ISNA(VLOOKUP($B49,'Autumn 2022 School'!$C$2:$AF$219,7,FALSE)),0,(VLOOKUP($B49,'Autumn 2022 School'!$C$2:$AF$219,7,FALSE)))</f>
        <v>0</v>
      </c>
      <c r="U49" s="242">
        <f>IF(ISNA(VLOOKUP($B49,'Spring 2022 School'!$C$2:$AF$219,25,FALSE)),0,(VLOOKUP($B49,'Spring 2022 School'!$C$2:$AF$219,25,FALSE)))</f>
        <v>0</v>
      </c>
      <c r="V49" s="242">
        <f>IF(ISNA(VLOOKUP($B49,'Spring 2022 School'!$C$2:$AF$219,25,FALSE)),0,(VLOOKUP($B49,'Spring 2022 School'!$C$2:$AF$219,25,FALSE)))</f>
        <v>0</v>
      </c>
      <c r="W49" s="242">
        <f>IF(ISNA(VLOOKUP($B49,'Spring 2022 School'!$C$2:$AF$219,25,FALSE)),0,(VLOOKUP($B49,'Spring 2022 School'!$C$2:$AF$219,25,FALSE)))</f>
        <v>0</v>
      </c>
      <c r="X49" s="242">
        <f>IF(ISNA(VLOOKUP($B49,'Spring 2022 School'!$C$2:$AF$219,26,FALSE)),0,(VLOOKUP($B49,'Spring 2022 School'!$C$2:$AF$219,26,FALSE)))</f>
        <v>0</v>
      </c>
      <c r="Y49" s="242">
        <f>IF(ISNA(VLOOKUP($B49,'Spring 2022 School'!$C$2:$AF$219,26,FALSE)),0,(VLOOKUP($B49,'Spring 2022 School'!$C$2:$AF$219,26,FALSE)))</f>
        <v>0</v>
      </c>
      <c r="Z49" s="242">
        <f>IF(ISNA(VLOOKUP($B49,'Spring 2022 School'!$C$2:$AF$219,26,FALSE)),0,(VLOOKUP($B49,'Spring 2022 School'!$C$2:$AF$219,26,FALSE)))</f>
        <v>0</v>
      </c>
      <c r="AA49" s="242">
        <f>IF(ISNA(VLOOKUP($B49,'Spring 2022 School'!$C$2:$AF$219,27,FALSE)),0,(VLOOKUP($B49,'Spring 2022 School'!$C$2:$AF$219,27,FALSE)))</f>
        <v>0</v>
      </c>
      <c r="AB49" s="242">
        <f>IF(ISNA(VLOOKUP($B49,'Spring 2022 School'!$C$2:$AF$219,27,FALSE)),0,(VLOOKUP($B49,'Spring 2022 School'!$C$2:$AF$219,27,FALSE)))</f>
        <v>0</v>
      </c>
      <c r="AC49" s="242">
        <f>IF(ISNA(VLOOKUP($B49,'Spring 2022 School'!$C$2:$AF$219,27,FALSE)),0,(VLOOKUP($B49,'Spring 2022 School'!$C$2:$AF$219,27,FALSE)))</f>
        <v>0</v>
      </c>
      <c r="AD49" s="414">
        <f t="shared" si="31"/>
        <v>135007.5</v>
      </c>
      <c r="AE49" s="436">
        <f>VLOOKUP($A49,'Data EYFSS Indica Old'!$C:$AQ,17,0)</f>
        <v>3990.0000000000005</v>
      </c>
      <c r="AF49" s="436">
        <f>VLOOKUP($A49,'Data EYFSS Indica Old'!$C:$AQ,18,0)</f>
        <v>4560</v>
      </c>
      <c r="AG49" s="436">
        <f>VLOOKUP($A49,'Data EYFSS Indica Old'!$C:$AQ,19,0)</f>
        <v>7409.9999999999991</v>
      </c>
      <c r="AH49" s="414">
        <f t="shared" si="32"/>
        <v>2433.9</v>
      </c>
      <c r="AI49" s="414">
        <f t="shared" si="33"/>
        <v>1322.3999999999999</v>
      </c>
      <c r="AJ49" s="414">
        <f t="shared" si="34"/>
        <v>592.79999999999995</v>
      </c>
      <c r="AK49" s="414">
        <f t="shared" si="35"/>
        <v>4349.1000000000004</v>
      </c>
      <c r="AL49" s="436">
        <f>IF(ISNA(VLOOKUP($A49,'Spring 2022 School'!$B46:$AD46,29,FALSE)),0,(VLOOKUP($A49,'Spring 2022 School'!$B46:$AD46,29,FALSE)))</f>
        <v>0</v>
      </c>
      <c r="AM49" s="436">
        <f>IF(ISNA(VLOOKUP($A49,'Spring 2022 School'!$B46:$AZ46,30,FALSE)),0,(VLOOKUP($A49,'Spring 2022 School'!$B46:$AZ46,30,FALSE)))</f>
        <v>0</v>
      </c>
      <c r="AN49" s="435">
        <f t="shared" si="27"/>
        <v>0</v>
      </c>
      <c r="AO49" s="437">
        <f t="shared" si="28"/>
        <v>0</v>
      </c>
      <c r="AP49" s="414">
        <f t="shared" si="29"/>
        <v>139356.6</v>
      </c>
      <c r="AQ49" s="436">
        <f>VLOOKUP($A49,'Data EYFSS Indica Old'!$C:$AQ,26,0)</f>
        <v>29</v>
      </c>
      <c r="AR49" s="436">
        <f>VLOOKUP($A49,'Data EYFSS Indica Old'!$C:$AQ,27,0)</f>
        <v>0</v>
      </c>
      <c r="AS49" s="436">
        <f>VLOOKUP($A49,'Data EYFSS Indica Old'!$C:$AQ,28,0)</f>
        <v>0</v>
      </c>
      <c r="AT49" s="442">
        <f t="shared" si="40"/>
        <v>3506.1</v>
      </c>
      <c r="AU49" s="442">
        <f>(VLOOKUP($A49,'Data EYFSS Indica Old'!$C:$AQ,24,0))/3.2*AU$3</f>
        <v>0</v>
      </c>
      <c r="AV49" s="447">
        <f t="shared" si="36"/>
        <v>142862.70000000001</v>
      </c>
      <c r="AW49" s="443">
        <f t="shared" si="37"/>
        <v>59526.125</v>
      </c>
      <c r="AX49" s="443">
        <f t="shared" si="38"/>
        <v>47620.9</v>
      </c>
      <c r="AY49" s="443">
        <f t="shared" si="39"/>
        <v>35715.675000000003</v>
      </c>
      <c r="AZ49" s="443"/>
    </row>
    <row r="50" spans="1:52" x14ac:dyDescent="0.35">
      <c r="A50" s="252">
        <v>2055</v>
      </c>
      <c r="B50" t="s">
        <v>978</v>
      </c>
      <c r="C50" s="242">
        <f>IF(ISNA(VLOOKUP($B50,'Spring 2022 School'!$C$2:$AF$220,5,FALSE)),0,(VLOOKUP($B50,'Spring 2022 School'!$C$2:$AF$220,5,FALSE)))</f>
        <v>28</v>
      </c>
      <c r="D50" s="242">
        <f>IF(ISNA(VLOOKUP($B50,'Summer 2022 School'!$C$2:$AF$220,5,FALSE)),0,(VLOOKUP($B50,'Summer 2022 School'!$C$2:$AF$220,5,FALSE)))</f>
        <v>27</v>
      </c>
      <c r="E50" s="242">
        <f>IF(ISNA(VLOOKUP($B50,'Autumn 2022 School'!$C$2:$AF$219,4,FALSE)),0,(VLOOKUP($B50,'Autumn 2022 School'!$C$2:$AF$219,4,FALSE)))</f>
        <v>27</v>
      </c>
      <c r="F50" s="242">
        <f>IF(ISNA(VLOOKUP($B50,'Spring 2022 School'!$C$2:$AF$219,8,FALSE)),0,(VLOOKUP($B50,'Spring 2022 School'!$C$2:$AF$219,8,FALSE)))</f>
        <v>12</v>
      </c>
      <c r="G50" s="242">
        <f>IF(ISNA(VLOOKUP($B50,'Summer 2022 School'!$C$2:$AF$219,8,FALSE)),0,(VLOOKUP($B50,'Summer 2022 School'!$C$2:$AF$219,8,FALSE)))</f>
        <v>13</v>
      </c>
      <c r="H50" s="242">
        <f>IF(ISNA(VLOOKUP($B50,'Autumn 2022 School'!$C$2:$AF$219,6,FALSE)),0,(VLOOKUP($B50,'Autumn 2022 School'!$C$2:$AF$219,6,FALSE)))</f>
        <v>13</v>
      </c>
      <c r="I50" s="242">
        <f>IF(ISNA(VLOOKUP($B50,'Spring 2022 School'!$C$2:$AF$219,12,FALSE)),0,(VLOOKUP($B50,'Spring 2022 School'!$C$2:$AF$219,12,FALSE)))</f>
        <v>417</v>
      </c>
      <c r="J50" s="242">
        <f>IF(ISNA(VLOOKUP($B50,'Summer 2022 School'!$C$2:$AF$219,12,FALSE)),0,(VLOOKUP($B50,'Summer 2022 School'!$C$2:$AF$219,12,FALSE)))</f>
        <v>405</v>
      </c>
      <c r="K50" s="242">
        <f>IF(ISNA(VLOOKUP($B50,'Autumn 2022 School'!$C$2:$AF$219,9,FALSE)),0,(VLOOKUP($B50,'Autumn 2022 School'!$C$2:$AF$219,9,FALSE)))</f>
        <v>405</v>
      </c>
      <c r="L50" s="242">
        <f>IF(ISNA(VLOOKUP($B50,'Spring 2022 School'!$C$2:$AF$219,15,FALSE)),0,(VLOOKUP($B50,'Spring 2022 School'!$C$2:$AF$219,15,FALSE)))</f>
        <v>172.5</v>
      </c>
      <c r="M50" s="242">
        <f>IF(ISNA(VLOOKUP($B50,'Summer 2022 School'!$C$2:$AF$219,15,FALSE)),0,(VLOOKUP($B50,'Summer 2022 School'!$C$2:$AF$219,15,FALSE)))</f>
        <v>187.5</v>
      </c>
      <c r="N50" s="242">
        <f>IF(ISNA(VLOOKUP($B50,'Autumn 2022 School'!$C$2:$AF$219,11,FALSE)),0,(VLOOKUP($B50,'Autumn 2022 School'!$C$2:$AF$219,11,FALSE)))</f>
        <v>195</v>
      </c>
      <c r="O50" s="242">
        <f>IF(ISNA(VLOOKUP($B50,'Spring 2022 School'!$C$2:$AF$219,2,FALSE)),0,(VLOOKUP($B50,'Spring 2022 School'!$C$2:$AF$219,2,FALSE)))</f>
        <v>0</v>
      </c>
      <c r="P50" s="242">
        <f>IF(ISNA(VLOOKUP($B50,'Summer 2022 School'!$C$2:$AF$219,2,FALSE)),0,(VLOOKUP($B50,'Summer 2022 School'!$C$2:$AF$219,2,FALSE)))</f>
        <v>0</v>
      </c>
      <c r="Q50" s="242">
        <f>IF(ISNA(VLOOKUP($B50,'Autumn 2022 School'!$C$2:$AF$219,2,FALSE)),0,(VLOOKUP($B50,'Autumn 2022 School'!$C$2:$AF$219,2,FALSE)))</f>
        <v>0</v>
      </c>
      <c r="R50" s="242">
        <f>IF(ISNA(VLOOKUP($B50,'Spring 2022 School'!$C$2:$AF$219,9,FALSE)),0,(VLOOKUP($B50,'Spring 2022 School'!$C$2:$AF$219,9,FALSE)))</f>
        <v>0</v>
      </c>
      <c r="S50" s="242">
        <f>IF(ISNA(VLOOKUP($B50,'Summer 2022 School'!$C$2:$AF$219,9,FALSE)),0,(VLOOKUP($B50,'Summer 2022 School'!$C$2:$AF$219,9,FALSE)))</f>
        <v>0</v>
      </c>
      <c r="T50" s="242">
        <f>IF(ISNA(VLOOKUP($B50,'Autumn 2022 School'!$C$2:$AF$219,7,FALSE)),0,(VLOOKUP($B50,'Autumn 2022 School'!$C$2:$AF$219,7,FALSE)))</f>
        <v>0</v>
      </c>
      <c r="U50" s="242">
        <f>IF(ISNA(VLOOKUP($B50,'Spring 2022 School'!$C$2:$AF$219,25,FALSE)),0,(VLOOKUP($B50,'Spring 2022 School'!$C$2:$AF$219,25,FALSE)))</f>
        <v>9</v>
      </c>
      <c r="V50" s="242">
        <f>IF(ISNA(VLOOKUP($B50,'Spring 2022 School'!$C$2:$AF$219,25,FALSE)),0,(VLOOKUP($B50,'Spring 2022 School'!$C$2:$AF$219,25,FALSE)))</f>
        <v>9</v>
      </c>
      <c r="W50" s="242">
        <f>IF(ISNA(VLOOKUP($B50,'Spring 2022 School'!$C$2:$AF$219,25,FALSE)),0,(VLOOKUP($B50,'Spring 2022 School'!$C$2:$AF$219,25,FALSE)))</f>
        <v>9</v>
      </c>
      <c r="X50" s="242">
        <f>IF(ISNA(VLOOKUP($B50,'Spring 2022 School'!$C$2:$AF$219,26,FALSE)),0,(VLOOKUP($B50,'Spring 2022 School'!$C$2:$AF$219,26,FALSE)))</f>
        <v>135</v>
      </c>
      <c r="Y50" s="242">
        <f>IF(ISNA(VLOOKUP($B50,'Spring 2022 School'!$C$2:$AF$219,26,FALSE)),0,(VLOOKUP($B50,'Spring 2022 School'!$C$2:$AF$219,26,FALSE)))</f>
        <v>135</v>
      </c>
      <c r="Z50" s="242">
        <f>IF(ISNA(VLOOKUP($B50,'Spring 2022 School'!$C$2:$AF$219,26,FALSE)),0,(VLOOKUP($B50,'Spring 2022 School'!$C$2:$AF$219,26,FALSE)))</f>
        <v>135</v>
      </c>
      <c r="AA50" s="242">
        <f>IF(ISNA(VLOOKUP($B50,'Spring 2022 School'!$C$2:$AF$219,27,FALSE)),0,(VLOOKUP($B50,'Spring 2022 School'!$C$2:$AF$219,27,FALSE)))</f>
        <v>15</v>
      </c>
      <c r="AB50" s="242">
        <f>IF(ISNA(VLOOKUP($B50,'Spring 2022 School'!$C$2:$AF$219,27,FALSE)),0,(VLOOKUP($B50,'Spring 2022 School'!$C$2:$AF$219,27,FALSE)))</f>
        <v>15</v>
      </c>
      <c r="AC50" s="242">
        <f>IF(ISNA(VLOOKUP($B50,'Spring 2022 School'!$C$2:$AF$219,27,FALSE)),0,(VLOOKUP($B50,'Spring 2022 School'!$C$2:$AF$219,27,FALSE)))</f>
        <v>15</v>
      </c>
      <c r="AD50" s="414">
        <f t="shared" si="31"/>
        <v>106060.2</v>
      </c>
      <c r="AE50" s="436">
        <f>VLOOKUP($A50,'Data EYFSS Indica Old'!$C:$AQ,17,0)</f>
        <v>0</v>
      </c>
      <c r="AF50" s="436">
        <f>VLOOKUP($A50,'Data EYFSS Indica Old'!$C:$AQ,18,0)</f>
        <v>0</v>
      </c>
      <c r="AG50" s="436">
        <f>VLOOKUP($A50,'Data EYFSS Indica Old'!$C:$AQ,19,0)</f>
        <v>1515</v>
      </c>
      <c r="AH50" s="414">
        <f t="shared" si="32"/>
        <v>0</v>
      </c>
      <c r="AI50" s="414">
        <f t="shared" si="33"/>
        <v>0</v>
      </c>
      <c r="AJ50" s="414">
        <f t="shared" si="34"/>
        <v>121.2</v>
      </c>
      <c r="AK50" s="414">
        <f t="shared" si="35"/>
        <v>121.2</v>
      </c>
      <c r="AL50" s="436">
        <f>IF(ISNA(VLOOKUP($A50,'Spring 2022 School'!$B47:$AD47,29,FALSE)),0,(VLOOKUP($A50,'Spring 2022 School'!$B47:$AD47,29,FALSE)))</f>
        <v>0</v>
      </c>
      <c r="AM50" s="436">
        <f>IF(ISNA(VLOOKUP($A50,'Spring 2022 School'!$B47:$AZ47,30,FALSE)),0,(VLOOKUP($A50,'Spring 2022 School'!$B47:$AZ47,30,FALSE)))</f>
        <v>0</v>
      </c>
      <c r="AN50" s="435">
        <f t="shared" si="27"/>
        <v>0</v>
      </c>
      <c r="AO50" s="437">
        <f t="shared" si="28"/>
        <v>0</v>
      </c>
      <c r="AP50" s="414">
        <f t="shared" si="29"/>
        <v>106181.4</v>
      </c>
      <c r="AQ50" s="436">
        <f>VLOOKUP($A50,'Data EYFSS Indica Old'!$C:$AQ,26,0)</f>
        <v>6</v>
      </c>
      <c r="AR50" s="436">
        <f>VLOOKUP($A50,'Data EYFSS Indica Old'!$C:$AQ,27,0)</f>
        <v>0</v>
      </c>
      <c r="AS50" s="436">
        <f>VLOOKUP($A50,'Data EYFSS Indica Old'!$C:$AQ,28,0)</f>
        <v>0</v>
      </c>
      <c r="AT50" s="442">
        <f t="shared" si="40"/>
        <v>725.4</v>
      </c>
      <c r="AU50" s="442">
        <f>(VLOOKUP($A50,'Data EYFSS Indica Old'!$C:$AQ,24,0))/3.2*AU$3</f>
        <v>0</v>
      </c>
      <c r="AV50" s="447">
        <f t="shared" si="36"/>
        <v>106906.79999999999</v>
      </c>
      <c r="AW50" s="443">
        <f t="shared" si="37"/>
        <v>44544.5</v>
      </c>
      <c r="AX50" s="443">
        <f t="shared" si="38"/>
        <v>35635.599999999999</v>
      </c>
      <c r="AY50" s="443">
        <f t="shared" si="39"/>
        <v>26726.699999999997</v>
      </c>
      <c r="AZ50" s="443"/>
    </row>
    <row r="51" spans="1:52" x14ac:dyDescent="0.35">
      <c r="A51" s="252">
        <v>2056</v>
      </c>
      <c r="B51" t="s">
        <v>979</v>
      </c>
      <c r="C51" s="242">
        <f>IF(ISNA(VLOOKUP($B51,'Spring 2022 School'!$C$2:$AF$220,5,FALSE)),0,(VLOOKUP($B51,'Spring 2022 School'!$C$2:$AF$220,5,FALSE)))</f>
        <v>44</v>
      </c>
      <c r="D51" s="242">
        <f>IF(ISNA(VLOOKUP($B51,'Summer 2022 School'!$C$2:$AF$220,5,FALSE)),0,(VLOOKUP($B51,'Summer 2022 School'!$C$2:$AF$220,5,FALSE)))</f>
        <v>46</v>
      </c>
      <c r="E51" s="242">
        <f>IF(ISNA(VLOOKUP($B51,'Autumn 2022 School'!$C$2:$AF$219,4,FALSE)),0,(VLOOKUP($B51,'Autumn 2022 School'!$C$2:$AF$219,4,FALSE)))</f>
        <v>43</v>
      </c>
      <c r="F51" s="242">
        <f>IF(ISNA(VLOOKUP($B51,'Spring 2022 School'!$C$2:$AF$219,8,FALSE)),0,(VLOOKUP($B51,'Spring 2022 School'!$C$2:$AF$219,8,FALSE)))</f>
        <v>0</v>
      </c>
      <c r="G51" s="242">
        <f>IF(ISNA(VLOOKUP($B51,'Summer 2022 School'!$C$2:$AF$219,8,FALSE)),0,(VLOOKUP($B51,'Summer 2022 School'!$C$2:$AF$219,8,FALSE)))</f>
        <v>0</v>
      </c>
      <c r="H51" s="242">
        <f>IF(ISNA(VLOOKUP($B51,'Autumn 2022 School'!$C$2:$AF$219,6,FALSE)),0,(VLOOKUP($B51,'Autumn 2022 School'!$C$2:$AF$219,6,FALSE)))</f>
        <v>1</v>
      </c>
      <c r="I51" s="242">
        <f>IF(ISNA(VLOOKUP($B51,'Spring 2022 School'!$C$2:$AF$219,12,FALSE)),0,(VLOOKUP($B51,'Spring 2022 School'!$C$2:$AF$219,12,FALSE)))</f>
        <v>660</v>
      </c>
      <c r="J51" s="242">
        <f>IF(ISNA(VLOOKUP($B51,'Summer 2022 School'!$C$2:$AF$219,12,FALSE)),0,(VLOOKUP($B51,'Summer 2022 School'!$C$2:$AF$219,12,FALSE)))</f>
        <v>690</v>
      </c>
      <c r="K51" s="242">
        <f>IF(ISNA(VLOOKUP($B51,'Autumn 2022 School'!$C$2:$AF$219,9,FALSE)),0,(VLOOKUP($B51,'Autumn 2022 School'!$C$2:$AF$219,9,FALSE)))</f>
        <v>645</v>
      </c>
      <c r="L51" s="242">
        <f>IF(ISNA(VLOOKUP($B51,'Spring 2022 School'!$C$2:$AF$219,15,FALSE)),0,(VLOOKUP($B51,'Spring 2022 School'!$C$2:$AF$219,15,FALSE)))</f>
        <v>0</v>
      </c>
      <c r="M51" s="242">
        <f>IF(ISNA(VLOOKUP($B51,'Summer 2022 School'!$C$2:$AF$219,15,FALSE)),0,(VLOOKUP($B51,'Summer 2022 School'!$C$2:$AF$219,15,FALSE)))</f>
        <v>0</v>
      </c>
      <c r="N51" s="242">
        <f>IF(ISNA(VLOOKUP($B51,'Autumn 2022 School'!$C$2:$AF$219,11,FALSE)),0,(VLOOKUP($B51,'Autumn 2022 School'!$C$2:$AF$219,11,FALSE)))</f>
        <v>15</v>
      </c>
      <c r="O51" s="242">
        <f>IF(ISNA(VLOOKUP($B51,'Spring 2022 School'!$C$2:$AF$219,2,FALSE)),0,(VLOOKUP($B51,'Spring 2022 School'!$C$2:$AF$219,2,FALSE)))</f>
        <v>0</v>
      </c>
      <c r="P51" s="242">
        <f>IF(ISNA(VLOOKUP($B51,'Summer 2022 School'!$C$2:$AF$219,2,FALSE)),0,(VLOOKUP($B51,'Summer 2022 School'!$C$2:$AF$219,2,FALSE)))</f>
        <v>0</v>
      </c>
      <c r="Q51" s="242">
        <f>IF(ISNA(VLOOKUP($B51,'Autumn 2022 School'!$C$2:$AF$219,2,FALSE)),0,(VLOOKUP($B51,'Autumn 2022 School'!$C$2:$AF$219,2,FALSE)))</f>
        <v>0</v>
      </c>
      <c r="R51" s="242">
        <f>IF(ISNA(VLOOKUP($B51,'Spring 2022 School'!$C$2:$AF$219,9,FALSE)),0,(VLOOKUP($B51,'Spring 2022 School'!$C$2:$AF$219,9,FALSE)))</f>
        <v>0</v>
      </c>
      <c r="S51" s="242">
        <f>IF(ISNA(VLOOKUP($B51,'Summer 2022 School'!$C$2:$AF$219,9,FALSE)),0,(VLOOKUP($B51,'Summer 2022 School'!$C$2:$AF$219,9,FALSE)))</f>
        <v>0</v>
      </c>
      <c r="T51" s="242">
        <f>IF(ISNA(VLOOKUP($B51,'Autumn 2022 School'!$C$2:$AF$219,7,FALSE)),0,(VLOOKUP($B51,'Autumn 2022 School'!$C$2:$AF$219,7,FALSE)))</f>
        <v>0</v>
      </c>
      <c r="U51" s="242">
        <f>IF(ISNA(VLOOKUP($B51,'Spring 2022 School'!$C$2:$AF$219,25,FALSE)),0,(VLOOKUP($B51,'Spring 2022 School'!$C$2:$AF$219,25,FALSE)))</f>
        <v>6</v>
      </c>
      <c r="V51" s="242">
        <f>IF(ISNA(VLOOKUP($B51,'Spring 2022 School'!$C$2:$AF$219,25,FALSE)),0,(VLOOKUP($B51,'Spring 2022 School'!$C$2:$AF$219,25,FALSE)))</f>
        <v>6</v>
      </c>
      <c r="W51" s="242">
        <f>IF(ISNA(VLOOKUP($B51,'Spring 2022 School'!$C$2:$AF$219,25,FALSE)),0,(VLOOKUP($B51,'Spring 2022 School'!$C$2:$AF$219,25,FALSE)))</f>
        <v>6</v>
      </c>
      <c r="X51" s="242">
        <f>IF(ISNA(VLOOKUP($B51,'Spring 2022 School'!$C$2:$AF$219,26,FALSE)),0,(VLOOKUP($B51,'Spring 2022 School'!$C$2:$AF$219,26,FALSE)))</f>
        <v>90</v>
      </c>
      <c r="Y51" s="242">
        <f>IF(ISNA(VLOOKUP($B51,'Spring 2022 School'!$C$2:$AF$219,26,FALSE)),0,(VLOOKUP($B51,'Spring 2022 School'!$C$2:$AF$219,26,FALSE)))</f>
        <v>90</v>
      </c>
      <c r="Z51" s="242">
        <f>IF(ISNA(VLOOKUP($B51,'Spring 2022 School'!$C$2:$AF$219,26,FALSE)),0,(VLOOKUP($B51,'Spring 2022 School'!$C$2:$AF$219,26,FALSE)))</f>
        <v>90</v>
      </c>
      <c r="AA51" s="242">
        <f>IF(ISNA(VLOOKUP($B51,'Spring 2022 School'!$C$2:$AF$219,27,FALSE)),0,(VLOOKUP($B51,'Spring 2022 School'!$C$2:$AF$219,27,FALSE)))</f>
        <v>0</v>
      </c>
      <c r="AB51" s="242">
        <f>IF(ISNA(VLOOKUP($B51,'Spring 2022 School'!$C$2:$AF$219,27,FALSE)),0,(VLOOKUP($B51,'Spring 2022 School'!$C$2:$AF$219,27,FALSE)))</f>
        <v>0</v>
      </c>
      <c r="AC51" s="242">
        <f>IF(ISNA(VLOOKUP($B51,'Spring 2022 School'!$C$2:$AF$219,27,FALSE)),0,(VLOOKUP($B51,'Spring 2022 School'!$C$2:$AF$219,27,FALSE)))</f>
        <v>0</v>
      </c>
      <c r="AD51" s="414">
        <f t="shared" si="31"/>
        <v>119709</v>
      </c>
      <c r="AE51" s="436">
        <f>VLOOKUP($A51,'Data EYFSS Indica Old'!$C:$AQ,17,0)</f>
        <v>8711.1111111111113</v>
      </c>
      <c r="AF51" s="436">
        <f>VLOOKUP($A51,'Data EYFSS Indica Old'!$C:$AQ,18,0)</f>
        <v>13937.777777777777</v>
      </c>
      <c r="AG51" s="436">
        <f>VLOOKUP($A51,'Data EYFSS Indica Old'!$C:$AQ,19,0)</f>
        <v>20906.666666666664</v>
      </c>
      <c r="AH51" s="414">
        <f t="shared" si="32"/>
        <v>5313.7777777777774</v>
      </c>
      <c r="AI51" s="414">
        <f t="shared" si="33"/>
        <v>4041.9555555555553</v>
      </c>
      <c r="AJ51" s="414">
        <f t="shared" si="34"/>
        <v>1672.5333333333331</v>
      </c>
      <c r="AK51" s="414">
        <f t="shared" si="35"/>
        <v>11028.266666666666</v>
      </c>
      <c r="AL51" s="436">
        <f>IF(ISNA(VLOOKUP($A51,'Spring 2022 School'!$B48:$AD48,29,FALSE)),0,(VLOOKUP($A51,'Spring 2022 School'!$B48:$AD48,29,FALSE)))</f>
        <v>6</v>
      </c>
      <c r="AM51" s="436">
        <f>IF(ISNA(VLOOKUP($A51,'Spring 2022 School'!$B48:$AZ48,30,FALSE)),0,(VLOOKUP($A51,'Spring 2022 School'!$B48:$AZ48,30,FALSE)))</f>
        <v>90</v>
      </c>
      <c r="AN51" s="435">
        <f t="shared" si="27"/>
        <v>3270</v>
      </c>
      <c r="AO51" s="437">
        <f t="shared" si="28"/>
        <v>0</v>
      </c>
      <c r="AP51" s="414">
        <f t="shared" si="29"/>
        <v>134007.26666666666</v>
      </c>
      <c r="AQ51" s="436">
        <f>VLOOKUP($A51,'Data EYFSS Indica Old'!$C:$AQ,26,0)</f>
        <v>9</v>
      </c>
      <c r="AR51" s="436">
        <f>VLOOKUP($A51,'Data EYFSS Indica Old'!$C:$AQ,27,0)</f>
        <v>0</v>
      </c>
      <c r="AS51" s="436">
        <f>VLOOKUP($A51,'Data EYFSS Indica Old'!$C:$AQ,28,0)</f>
        <v>0</v>
      </c>
      <c r="AT51" s="442">
        <f t="shared" si="40"/>
        <v>1088.0999999999999</v>
      </c>
      <c r="AU51" s="442">
        <f>(VLOOKUP($A51,'Data EYFSS Indica Old'!$C:$AQ,24,0))/3.2*AU$3</f>
        <v>0</v>
      </c>
      <c r="AV51" s="447">
        <f t="shared" si="36"/>
        <v>135095.36666666667</v>
      </c>
      <c r="AW51" s="443">
        <f t="shared" si="37"/>
        <v>56289.736111111117</v>
      </c>
      <c r="AX51" s="443">
        <f t="shared" si="38"/>
        <v>45031.788888888892</v>
      </c>
      <c r="AY51" s="443">
        <f t="shared" si="39"/>
        <v>33773.841666666667</v>
      </c>
      <c r="AZ51" s="443"/>
    </row>
    <row r="52" spans="1:52" x14ac:dyDescent="0.35">
      <c r="A52" s="252">
        <v>2057</v>
      </c>
      <c r="B52" t="s">
        <v>980</v>
      </c>
      <c r="C52" s="242">
        <f>IF(ISNA(VLOOKUP($B52,'Spring 2022 School'!$C$2:$AF$220,5,FALSE)),0,(VLOOKUP($B52,'Spring 2022 School'!$C$2:$AF$220,5,FALSE)))</f>
        <v>39</v>
      </c>
      <c r="D52" s="242">
        <f>IF(ISNA(VLOOKUP($B52,'Summer 2022 School'!$C$2:$AF$220,5,FALSE)),0,(VLOOKUP($B52,'Summer 2022 School'!$C$2:$AF$220,5,FALSE)))</f>
        <v>39</v>
      </c>
      <c r="E52" s="242">
        <f>IF(ISNA(VLOOKUP($B52,'Autumn 2022 School'!$C$2:$AF$219,4,FALSE)),0,(VLOOKUP($B52,'Autumn 2022 School'!$C$2:$AF$219,4,FALSE)))</f>
        <v>37</v>
      </c>
      <c r="F52" s="242">
        <f>IF(ISNA(VLOOKUP($B52,'Spring 2022 School'!$C$2:$AF$219,8,FALSE)),0,(VLOOKUP($B52,'Spring 2022 School'!$C$2:$AF$219,8,FALSE)))</f>
        <v>0</v>
      </c>
      <c r="G52" s="242">
        <f>IF(ISNA(VLOOKUP($B52,'Summer 2022 School'!$C$2:$AF$219,8,FALSE)),0,(VLOOKUP($B52,'Summer 2022 School'!$C$2:$AF$219,8,FALSE)))</f>
        <v>0</v>
      </c>
      <c r="H52" s="242">
        <f>IF(ISNA(VLOOKUP($B52,'Autumn 2022 School'!$C$2:$AF$219,6,FALSE)),0,(VLOOKUP($B52,'Autumn 2022 School'!$C$2:$AF$219,6,FALSE)))</f>
        <v>0</v>
      </c>
      <c r="I52" s="242">
        <f>IF(ISNA(VLOOKUP($B52,'Spring 2022 School'!$C$2:$AF$219,12,FALSE)),0,(VLOOKUP($B52,'Spring 2022 School'!$C$2:$AF$219,12,FALSE)))</f>
        <v>585</v>
      </c>
      <c r="J52" s="242">
        <f>IF(ISNA(VLOOKUP($B52,'Summer 2022 School'!$C$2:$AF$219,12,FALSE)),0,(VLOOKUP($B52,'Summer 2022 School'!$C$2:$AF$219,12,FALSE)))</f>
        <v>585</v>
      </c>
      <c r="K52" s="242">
        <f>IF(ISNA(VLOOKUP($B52,'Autumn 2022 School'!$C$2:$AF$219,9,FALSE)),0,(VLOOKUP($B52,'Autumn 2022 School'!$C$2:$AF$219,9,FALSE)))</f>
        <v>555</v>
      </c>
      <c r="L52" s="242">
        <f>IF(ISNA(VLOOKUP($B52,'Spring 2022 School'!$C$2:$AF$219,15,FALSE)),0,(VLOOKUP($B52,'Spring 2022 School'!$C$2:$AF$219,15,FALSE)))</f>
        <v>0</v>
      </c>
      <c r="M52" s="242">
        <f>IF(ISNA(VLOOKUP($B52,'Summer 2022 School'!$C$2:$AF$219,15,FALSE)),0,(VLOOKUP($B52,'Summer 2022 School'!$C$2:$AF$219,15,FALSE)))</f>
        <v>0</v>
      </c>
      <c r="N52" s="242">
        <f>IF(ISNA(VLOOKUP($B52,'Autumn 2022 School'!$C$2:$AF$219,11,FALSE)),0,(VLOOKUP($B52,'Autumn 2022 School'!$C$2:$AF$219,11,FALSE)))</f>
        <v>0</v>
      </c>
      <c r="O52" s="242">
        <f>IF(ISNA(VLOOKUP($B52,'Spring 2022 School'!$C$2:$AF$219,2,FALSE)),0,(VLOOKUP($B52,'Spring 2022 School'!$C$2:$AF$219,2,FALSE)))</f>
        <v>0</v>
      </c>
      <c r="P52" s="242">
        <f>IF(ISNA(VLOOKUP($B52,'Summer 2022 School'!$C$2:$AF$219,2,FALSE)),0,(VLOOKUP($B52,'Summer 2022 School'!$C$2:$AF$219,2,FALSE)))</f>
        <v>0</v>
      </c>
      <c r="Q52" s="242">
        <f>IF(ISNA(VLOOKUP($B52,'Autumn 2022 School'!$C$2:$AF$219,2,FALSE)),0,(VLOOKUP($B52,'Autumn 2022 School'!$C$2:$AF$219,2,FALSE)))</f>
        <v>1</v>
      </c>
      <c r="R52" s="242">
        <f>IF(ISNA(VLOOKUP($B52,'Spring 2022 School'!$C$2:$AF$219,9,FALSE)),0,(VLOOKUP($B52,'Spring 2022 School'!$C$2:$AF$219,9,FALSE)))</f>
        <v>0</v>
      </c>
      <c r="S52" s="242">
        <f>IF(ISNA(VLOOKUP($B52,'Summer 2022 School'!$C$2:$AF$219,9,FALSE)),0,(VLOOKUP($B52,'Summer 2022 School'!$C$2:$AF$219,9,FALSE)))</f>
        <v>0</v>
      </c>
      <c r="T52" s="242">
        <f>IF(ISNA(VLOOKUP($B52,'Autumn 2022 School'!$C$2:$AF$219,7,FALSE)),0,(VLOOKUP($B52,'Autumn 2022 School'!$C$2:$AF$219,7,FALSE)))</f>
        <v>15</v>
      </c>
      <c r="U52" s="242">
        <f>IF(ISNA(VLOOKUP($B52,'Spring 2022 School'!$C$2:$AF$219,25,FALSE)),0,(VLOOKUP($B52,'Spring 2022 School'!$C$2:$AF$219,25,FALSE)))</f>
        <v>13</v>
      </c>
      <c r="V52" s="242">
        <f>IF(ISNA(VLOOKUP($B52,'Spring 2022 School'!$C$2:$AF$219,25,FALSE)),0,(VLOOKUP($B52,'Spring 2022 School'!$C$2:$AF$219,25,FALSE)))</f>
        <v>13</v>
      </c>
      <c r="W52" s="242">
        <f>IF(ISNA(VLOOKUP($B52,'Spring 2022 School'!$C$2:$AF$219,25,FALSE)),0,(VLOOKUP($B52,'Spring 2022 School'!$C$2:$AF$219,25,FALSE)))</f>
        <v>13</v>
      </c>
      <c r="X52" s="242">
        <f>IF(ISNA(VLOOKUP($B52,'Spring 2022 School'!$C$2:$AF$219,26,FALSE)),0,(VLOOKUP($B52,'Spring 2022 School'!$C$2:$AF$219,26,FALSE)))</f>
        <v>195</v>
      </c>
      <c r="Y52" s="242">
        <f>IF(ISNA(VLOOKUP($B52,'Spring 2022 School'!$C$2:$AF$219,26,FALSE)),0,(VLOOKUP($B52,'Spring 2022 School'!$C$2:$AF$219,26,FALSE)))</f>
        <v>195</v>
      </c>
      <c r="Z52" s="242">
        <f>IF(ISNA(VLOOKUP($B52,'Spring 2022 School'!$C$2:$AF$219,26,FALSE)),0,(VLOOKUP($B52,'Spring 2022 School'!$C$2:$AF$219,26,FALSE)))</f>
        <v>195</v>
      </c>
      <c r="AA52" s="242">
        <f>IF(ISNA(VLOOKUP($B52,'Spring 2022 School'!$C$2:$AF$219,27,FALSE)),0,(VLOOKUP($B52,'Spring 2022 School'!$C$2:$AF$219,27,FALSE)))</f>
        <v>0</v>
      </c>
      <c r="AB52" s="242">
        <f>IF(ISNA(VLOOKUP($B52,'Spring 2022 School'!$C$2:$AF$219,27,FALSE)),0,(VLOOKUP($B52,'Spring 2022 School'!$C$2:$AF$219,27,FALSE)))</f>
        <v>0</v>
      </c>
      <c r="AC52" s="242">
        <f>IF(ISNA(VLOOKUP($B52,'Spring 2022 School'!$C$2:$AF$219,27,FALSE)),0,(VLOOKUP($B52,'Spring 2022 School'!$C$2:$AF$219,27,FALSE)))</f>
        <v>0</v>
      </c>
      <c r="AD52" s="414">
        <f t="shared" si="31"/>
        <v>102789</v>
      </c>
      <c r="AE52" s="436">
        <f>VLOOKUP($A52,'Data EYFSS Indica Old'!$C:$AQ,17,0)</f>
        <v>1082.25</v>
      </c>
      <c r="AF52" s="436">
        <f>VLOOKUP($A52,'Data EYFSS Indica Old'!$C:$AQ,18,0)</f>
        <v>19480.5</v>
      </c>
      <c r="AG52" s="436">
        <f>VLOOKUP($A52,'Data EYFSS Indica Old'!$C:$AQ,19,0)</f>
        <v>21645</v>
      </c>
      <c r="AH52" s="414">
        <f t="shared" si="32"/>
        <v>660.17250000000001</v>
      </c>
      <c r="AI52" s="414">
        <f t="shared" si="33"/>
        <v>5649.3449999999993</v>
      </c>
      <c r="AJ52" s="414">
        <f t="shared" si="34"/>
        <v>1731.6000000000001</v>
      </c>
      <c r="AK52" s="414">
        <f t="shared" si="35"/>
        <v>8041.1174999999994</v>
      </c>
      <c r="AL52" s="436">
        <f>IF(ISNA(VLOOKUP($A52,'Spring 2022 School'!$B49:$AD49,29,FALSE)),0,(VLOOKUP($A52,'Spring 2022 School'!$B49:$AD49,29,FALSE)))</f>
        <v>13</v>
      </c>
      <c r="AM52" s="436">
        <f>IF(ISNA(VLOOKUP($A52,'Spring 2022 School'!$B49:$AZ49,30,FALSE)),0,(VLOOKUP($A52,'Spring 2022 School'!$B49:$AZ49,30,FALSE)))</f>
        <v>195</v>
      </c>
      <c r="AN52" s="435">
        <f t="shared" si="27"/>
        <v>7085</v>
      </c>
      <c r="AO52" s="437">
        <f t="shared" si="28"/>
        <v>1045.8</v>
      </c>
      <c r="AP52" s="414">
        <f t="shared" si="29"/>
        <v>118960.9175</v>
      </c>
      <c r="AQ52" s="436">
        <f>VLOOKUP($A52,'Data EYFSS Indica Old'!$C:$AQ,26,0)</f>
        <v>14</v>
      </c>
      <c r="AR52" s="436">
        <f>VLOOKUP($A52,'Data EYFSS Indica Old'!$C:$AQ,27,0)</f>
        <v>0</v>
      </c>
      <c r="AS52" s="436">
        <f>VLOOKUP($A52,'Data EYFSS Indica Old'!$C:$AQ,28,0)</f>
        <v>0</v>
      </c>
      <c r="AT52" s="442">
        <f t="shared" si="40"/>
        <v>1692.6</v>
      </c>
      <c r="AU52" s="442">
        <f>(VLOOKUP($A52,'Data EYFSS Indica Old'!$C:$AQ,24,0))/3.2*AU$3</f>
        <v>0</v>
      </c>
      <c r="AV52" s="447">
        <f t="shared" si="36"/>
        <v>120653.5175</v>
      </c>
      <c r="AW52" s="443">
        <f t="shared" si="37"/>
        <v>50272.298958333333</v>
      </c>
      <c r="AX52" s="443">
        <f t="shared" si="38"/>
        <v>40217.839166666665</v>
      </c>
      <c r="AY52" s="443">
        <f t="shared" si="39"/>
        <v>30163.379374999997</v>
      </c>
      <c r="AZ52" s="443"/>
    </row>
    <row r="53" spans="1:52" x14ac:dyDescent="0.35">
      <c r="A53" s="252">
        <v>2058</v>
      </c>
      <c r="B53" t="s">
        <v>981</v>
      </c>
      <c r="C53" s="242">
        <f>IF(ISNA(VLOOKUP($B53,'Spring 2022 School'!$C$2:$AF$220,5,FALSE)),0,(VLOOKUP($B53,'Spring 2022 School'!$C$2:$AF$220,5,FALSE)))</f>
        <v>26</v>
      </c>
      <c r="D53" s="242">
        <f>IF(ISNA(VLOOKUP($B53,'Summer 2022 School'!$C$2:$AF$220,5,FALSE)),0,(VLOOKUP($B53,'Summer 2022 School'!$C$2:$AF$220,5,FALSE)))</f>
        <v>26</v>
      </c>
      <c r="E53" s="242">
        <f>IF(ISNA(VLOOKUP($B53,'Autumn 2022 School'!$C$2:$AF$219,4,FALSE)),0,(VLOOKUP($B53,'Autumn 2022 School'!$C$2:$AF$219,4,FALSE)))</f>
        <v>30</v>
      </c>
      <c r="F53" s="242">
        <f>IF(ISNA(VLOOKUP($B53,'Spring 2022 School'!$C$2:$AF$219,8,FALSE)),0,(VLOOKUP($B53,'Spring 2022 School'!$C$2:$AF$219,8,FALSE)))</f>
        <v>12</v>
      </c>
      <c r="G53" s="242">
        <f>IF(ISNA(VLOOKUP($B53,'Summer 2022 School'!$C$2:$AF$219,8,FALSE)),0,(VLOOKUP($B53,'Summer 2022 School'!$C$2:$AF$219,8,FALSE)))</f>
        <v>13</v>
      </c>
      <c r="H53" s="242">
        <f>IF(ISNA(VLOOKUP($B53,'Autumn 2022 School'!$C$2:$AF$219,6,FALSE)),0,(VLOOKUP($B53,'Autumn 2022 School'!$C$2:$AF$219,6,FALSE)))</f>
        <v>13</v>
      </c>
      <c r="I53" s="242">
        <f>IF(ISNA(VLOOKUP($B53,'Spring 2022 School'!$C$2:$AF$219,12,FALSE)),0,(VLOOKUP($B53,'Spring 2022 School'!$C$2:$AF$219,12,FALSE)))</f>
        <v>390</v>
      </c>
      <c r="J53" s="242">
        <f>IF(ISNA(VLOOKUP($B53,'Summer 2022 School'!$C$2:$AF$219,12,FALSE)),0,(VLOOKUP($B53,'Summer 2022 School'!$C$2:$AF$219,12,FALSE)))</f>
        <v>390</v>
      </c>
      <c r="K53" s="242">
        <f>IF(ISNA(VLOOKUP($B53,'Autumn 2022 School'!$C$2:$AF$219,9,FALSE)),0,(VLOOKUP($B53,'Autumn 2022 School'!$C$2:$AF$219,9,FALSE)))</f>
        <v>450</v>
      </c>
      <c r="L53" s="242">
        <f>IF(ISNA(VLOOKUP($B53,'Spring 2022 School'!$C$2:$AF$219,15,FALSE)),0,(VLOOKUP($B53,'Spring 2022 School'!$C$2:$AF$219,15,FALSE)))</f>
        <v>180</v>
      </c>
      <c r="M53" s="242">
        <f>IF(ISNA(VLOOKUP($B53,'Summer 2022 School'!$C$2:$AF$219,15,FALSE)),0,(VLOOKUP($B53,'Summer 2022 School'!$C$2:$AF$219,15,FALSE)))</f>
        <v>195</v>
      </c>
      <c r="N53" s="242">
        <f>IF(ISNA(VLOOKUP($B53,'Autumn 2022 School'!$C$2:$AF$219,11,FALSE)),0,(VLOOKUP($B53,'Autumn 2022 School'!$C$2:$AF$219,11,FALSE)))</f>
        <v>195</v>
      </c>
      <c r="O53" s="242">
        <f>IF(ISNA(VLOOKUP($B53,'Spring 2022 School'!$C$2:$AF$219,2,FALSE)),0,(VLOOKUP($B53,'Spring 2022 School'!$C$2:$AF$219,2,FALSE)))</f>
        <v>0</v>
      </c>
      <c r="P53" s="242">
        <f>IF(ISNA(VLOOKUP($B53,'Summer 2022 School'!$C$2:$AF$219,2,FALSE)),0,(VLOOKUP($B53,'Summer 2022 School'!$C$2:$AF$219,2,FALSE)))</f>
        <v>0</v>
      </c>
      <c r="Q53" s="242">
        <f>IF(ISNA(VLOOKUP($B53,'Autumn 2022 School'!$C$2:$AF$219,2,FALSE)),0,(VLOOKUP($B53,'Autumn 2022 School'!$C$2:$AF$219,2,FALSE)))</f>
        <v>1</v>
      </c>
      <c r="R53" s="242">
        <f>IF(ISNA(VLOOKUP($B53,'Spring 2022 School'!$C$2:$AF$219,9,FALSE)),0,(VLOOKUP($B53,'Spring 2022 School'!$C$2:$AF$219,9,FALSE)))</f>
        <v>0</v>
      </c>
      <c r="S53" s="242">
        <f>IF(ISNA(VLOOKUP($B53,'Summer 2022 School'!$C$2:$AF$219,9,FALSE)),0,(VLOOKUP($B53,'Summer 2022 School'!$C$2:$AF$219,9,FALSE)))</f>
        <v>0</v>
      </c>
      <c r="T53" s="242">
        <f>IF(ISNA(VLOOKUP($B53,'Autumn 2022 School'!$C$2:$AF$219,7,FALSE)),0,(VLOOKUP($B53,'Autumn 2022 School'!$C$2:$AF$219,7,FALSE)))</f>
        <v>15</v>
      </c>
      <c r="U53" s="242">
        <f>IF(ISNA(VLOOKUP($B53,'Spring 2022 School'!$C$2:$AF$219,25,FALSE)),0,(VLOOKUP($B53,'Spring 2022 School'!$C$2:$AF$219,25,FALSE)))</f>
        <v>12</v>
      </c>
      <c r="V53" s="242">
        <f>IF(ISNA(VLOOKUP($B53,'Spring 2022 School'!$C$2:$AF$219,25,FALSE)),0,(VLOOKUP($B53,'Spring 2022 School'!$C$2:$AF$219,25,FALSE)))</f>
        <v>12</v>
      </c>
      <c r="W53" s="242">
        <f>IF(ISNA(VLOOKUP($B53,'Spring 2022 School'!$C$2:$AF$219,25,FALSE)),0,(VLOOKUP($B53,'Spring 2022 School'!$C$2:$AF$219,25,FALSE)))</f>
        <v>12</v>
      </c>
      <c r="X53" s="242">
        <f>IF(ISNA(VLOOKUP($B53,'Spring 2022 School'!$C$2:$AF$219,26,FALSE)),0,(VLOOKUP($B53,'Spring 2022 School'!$C$2:$AF$219,26,FALSE)))</f>
        <v>180</v>
      </c>
      <c r="Y53" s="242">
        <f>IF(ISNA(VLOOKUP($B53,'Spring 2022 School'!$C$2:$AF$219,26,FALSE)),0,(VLOOKUP($B53,'Spring 2022 School'!$C$2:$AF$219,26,FALSE)))</f>
        <v>180</v>
      </c>
      <c r="Z53" s="242">
        <f>IF(ISNA(VLOOKUP($B53,'Spring 2022 School'!$C$2:$AF$219,26,FALSE)),0,(VLOOKUP($B53,'Spring 2022 School'!$C$2:$AF$219,26,FALSE)))</f>
        <v>180</v>
      </c>
      <c r="AA53" s="242">
        <f>IF(ISNA(VLOOKUP($B53,'Spring 2022 School'!$C$2:$AF$219,27,FALSE)),0,(VLOOKUP($B53,'Spring 2022 School'!$C$2:$AF$219,27,FALSE)))</f>
        <v>30</v>
      </c>
      <c r="AB53" s="242">
        <f>IF(ISNA(VLOOKUP($B53,'Spring 2022 School'!$C$2:$AF$219,27,FALSE)),0,(VLOOKUP($B53,'Spring 2022 School'!$C$2:$AF$219,27,FALSE)))</f>
        <v>30</v>
      </c>
      <c r="AC53" s="242">
        <f>IF(ISNA(VLOOKUP($B53,'Spring 2022 School'!$C$2:$AF$219,27,FALSE)),0,(VLOOKUP($B53,'Spring 2022 School'!$C$2:$AF$219,27,FALSE)))</f>
        <v>30</v>
      </c>
      <c r="AD53" s="414">
        <f t="shared" si="31"/>
        <v>106948.5</v>
      </c>
      <c r="AE53" s="436">
        <f>VLOOKUP($A53,'Data EYFSS Indica Old'!$C:$AQ,17,0)</f>
        <v>4745</v>
      </c>
      <c r="AF53" s="436">
        <f>VLOOKUP($A53,'Data EYFSS Indica Old'!$C:$AQ,18,0)</f>
        <v>10913.5</v>
      </c>
      <c r="AG53" s="436">
        <f>VLOOKUP($A53,'Data EYFSS Indica Old'!$C:$AQ,19,0)</f>
        <v>13760.5</v>
      </c>
      <c r="AH53" s="414">
        <f t="shared" si="32"/>
        <v>2894.45</v>
      </c>
      <c r="AI53" s="414">
        <f t="shared" si="33"/>
        <v>3164.915</v>
      </c>
      <c r="AJ53" s="414">
        <f t="shared" si="34"/>
        <v>1100.8399999999999</v>
      </c>
      <c r="AK53" s="414">
        <f t="shared" si="35"/>
        <v>7160.2049999999999</v>
      </c>
      <c r="AL53" s="436">
        <f>IF(ISNA(VLOOKUP($A53,'Spring 2022 School'!$B50:$AD50,29,FALSE)),0,(VLOOKUP($A53,'Spring 2022 School'!$B50:$AD50,29,FALSE)))</f>
        <v>12</v>
      </c>
      <c r="AM53" s="436">
        <f>IF(ISNA(VLOOKUP($A53,'Spring 2022 School'!$B50:$AZ50,30,FALSE)),0,(VLOOKUP($A53,'Spring 2022 School'!$B50:$AZ50,30,FALSE)))</f>
        <v>180</v>
      </c>
      <c r="AN53" s="435">
        <f t="shared" si="27"/>
        <v>6540</v>
      </c>
      <c r="AO53" s="437">
        <f t="shared" si="28"/>
        <v>1045.8</v>
      </c>
      <c r="AP53" s="414">
        <f t="shared" si="29"/>
        <v>121694.505</v>
      </c>
      <c r="AQ53" s="436">
        <f>VLOOKUP($A53,'Data EYFSS Indica Old'!$C:$AQ,26,0)</f>
        <v>0</v>
      </c>
      <c r="AR53" s="436">
        <f>VLOOKUP($A53,'Data EYFSS Indica Old'!$C:$AQ,27,0)</f>
        <v>0</v>
      </c>
      <c r="AS53" s="436">
        <f>VLOOKUP($A53,'Data EYFSS Indica Old'!$C:$AQ,28,0)</f>
        <v>0</v>
      </c>
      <c r="AT53" s="442">
        <f t="shared" si="40"/>
        <v>0</v>
      </c>
      <c r="AU53" s="442">
        <f>(VLOOKUP($A53,'Data EYFSS Indica Old'!$C:$AQ,24,0))/3.2*AU$3</f>
        <v>0</v>
      </c>
      <c r="AV53" s="447">
        <f t="shared" si="36"/>
        <v>121694.505</v>
      </c>
      <c r="AW53" s="443">
        <f t="shared" si="37"/>
        <v>50706.043749999997</v>
      </c>
      <c r="AX53" s="443">
        <f t="shared" si="38"/>
        <v>40564.834999999999</v>
      </c>
      <c r="AY53" s="443">
        <f t="shared" si="39"/>
        <v>30423.626250000001</v>
      </c>
      <c r="AZ53" s="443"/>
    </row>
    <row r="54" spans="1:52" x14ac:dyDescent="0.35">
      <c r="A54" s="252">
        <v>2059</v>
      </c>
      <c r="B54" t="s">
        <v>982</v>
      </c>
      <c r="C54" s="242">
        <f>IF(ISNA(VLOOKUP($B54,'Spring 2022 School'!$C$2:$AF$220,5,FALSE)),0,(VLOOKUP($B54,'Spring 2022 School'!$C$2:$AF$220,5,FALSE)))</f>
        <v>20</v>
      </c>
      <c r="D54" s="242">
        <f>IF(ISNA(VLOOKUP($B54,'Summer 2022 School'!$C$2:$AF$220,5,FALSE)),0,(VLOOKUP($B54,'Summer 2022 School'!$C$2:$AF$220,5,FALSE)))</f>
        <v>21</v>
      </c>
      <c r="E54" s="242">
        <f>IF(ISNA(VLOOKUP($B54,'Autumn 2022 School'!$C$2:$AF$219,4,FALSE)),0,(VLOOKUP($B54,'Autumn 2022 School'!$C$2:$AF$219,4,FALSE)))</f>
        <v>7</v>
      </c>
      <c r="F54" s="242">
        <f>IF(ISNA(VLOOKUP($B54,'Spring 2022 School'!$C$2:$AF$219,8,FALSE)),0,(VLOOKUP($B54,'Spring 2022 School'!$C$2:$AF$219,8,FALSE)))</f>
        <v>0</v>
      </c>
      <c r="G54" s="242">
        <f>IF(ISNA(VLOOKUP($B54,'Summer 2022 School'!$C$2:$AF$219,8,FALSE)),0,(VLOOKUP($B54,'Summer 2022 School'!$C$2:$AF$219,8,FALSE)))</f>
        <v>0</v>
      </c>
      <c r="H54" s="242">
        <f>IF(ISNA(VLOOKUP($B54,'Autumn 2022 School'!$C$2:$AF$219,6,FALSE)),0,(VLOOKUP($B54,'Autumn 2022 School'!$C$2:$AF$219,6,FALSE)))</f>
        <v>0</v>
      </c>
      <c r="I54" s="242">
        <f>IF(ISNA(VLOOKUP($B54,'Spring 2022 School'!$C$2:$AF$219,12,FALSE)),0,(VLOOKUP($B54,'Spring 2022 School'!$C$2:$AF$219,12,FALSE)))</f>
        <v>300</v>
      </c>
      <c r="J54" s="242">
        <f>IF(ISNA(VLOOKUP($B54,'Summer 2022 School'!$C$2:$AF$219,12,FALSE)),0,(VLOOKUP($B54,'Summer 2022 School'!$C$2:$AF$219,12,FALSE)))</f>
        <v>315</v>
      </c>
      <c r="K54" s="242">
        <f>IF(ISNA(VLOOKUP($B54,'Autumn 2022 School'!$C$2:$AF$219,9,FALSE)),0,(VLOOKUP($B54,'Autumn 2022 School'!$C$2:$AF$219,9,FALSE)))</f>
        <v>105</v>
      </c>
      <c r="L54" s="242">
        <f>IF(ISNA(VLOOKUP($B54,'Spring 2022 School'!$C$2:$AF$219,15,FALSE)),0,(VLOOKUP($B54,'Spring 2022 School'!$C$2:$AF$219,15,FALSE)))</f>
        <v>0</v>
      </c>
      <c r="M54" s="242">
        <f>IF(ISNA(VLOOKUP($B54,'Summer 2022 School'!$C$2:$AF$219,15,FALSE)),0,(VLOOKUP($B54,'Summer 2022 School'!$C$2:$AF$219,15,FALSE)))</f>
        <v>0</v>
      </c>
      <c r="N54" s="242">
        <f>IF(ISNA(VLOOKUP($B54,'Autumn 2022 School'!$C$2:$AF$219,11,FALSE)),0,(VLOOKUP($B54,'Autumn 2022 School'!$C$2:$AF$219,11,FALSE)))</f>
        <v>0</v>
      </c>
      <c r="O54" s="242">
        <f>IF(ISNA(VLOOKUP($B54,'Spring 2022 School'!$C$2:$AF$219,2,FALSE)),0,(VLOOKUP($B54,'Spring 2022 School'!$C$2:$AF$219,2,FALSE)))</f>
        <v>0</v>
      </c>
      <c r="P54" s="242">
        <f>IF(ISNA(VLOOKUP($B54,'Summer 2022 School'!$C$2:$AF$219,2,FALSE)),0,(VLOOKUP($B54,'Summer 2022 School'!$C$2:$AF$219,2,FALSE)))</f>
        <v>2</v>
      </c>
      <c r="Q54" s="242">
        <f>IF(ISNA(VLOOKUP($B54,'Autumn 2022 School'!$C$2:$AF$219,2,FALSE)),0,(VLOOKUP($B54,'Autumn 2022 School'!$C$2:$AF$219,2,FALSE)))</f>
        <v>0</v>
      </c>
      <c r="R54" s="242">
        <f>IF(ISNA(VLOOKUP($B54,'Spring 2022 School'!$C$2:$AF$219,9,FALSE)),0,(VLOOKUP($B54,'Spring 2022 School'!$C$2:$AF$219,9,FALSE)))</f>
        <v>0</v>
      </c>
      <c r="S54" s="242">
        <f>IF(ISNA(VLOOKUP($B54,'Summer 2022 School'!$C$2:$AF$219,9,FALSE)),0,(VLOOKUP($B54,'Summer 2022 School'!$C$2:$AF$219,9,FALSE)))</f>
        <v>30</v>
      </c>
      <c r="T54" s="242">
        <f>IF(ISNA(VLOOKUP($B54,'Autumn 2022 School'!$C$2:$AF$219,7,FALSE)),0,(VLOOKUP($B54,'Autumn 2022 School'!$C$2:$AF$219,7,FALSE)))</f>
        <v>0</v>
      </c>
      <c r="U54" s="242">
        <f>IF(ISNA(VLOOKUP($B54,'Spring 2022 School'!$C$2:$AF$219,25,FALSE)),0,(VLOOKUP($B54,'Spring 2022 School'!$C$2:$AF$219,25,FALSE)))</f>
        <v>12</v>
      </c>
      <c r="V54" s="242">
        <f>IF(ISNA(VLOOKUP($B54,'Spring 2022 School'!$C$2:$AF$219,25,FALSE)),0,(VLOOKUP($B54,'Spring 2022 School'!$C$2:$AF$219,25,FALSE)))</f>
        <v>12</v>
      </c>
      <c r="W54" s="242">
        <f>IF(ISNA(VLOOKUP($B54,'Spring 2022 School'!$C$2:$AF$219,25,FALSE)),0,(VLOOKUP($B54,'Spring 2022 School'!$C$2:$AF$219,25,FALSE)))</f>
        <v>12</v>
      </c>
      <c r="X54" s="242">
        <f>IF(ISNA(VLOOKUP($B54,'Spring 2022 School'!$C$2:$AF$219,26,FALSE)),0,(VLOOKUP($B54,'Spring 2022 School'!$C$2:$AF$219,26,FALSE)))</f>
        <v>180</v>
      </c>
      <c r="Y54" s="242">
        <f>IF(ISNA(VLOOKUP($B54,'Spring 2022 School'!$C$2:$AF$219,26,FALSE)),0,(VLOOKUP($B54,'Spring 2022 School'!$C$2:$AF$219,26,FALSE)))</f>
        <v>180</v>
      </c>
      <c r="Z54" s="242">
        <f>IF(ISNA(VLOOKUP($B54,'Spring 2022 School'!$C$2:$AF$219,26,FALSE)),0,(VLOOKUP($B54,'Spring 2022 School'!$C$2:$AF$219,26,FALSE)))</f>
        <v>180</v>
      </c>
      <c r="AA54" s="242">
        <f>IF(ISNA(VLOOKUP($B54,'Spring 2022 School'!$C$2:$AF$219,27,FALSE)),0,(VLOOKUP($B54,'Spring 2022 School'!$C$2:$AF$219,27,FALSE)))</f>
        <v>0</v>
      </c>
      <c r="AB54" s="242">
        <f>IF(ISNA(VLOOKUP($B54,'Spring 2022 School'!$C$2:$AF$219,27,FALSE)),0,(VLOOKUP($B54,'Spring 2022 School'!$C$2:$AF$219,27,FALSE)))</f>
        <v>0</v>
      </c>
      <c r="AC54" s="242">
        <f>IF(ISNA(VLOOKUP($B54,'Spring 2022 School'!$C$2:$AF$219,27,FALSE)),0,(VLOOKUP($B54,'Spring 2022 School'!$C$2:$AF$219,27,FALSE)))</f>
        <v>0</v>
      </c>
      <c r="AD54" s="414">
        <f t="shared" si="31"/>
        <v>43498.5</v>
      </c>
      <c r="AE54" s="436">
        <f>VLOOKUP($A54,'Data EYFSS Indica Old'!$C:$AQ,17,0)</f>
        <v>531</v>
      </c>
      <c r="AF54" s="436">
        <f>VLOOKUP($A54,'Data EYFSS Indica Old'!$C:$AQ,18,0)</f>
        <v>9027</v>
      </c>
      <c r="AG54" s="436">
        <f>VLOOKUP($A54,'Data EYFSS Indica Old'!$C:$AQ,19,0)</f>
        <v>9558</v>
      </c>
      <c r="AH54" s="414">
        <f t="shared" si="32"/>
        <v>323.90999999999997</v>
      </c>
      <c r="AI54" s="414">
        <f t="shared" si="33"/>
        <v>2617.83</v>
      </c>
      <c r="AJ54" s="414">
        <f t="shared" si="34"/>
        <v>764.64</v>
      </c>
      <c r="AK54" s="414">
        <f t="shared" si="35"/>
        <v>3706.3799999999997</v>
      </c>
      <c r="AL54" s="436">
        <f>IF(ISNA(VLOOKUP($A54,'Spring 2022 School'!$B51:$AD51,29,FALSE)),0,(VLOOKUP($A54,'Spring 2022 School'!$B51:$AD51,29,FALSE)))</f>
        <v>12</v>
      </c>
      <c r="AM54" s="436">
        <f>IF(ISNA(VLOOKUP($A54,'Spring 2022 School'!$B51:$AZ51,30,FALSE)),0,(VLOOKUP($A54,'Spring 2022 School'!$B51:$AZ51,30,FALSE)))</f>
        <v>180</v>
      </c>
      <c r="AN54" s="435">
        <f t="shared" si="27"/>
        <v>6540</v>
      </c>
      <c r="AO54" s="437">
        <f t="shared" si="28"/>
        <v>2265.8999999999996</v>
      </c>
      <c r="AP54" s="414">
        <f t="shared" si="29"/>
        <v>56010.78</v>
      </c>
      <c r="AQ54" s="436">
        <f>VLOOKUP($A54,'Data EYFSS Indica Old'!$C:$AQ,26,0)</f>
        <v>0</v>
      </c>
      <c r="AR54" s="436">
        <f>VLOOKUP($A54,'Data EYFSS Indica Old'!$C:$AQ,27,0)</f>
        <v>0</v>
      </c>
      <c r="AS54" s="436">
        <f>VLOOKUP($A54,'Data EYFSS Indica Old'!$C:$AQ,28,0)</f>
        <v>0</v>
      </c>
      <c r="AT54" s="442">
        <f t="shared" si="40"/>
        <v>0</v>
      </c>
      <c r="AU54" s="442">
        <f>(VLOOKUP($A54,'Data EYFSS Indica Old'!$C:$AQ,24,0))/3.2*AU$3</f>
        <v>0</v>
      </c>
      <c r="AV54" s="447">
        <f t="shared" si="36"/>
        <v>56010.78</v>
      </c>
      <c r="AW54" s="443">
        <f t="shared" si="37"/>
        <v>23337.824999999997</v>
      </c>
      <c r="AX54" s="443">
        <f t="shared" si="38"/>
        <v>18670.259999999998</v>
      </c>
      <c r="AY54" s="443">
        <f t="shared" si="39"/>
        <v>14002.695</v>
      </c>
      <c r="AZ54" s="443"/>
    </row>
    <row r="55" spans="1:52" x14ac:dyDescent="0.35">
      <c r="A55" s="252">
        <v>2060</v>
      </c>
      <c r="B55" t="s">
        <v>983</v>
      </c>
      <c r="C55" s="242">
        <f>IF(ISNA(VLOOKUP($B55,'Spring 2022 School'!$C$2:$AF$220,5,FALSE)),0,(VLOOKUP($B55,'Spring 2022 School'!$C$2:$AF$220,5,FALSE)))</f>
        <v>25</v>
      </c>
      <c r="D55" s="242">
        <f>IF(ISNA(VLOOKUP($B55,'Summer 2022 School'!$C$2:$AF$220,5,FALSE)),0,(VLOOKUP($B55,'Summer 2022 School'!$C$2:$AF$220,5,FALSE)))</f>
        <v>25</v>
      </c>
      <c r="E55" s="242">
        <f>IF(ISNA(VLOOKUP($B55,'Autumn 2022 School'!$C$2:$AF$219,4,FALSE)),0,(VLOOKUP($B55,'Autumn 2022 School'!$C$2:$AF$219,4,FALSE)))</f>
        <v>16</v>
      </c>
      <c r="F55" s="242">
        <f>IF(ISNA(VLOOKUP($B55,'Spring 2022 School'!$C$2:$AF$219,8,FALSE)),0,(VLOOKUP($B55,'Spring 2022 School'!$C$2:$AF$219,8,FALSE)))</f>
        <v>0</v>
      </c>
      <c r="G55" s="242">
        <f>IF(ISNA(VLOOKUP($B55,'Summer 2022 School'!$C$2:$AF$219,8,FALSE)),0,(VLOOKUP($B55,'Summer 2022 School'!$C$2:$AF$219,8,FALSE)))</f>
        <v>0</v>
      </c>
      <c r="H55" s="242">
        <f>IF(ISNA(VLOOKUP($B55,'Autumn 2022 School'!$C$2:$AF$219,6,FALSE)),0,(VLOOKUP($B55,'Autumn 2022 School'!$C$2:$AF$219,6,FALSE)))</f>
        <v>0</v>
      </c>
      <c r="I55" s="242">
        <f>IF(ISNA(VLOOKUP($B55,'Spring 2022 School'!$C$2:$AF$219,12,FALSE)),0,(VLOOKUP($B55,'Spring 2022 School'!$C$2:$AF$219,12,FALSE)))</f>
        <v>375</v>
      </c>
      <c r="J55" s="242">
        <f>IF(ISNA(VLOOKUP($B55,'Summer 2022 School'!$C$2:$AF$219,12,FALSE)),0,(VLOOKUP($B55,'Summer 2022 School'!$C$2:$AF$219,12,FALSE)))</f>
        <v>375</v>
      </c>
      <c r="K55" s="242">
        <f>IF(ISNA(VLOOKUP($B55,'Autumn 2022 School'!$C$2:$AF$219,9,FALSE)),0,(VLOOKUP($B55,'Autumn 2022 School'!$C$2:$AF$219,9,FALSE)))</f>
        <v>240</v>
      </c>
      <c r="L55" s="242">
        <f>IF(ISNA(VLOOKUP($B55,'Spring 2022 School'!$C$2:$AF$219,15,FALSE)),0,(VLOOKUP($B55,'Spring 2022 School'!$C$2:$AF$219,15,FALSE)))</f>
        <v>0</v>
      </c>
      <c r="M55" s="242">
        <f>IF(ISNA(VLOOKUP($B55,'Summer 2022 School'!$C$2:$AF$219,15,FALSE)),0,(VLOOKUP($B55,'Summer 2022 School'!$C$2:$AF$219,15,FALSE)))</f>
        <v>0</v>
      </c>
      <c r="N55" s="242">
        <f>IF(ISNA(VLOOKUP($B55,'Autumn 2022 School'!$C$2:$AF$219,11,FALSE)),0,(VLOOKUP($B55,'Autumn 2022 School'!$C$2:$AF$219,11,FALSE)))</f>
        <v>0</v>
      </c>
      <c r="O55" s="242">
        <f>IF(ISNA(VLOOKUP($B55,'Spring 2022 School'!$C$2:$AF$219,2,FALSE)),0,(VLOOKUP($B55,'Spring 2022 School'!$C$2:$AF$219,2,FALSE)))</f>
        <v>0</v>
      </c>
      <c r="P55" s="242">
        <f>IF(ISNA(VLOOKUP($B55,'Summer 2022 School'!$C$2:$AF$219,2,FALSE)),0,(VLOOKUP($B55,'Summer 2022 School'!$C$2:$AF$219,2,FALSE)))</f>
        <v>0</v>
      </c>
      <c r="Q55" s="242">
        <f>IF(ISNA(VLOOKUP($B55,'Autumn 2022 School'!$C$2:$AF$219,2,FALSE)),0,(VLOOKUP($B55,'Autumn 2022 School'!$C$2:$AF$219,2,FALSE)))</f>
        <v>1</v>
      </c>
      <c r="R55" s="242">
        <f>IF(ISNA(VLOOKUP($B55,'Spring 2022 School'!$C$2:$AF$219,9,FALSE)),0,(VLOOKUP($B55,'Spring 2022 School'!$C$2:$AF$219,9,FALSE)))</f>
        <v>0</v>
      </c>
      <c r="S55" s="242">
        <f>IF(ISNA(VLOOKUP($B55,'Summer 2022 School'!$C$2:$AF$219,9,FALSE)),0,(VLOOKUP($B55,'Summer 2022 School'!$C$2:$AF$219,9,FALSE)))</f>
        <v>0</v>
      </c>
      <c r="T55" s="242">
        <f>IF(ISNA(VLOOKUP($B55,'Autumn 2022 School'!$C$2:$AF$219,7,FALSE)),0,(VLOOKUP($B55,'Autumn 2022 School'!$C$2:$AF$219,7,FALSE)))</f>
        <v>15</v>
      </c>
      <c r="U55" s="242">
        <f>IF(ISNA(VLOOKUP($B55,'Spring 2022 School'!$C$2:$AF$219,25,FALSE)),0,(VLOOKUP($B55,'Spring 2022 School'!$C$2:$AF$219,25,FALSE)))</f>
        <v>5</v>
      </c>
      <c r="V55" s="242">
        <f>IF(ISNA(VLOOKUP($B55,'Spring 2022 School'!$C$2:$AF$219,25,FALSE)),0,(VLOOKUP($B55,'Spring 2022 School'!$C$2:$AF$219,25,FALSE)))</f>
        <v>5</v>
      </c>
      <c r="W55" s="242">
        <f>IF(ISNA(VLOOKUP($B55,'Spring 2022 School'!$C$2:$AF$219,25,FALSE)),0,(VLOOKUP($B55,'Spring 2022 School'!$C$2:$AF$219,25,FALSE)))</f>
        <v>5</v>
      </c>
      <c r="X55" s="242">
        <f>IF(ISNA(VLOOKUP($B55,'Spring 2022 School'!$C$2:$AF$219,26,FALSE)),0,(VLOOKUP($B55,'Spring 2022 School'!$C$2:$AF$219,26,FALSE)))</f>
        <v>75</v>
      </c>
      <c r="Y55" s="242">
        <f>IF(ISNA(VLOOKUP($B55,'Spring 2022 School'!$C$2:$AF$219,26,FALSE)),0,(VLOOKUP($B55,'Spring 2022 School'!$C$2:$AF$219,26,FALSE)))</f>
        <v>75</v>
      </c>
      <c r="Z55" s="242">
        <f>IF(ISNA(VLOOKUP($B55,'Spring 2022 School'!$C$2:$AF$219,26,FALSE)),0,(VLOOKUP($B55,'Spring 2022 School'!$C$2:$AF$219,26,FALSE)))</f>
        <v>75</v>
      </c>
      <c r="AA55" s="242">
        <f>IF(ISNA(VLOOKUP($B55,'Spring 2022 School'!$C$2:$AF$219,27,FALSE)),0,(VLOOKUP($B55,'Spring 2022 School'!$C$2:$AF$219,27,FALSE)))</f>
        <v>0</v>
      </c>
      <c r="AB55" s="242">
        <f>IF(ISNA(VLOOKUP($B55,'Spring 2022 School'!$C$2:$AF$219,27,FALSE)),0,(VLOOKUP($B55,'Spring 2022 School'!$C$2:$AF$219,27,FALSE)))</f>
        <v>0</v>
      </c>
      <c r="AC55" s="242">
        <f>IF(ISNA(VLOOKUP($B55,'Spring 2022 School'!$C$2:$AF$219,27,FALSE)),0,(VLOOKUP($B55,'Spring 2022 School'!$C$2:$AF$219,27,FALSE)))</f>
        <v>0</v>
      </c>
      <c r="AD55" s="414">
        <f t="shared" si="31"/>
        <v>59361</v>
      </c>
      <c r="AE55" s="436">
        <f>VLOOKUP($A55,'Data EYFSS Indica Old'!$C:$AQ,17,0)</f>
        <v>12548.571428571428</v>
      </c>
      <c r="AF55" s="436">
        <f>VLOOKUP($A55,'Data EYFSS Indica Old'!$C:$AQ,18,0)</f>
        <v>14640</v>
      </c>
      <c r="AG55" s="436">
        <f>VLOOKUP($A55,'Data EYFSS Indica Old'!$C:$AQ,19,0)</f>
        <v>14640</v>
      </c>
      <c r="AH55" s="414">
        <f t="shared" si="32"/>
        <v>7654.6285714285705</v>
      </c>
      <c r="AI55" s="414">
        <f t="shared" si="33"/>
        <v>4245.5999999999995</v>
      </c>
      <c r="AJ55" s="414">
        <f t="shared" si="34"/>
        <v>1171.2</v>
      </c>
      <c r="AK55" s="414">
        <f t="shared" si="35"/>
        <v>13071.428571428571</v>
      </c>
      <c r="AL55" s="436">
        <f>IF(ISNA(VLOOKUP($A55,'Spring 2022 School'!$B52:$AD52,29,FALSE)),0,(VLOOKUP($A55,'Spring 2022 School'!$B52:$AD52,29,FALSE)))</f>
        <v>5</v>
      </c>
      <c r="AM55" s="436">
        <f>IF(ISNA(VLOOKUP($A55,'Spring 2022 School'!$B52:$AZ52,30,FALSE)),0,(VLOOKUP($A55,'Spring 2022 School'!$B52:$AZ52,30,FALSE)))</f>
        <v>75</v>
      </c>
      <c r="AN55" s="435">
        <f t="shared" si="27"/>
        <v>2725</v>
      </c>
      <c r="AO55" s="437">
        <f t="shared" si="28"/>
        <v>1045.8</v>
      </c>
      <c r="AP55" s="414">
        <f t="shared" si="29"/>
        <v>76203.228571428568</v>
      </c>
      <c r="AQ55" s="436">
        <f>VLOOKUP($A55,'Data EYFSS Indica Old'!$C:$AQ,26,0)</f>
        <v>9</v>
      </c>
      <c r="AR55" s="436">
        <f>VLOOKUP($A55,'Data EYFSS Indica Old'!$C:$AQ,27,0)</f>
        <v>0</v>
      </c>
      <c r="AS55" s="436">
        <f>VLOOKUP($A55,'Data EYFSS Indica Old'!$C:$AQ,28,0)</f>
        <v>0</v>
      </c>
      <c r="AT55" s="442">
        <f t="shared" si="40"/>
        <v>1088.0999999999999</v>
      </c>
      <c r="AU55" s="442">
        <f>(VLOOKUP($A55,'Data EYFSS Indica Old'!$C:$AQ,24,0))/3.2*AU$3</f>
        <v>0</v>
      </c>
      <c r="AV55" s="447">
        <f t="shared" si="36"/>
        <v>77291.328571428574</v>
      </c>
      <c r="AW55" s="443">
        <f t="shared" si="37"/>
        <v>32204.720238095237</v>
      </c>
      <c r="AX55" s="443">
        <f t="shared" si="38"/>
        <v>25763.77619047619</v>
      </c>
      <c r="AY55" s="443">
        <f t="shared" si="39"/>
        <v>19322.832142857143</v>
      </c>
      <c r="AZ55" s="443"/>
    </row>
    <row r="56" spans="1:52" x14ac:dyDescent="0.35">
      <c r="A56" s="252">
        <v>2062</v>
      </c>
      <c r="B56" t="s">
        <v>984</v>
      </c>
      <c r="C56" s="242">
        <f>IF(ISNA(VLOOKUP($B56,'Spring 2022 School'!$C$2:$AF$220,5,FALSE)),0,(VLOOKUP($B56,'Spring 2022 School'!$C$2:$AF$220,5,FALSE)))</f>
        <v>52</v>
      </c>
      <c r="D56" s="242">
        <f>IF(ISNA(VLOOKUP($B56,'Summer 2022 School'!$C$2:$AF$220,5,FALSE)),0,(VLOOKUP($B56,'Summer 2022 School'!$C$2:$AF$220,5,FALSE)))</f>
        <v>70</v>
      </c>
      <c r="E56" s="242">
        <f>IF(ISNA(VLOOKUP($B56,'Autumn 2022 School'!$C$2:$AF$219,4,FALSE)),0,(VLOOKUP($B56,'Autumn 2022 School'!$C$2:$AF$219,4,FALSE)))</f>
        <v>40</v>
      </c>
      <c r="F56" s="242">
        <f>IF(ISNA(VLOOKUP($B56,'Spring 2022 School'!$C$2:$AF$219,8,FALSE)),0,(VLOOKUP($B56,'Spring 2022 School'!$C$2:$AF$219,8,FALSE)))</f>
        <v>0</v>
      </c>
      <c r="G56" s="242">
        <f>IF(ISNA(VLOOKUP($B56,'Summer 2022 School'!$C$2:$AF$219,8,FALSE)),0,(VLOOKUP($B56,'Summer 2022 School'!$C$2:$AF$219,8,FALSE)))</f>
        <v>0</v>
      </c>
      <c r="H56" s="242">
        <f>IF(ISNA(VLOOKUP($B56,'Autumn 2022 School'!$C$2:$AF$219,6,FALSE)),0,(VLOOKUP($B56,'Autumn 2022 School'!$C$2:$AF$219,6,FALSE)))</f>
        <v>0</v>
      </c>
      <c r="I56" s="242">
        <f>IF(ISNA(VLOOKUP($B56,'Spring 2022 School'!$C$2:$AF$219,12,FALSE)),0,(VLOOKUP($B56,'Spring 2022 School'!$C$2:$AF$219,12,FALSE)))</f>
        <v>780</v>
      </c>
      <c r="J56" s="242">
        <f>IF(ISNA(VLOOKUP($B56,'Summer 2022 School'!$C$2:$AF$219,12,FALSE)),0,(VLOOKUP($B56,'Summer 2022 School'!$C$2:$AF$219,12,FALSE)))</f>
        <v>1050</v>
      </c>
      <c r="K56" s="242">
        <f>IF(ISNA(VLOOKUP($B56,'Autumn 2022 School'!$C$2:$AF$219,9,FALSE)),0,(VLOOKUP($B56,'Autumn 2022 School'!$C$2:$AF$219,9,FALSE)))</f>
        <v>600</v>
      </c>
      <c r="L56" s="242">
        <f>IF(ISNA(VLOOKUP($B56,'Spring 2022 School'!$C$2:$AF$219,15,FALSE)),0,(VLOOKUP($B56,'Spring 2022 School'!$C$2:$AF$219,15,FALSE)))</f>
        <v>0</v>
      </c>
      <c r="M56" s="242">
        <f>IF(ISNA(VLOOKUP($B56,'Summer 2022 School'!$C$2:$AF$219,15,FALSE)),0,(VLOOKUP($B56,'Summer 2022 School'!$C$2:$AF$219,15,FALSE)))</f>
        <v>0</v>
      </c>
      <c r="N56" s="242">
        <f>IF(ISNA(VLOOKUP($B56,'Autumn 2022 School'!$C$2:$AF$219,11,FALSE)),0,(VLOOKUP($B56,'Autumn 2022 School'!$C$2:$AF$219,11,FALSE)))</f>
        <v>0</v>
      </c>
      <c r="O56" s="242">
        <f>IF(ISNA(VLOOKUP($B56,'Spring 2022 School'!$C$2:$AF$219,2,FALSE)),0,(VLOOKUP($B56,'Spring 2022 School'!$C$2:$AF$219,2,FALSE)))</f>
        <v>0</v>
      </c>
      <c r="P56" s="242">
        <f>IF(ISNA(VLOOKUP($B56,'Summer 2022 School'!$C$2:$AF$219,2,FALSE)),0,(VLOOKUP($B56,'Summer 2022 School'!$C$2:$AF$219,2,FALSE)))</f>
        <v>2</v>
      </c>
      <c r="Q56" s="242">
        <f>IF(ISNA(VLOOKUP($B56,'Autumn 2022 School'!$C$2:$AF$219,2,FALSE)),0,(VLOOKUP($B56,'Autumn 2022 School'!$C$2:$AF$219,2,FALSE)))</f>
        <v>0</v>
      </c>
      <c r="R56" s="242">
        <f>IF(ISNA(VLOOKUP($B56,'Spring 2022 School'!$C$2:$AF$219,9,FALSE)),0,(VLOOKUP($B56,'Spring 2022 School'!$C$2:$AF$219,9,FALSE)))</f>
        <v>0</v>
      </c>
      <c r="S56" s="242">
        <f>IF(ISNA(VLOOKUP($B56,'Summer 2022 School'!$C$2:$AF$219,9,FALSE)),0,(VLOOKUP($B56,'Summer 2022 School'!$C$2:$AF$219,9,FALSE)))</f>
        <v>30</v>
      </c>
      <c r="T56" s="242">
        <f>IF(ISNA(VLOOKUP($B56,'Autumn 2022 School'!$C$2:$AF$219,7,FALSE)),0,(VLOOKUP($B56,'Autumn 2022 School'!$C$2:$AF$219,7,FALSE)))</f>
        <v>0</v>
      </c>
      <c r="U56" s="242">
        <f>IF(ISNA(VLOOKUP($B56,'Spring 2022 School'!$C$2:$AF$219,25,FALSE)),0,(VLOOKUP($B56,'Spring 2022 School'!$C$2:$AF$219,25,FALSE)))</f>
        <v>5</v>
      </c>
      <c r="V56" s="242">
        <f>IF(ISNA(VLOOKUP($B56,'Spring 2022 School'!$C$2:$AF$219,25,FALSE)),0,(VLOOKUP($B56,'Spring 2022 School'!$C$2:$AF$219,25,FALSE)))</f>
        <v>5</v>
      </c>
      <c r="W56" s="242">
        <f>IF(ISNA(VLOOKUP($B56,'Spring 2022 School'!$C$2:$AF$219,25,FALSE)),0,(VLOOKUP($B56,'Spring 2022 School'!$C$2:$AF$219,25,FALSE)))</f>
        <v>5</v>
      </c>
      <c r="X56" s="242">
        <f>IF(ISNA(VLOOKUP($B56,'Spring 2022 School'!$C$2:$AF$219,26,FALSE)),0,(VLOOKUP($B56,'Spring 2022 School'!$C$2:$AF$219,26,FALSE)))</f>
        <v>75</v>
      </c>
      <c r="Y56" s="242">
        <f>IF(ISNA(VLOOKUP($B56,'Spring 2022 School'!$C$2:$AF$219,26,FALSE)),0,(VLOOKUP($B56,'Spring 2022 School'!$C$2:$AF$219,26,FALSE)))</f>
        <v>75</v>
      </c>
      <c r="Z56" s="242">
        <f>IF(ISNA(VLOOKUP($B56,'Spring 2022 School'!$C$2:$AF$219,26,FALSE)),0,(VLOOKUP($B56,'Spring 2022 School'!$C$2:$AF$219,26,FALSE)))</f>
        <v>75</v>
      </c>
      <c r="AA56" s="242">
        <f>IF(ISNA(VLOOKUP($B56,'Spring 2022 School'!$C$2:$AF$219,27,FALSE)),0,(VLOOKUP($B56,'Spring 2022 School'!$C$2:$AF$219,27,FALSE)))</f>
        <v>0</v>
      </c>
      <c r="AB56" s="242">
        <f>IF(ISNA(VLOOKUP($B56,'Spring 2022 School'!$C$2:$AF$219,27,FALSE)),0,(VLOOKUP($B56,'Spring 2022 School'!$C$2:$AF$219,27,FALSE)))</f>
        <v>0</v>
      </c>
      <c r="AC56" s="242">
        <f>IF(ISNA(VLOOKUP($B56,'Spring 2022 School'!$C$2:$AF$219,27,FALSE)),0,(VLOOKUP($B56,'Spring 2022 School'!$C$2:$AF$219,27,FALSE)))</f>
        <v>0</v>
      </c>
      <c r="AD56" s="414">
        <f t="shared" si="31"/>
        <v>145653</v>
      </c>
      <c r="AE56" s="436">
        <f>VLOOKUP($A56,'Data EYFSS Indica Old'!$C:$AQ,17,0)</f>
        <v>3777.4285714285716</v>
      </c>
      <c r="AF56" s="436">
        <f>VLOOKUP($A56,'Data EYFSS Indica Old'!$C:$AQ,18,0)</f>
        <v>8814</v>
      </c>
      <c r="AG56" s="436">
        <f>VLOOKUP($A56,'Data EYFSS Indica Old'!$C:$AQ,19,0)</f>
        <v>13850.571428571428</v>
      </c>
      <c r="AH56" s="414">
        <f t="shared" si="32"/>
        <v>2304.2314285714288</v>
      </c>
      <c r="AI56" s="414">
        <f t="shared" si="33"/>
        <v>2556.06</v>
      </c>
      <c r="AJ56" s="414">
        <f t="shared" si="34"/>
        <v>1108.0457142857142</v>
      </c>
      <c r="AK56" s="414">
        <f t="shared" si="35"/>
        <v>5968.3371428571427</v>
      </c>
      <c r="AL56" s="436">
        <f>IF(ISNA(VLOOKUP($A56,'Spring 2022 School'!$B53:$AD53,29,FALSE)),0,(VLOOKUP($A56,'Spring 2022 School'!$B53:$AD53,29,FALSE)))</f>
        <v>0</v>
      </c>
      <c r="AM56" s="436">
        <f>IF(ISNA(VLOOKUP($A56,'Spring 2022 School'!$B53:$AZ53,30,FALSE)),0,(VLOOKUP($A56,'Spring 2022 School'!$B53:$AZ53,30,FALSE)))</f>
        <v>0</v>
      </c>
      <c r="AN56" s="435">
        <f t="shared" si="27"/>
        <v>0</v>
      </c>
      <c r="AO56" s="437">
        <f t="shared" si="28"/>
        <v>2265.8999999999996</v>
      </c>
      <c r="AP56" s="414">
        <f t="shared" si="29"/>
        <v>153887.23714285714</v>
      </c>
      <c r="AQ56" s="436">
        <f>VLOOKUP($A56,'Data EYFSS Indica Old'!$C:$AQ,26,0)</f>
        <v>7</v>
      </c>
      <c r="AR56" s="436">
        <f>VLOOKUP($A56,'Data EYFSS Indica Old'!$C:$AQ,27,0)</f>
        <v>0</v>
      </c>
      <c r="AS56" s="436">
        <f>VLOOKUP($A56,'Data EYFSS Indica Old'!$C:$AQ,28,0)</f>
        <v>0</v>
      </c>
      <c r="AT56" s="442">
        <f t="shared" si="40"/>
        <v>846.3</v>
      </c>
      <c r="AU56" s="442">
        <f>(VLOOKUP($A56,'Data EYFSS Indica Old'!$C:$AQ,24,0))/3.2*AU$3</f>
        <v>0</v>
      </c>
      <c r="AV56" s="447">
        <f t="shared" si="36"/>
        <v>154733.53714285712</v>
      </c>
      <c r="AW56" s="443">
        <f t="shared" si="37"/>
        <v>64472.307142857135</v>
      </c>
      <c r="AX56" s="443">
        <f t="shared" si="38"/>
        <v>51577.845714285708</v>
      </c>
      <c r="AY56" s="443">
        <f t="shared" si="39"/>
        <v>38683.384285714281</v>
      </c>
      <c r="AZ56" s="443"/>
    </row>
    <row r="57" spans="1:52" x14ac:dyDescent="0.35">
      <c r="A57" s="252">
        <v>2063</v>
      </c>
      <c r="B57" t="s">
        <v>985</v>
      </c>
      <c r="C57" s="242">
        <f>IF(ISNA(VLOOKUP($B57,'Spring 2022 School'!$C$2:$AF$220,5,FALSE)),0,(VLOOKUP($B57,'Spring 2022 School'!$C$2:$AF$220,5,FALSE)))</f>
        <v>29</v>
      </c>
      <c r="D57" s="242">
        <f>IF(ISNA(VLOOKUP($B57,'Summer 2022 School'!$C$2:$AF$220,5,FALSE)),0,(VLOOKUP($B57,'Summer 2022 School'!$C$2:$AF$220,5,FALSE)))</f>
        <v>27</v>
      </c>
      <c r="E57" s="242">
        <f>IF(ISNA(VLOOKUP($B57,'Autumn 2022 School'!$C$2:$AF$219,4,FALSE)),0,(VLOOKUP($B57,'Autumn 2022 School'!$C$2:$AF$219,4,FALSE)))</f>
        <v>24</v>
      </c>
      <c r="F57" s="242">
        <f>IF(ISNA(VLOOKUP($B57,'Spring 2022 School'!$C$2:$AF$219,8,FALSE)),0,(VLOOKUP($B57,'Spring 2022 School'!$C$2:$AF$219,8,FALSE)))</f>
        <v>0</v>
      </c>
      <c r="G57" s="242">
        <f>IF(ISNA(VLOOKUP($B57,'Summer 2022 School'!$C$2:$AF$219,8,FALSE)),0,(VLOOKUP($B57,'Summer 2022 School'!$C$2:$AF$219,8,FALSE)))</f>
        <v>0</v>
      </c>
      <c r="H57" s="242">
        <f>IF(ISNA(VLOOKUP($B57,'Autumn 2022 School'!$C$2:$AF$219,6,FALSE)),0,(VLOOKUP($B57,'Autumn 2022 School'!$C$2:$AF$219,6,FALSE)))</f>
        <v>0</v>
      </c>
      <c r="I57" s="242">
        <f>IF(ISNA(VLOOKUP($B57,'Spring 2022 School'!$C$2:$AF$219,12,FALSE)),0,(VLOOKUP($B57,'Spring 2022 School'!$C$2:$AF$219,12,FALSE)))</f>
        <v>435</v>
      </c>
      <c r="J57" s="242">
        <f>IF(ISNA(VLOOKUP($B57,'Summer 2022 School'!$C$2:$AF$219,12,FALSE)),0,(VLOOKUP($B57,'Summer 2022 School'!$C$2:$AF$219,12,FALSE)))</f>
        <v>405</v>
      </c>
      <c r="K57" s="242">
        <f>IF(ISNA(VLOOKUP($B57,'Autumn 2022 School'!$C$2:$AF$219,9,FALSE)),0,(VLOOKUP($B57,'Autumn 2022 School'!$C$2:$AF$219,9,FALSE)))</f>
        <v>360</v>
      </c>
      <c r="L57" s="242">
        <f>IF(ISNA(VLOOKUP($B57,'Spring 2022 School'!$C$2:$AF$219,15,FALSE)),0,(VLOOKUP($B57,'Spring 2022 School'!$C$2:$AF$219,15,FALSE)))</f>
        <v>0</v>
      </c>
      <c r="M57" s="242">
        <f>IF(ISNA(VLOOKUP($B57,'Summer 2022 School'!$C$2:$AF$219,15,FALSE)),0,(VLOOKUP($B57,'Summer 2022 School'!$C$2:$AF$219,15,FALSE)))</f>
        <v>0</v>
      </c>
      <c r="N57" s="242">
        <f>IF(ISNA(VLOOKUP($B57,'Autumn 2022 School'!$C$2:$AF$219,11,FALSE)),0,(VLOOKUP($B57,'Autumn 2022 School'!$C$2:$AF$219,11,FALSE)))</f>
        <v>0</v>
      </c>
      <c r="O57" s="242">
        <f>IF(ISNA(VLOOKUP($B57,'Spring 2022 School'!$C$2:$AF$219,2,FALSE)),0,(VLOOKUP($B57,'Spring 2022 School'!$C$2:$AF$219,2,FALSE)))</f>
        <v>0</v>
      </c>
      <c r="P57" s="242">
        <f>IF(ISNA(VLOOKUP($B57,'Summer 2022 School'!$C$2:$AF$219,2,FALSE)),0,(VLOOKUP($B57,'Summer 2022 School'!$C$2:$AF$219,2,FALSE)))</f>
        <v>0</v>
      </c>
      <c r="Q57" s="242">
        <f>IF(ISNA(VLOOKUP($B57,'Autumn 2022 School'!$C$2:$AF$219,2,FALSE)),0,(VLOOKUP($B57,'Autumn 2022 School'!$C$2:$AF$219,2,FALSE)))</f>
        <v>0</v>
      </c>
      <c r="R57" s="242">
        <f>IF(ISNA(VLOOKUP($B57,'Spring 2022 School'!$C$2:$AF$219,9,FALSE)),0,(VLOOKUP($B57,'Spring 2022 School'!$C$2:$AF$219,9,FALSE)))</f>
        <v>0</v>
      </c>
      <c r="S57" s="242">
        <f>IF(ISNA(VLOOKUP($B57,'Summer 2022 School'!$C$2:$AF$219,9,FALSE)),0,(VLOOKUP($B57,'Summer 2022 School'!$C$2:$AF$219,9,FALSE)))</f>
        <v>0</v>
      </c>
      <c r="T57" s="242">
        <f>IF(ISNA(VLOOKUP($B57,'Autumn 2022 School'!$C$2:$AF$219,7,FALSE)),0,(VLOOKUP($B57,'Autumn 2022 School'!$C$2:$AF$219,7,FALSE)))</f>
        <v>0</v>
      </c>
      <c r="U57" s="242">
        <f>IF(ISNA(VLOOKUP($B57,'Spring 2022 School'!$C$2:$AF$219,25,FALSE)),0,(VLOOKUP($B57,'Spring 2022 School'!$C$2:$AF$219,25,FALSE)))</f>
        <v>15</v>
      </c>
      <c r="V57" s="242">
        <f>IF(ISNA(VLOOKUP($B57,'Spring 2022 School'!$C$2:$AF$219,25,FALSE)),0,(VLOOKUP($B57,'Spring 2022 School'!$C$2:$AF$219,25,FALSE)))</f>
        <v>15</v>
      </c>
      <c r="W57" s="242">
        <f>IF(ISNA(VLOOKUP($B57,'Spring 2022 School'!$C$2:$AF$219,25,FALSE)),0,(VLOOKUP($B57,'Spring 2022 School'!$C$2:$AF$219,25,FALSE)))</f>
        <v>15</v>
      </c>
      <c r="X57" s="242">
        <f>IF(ISNA(VLOOKUP($B57,'Spring 2022 School'!$C$2:$AF$219,26,FALSE)),0,(VLOOKUP($B57,'Spring 2022 School'!$C$2:$AF$219,26,FALSE)))</f>
        <v>225</v>
      </c>
      <c r="Y57" s="242">
        <f>IF(ISNA(VLOOKUP($B57,'Spring 2022 School'!$C$2:$AF$219,26,FALSE)),0,(VLOOKUP($B57,'Spring 2022 School'!$C$2:$AF$219,26,FALSE)))</f>
        <v>225</v>
      </c>
      <c r="Z57" s="242">
        <f>IF(ISNA(VLOOKUP($B57,'Spring 2022 School'!$C$2:$AF$219,26,FALSE)),0,(VLOOKUP($B57,'Spring 2022 School'!$C$2:$AF$219,26,FALSE)))</f>
        <v>225</v>
      </c>
      <c r="AA57" s="242">
        <f>IF(ISNA(VLOOKUP($B57,'Spring 2022 School'!$C$2:$AF$219,27,FALSE)),0,(VLOOKUP($B57,'Spring 2022 School'!$C$2:$AF$219,27,FALSE)))</f>
        <v>0</v>
      </c>
      <c r="AB57" s="242">
        <f>IF(ISNA(VLOOKUP($B57,'Spring 2022 School'!$C$2:$AF$219,27,FALSE)),0,(VLOOKUP($B57,'Spring 2022 School'!$C$2:$AF$219,27,FALSE)))</f>
        <v>0</v>
      </c>
      <c r="AC57" s="242">
        <f>IF(ISNA(VLOOKUP($B57,'Spring 2022 School'!$C$2:$AF$219,27,FALSE)),0,(VLOOKUP($B57,'Spring 2022 School'!$C$2:$AF$219,27,FALSE)))</f>
        <v>0</v>
      </c>
      <c r="AD57" s="414">
        <f t="shared" si="31"/>
        <v>71628</v>
      </c>
      <c r="AE57" s="436">
        <f>VLOOKUP($A57,'Data EYFSS Indica Old'!$C:$AQ,17,0)</f>
        <v>11022</v>
      </c>
      <c r="AF57" s="436">
        <f>VLOOKUP($A57,'Data EYFSS Indica Old'!$C:$AQ,18,0)</f>
        <v>12024</v>
      </c>
      <c r="AG57" s="436">
        <f>VLOOKUP($A57,'Data EYFSS Indica Old'!$C:$AQ,19,0)</f>
        <v>20040</v>
      </c>
      <c r="AH57" s="414">
        <f t="shared" si="32"/>
        <v>6723.42</v>
      </c>
      <c r="AI57" s="414">
        <f t="shared" si="33"/>
        <v>3486.9599999999996</v>
      </c>
      <c r="AJ57" s="414">
        <f t="shared" si="34"/>
        <v>1603.2</v>
      </c>
      <c r="AK57" s="414">
        <f t="shared" si="35"/>
        <v>11813.58</v>
      </c>
      <c r="AL57" s="436">
        <f>IF(ISNA(VLOOKUP($A57,'Spring 2022 School'!$B54:$AD54,29,FALSE)),0,(VLOOKUP($A57,'Spring 2022 School'!$B54:$AD54,29,FALSE)))</f>
        <v>0</v>
      </c>
      <c r="AM57" s="436">
        <f>IF(ISNA(VLOOKUP($A57,'Spring 2022 School'!$B54:$AZ54,30,FALSE)),0,(VLOOKUP($A57,'Spring 2022 School'!$B54:$AZ54,30,FALSE)))</f>
        <v>0</v>
      </c>
      <c r="AN57" s="435">
        <f t="shared" si="27"/>
        <v>0</v>
      </c>
      <c r="AO57" s="437">
        <f t="shared" si="28"/>
        <v>0</v>
      </c>
      <c r="AP57" s="414">
        <f t="shared" si="29"/>
        <v>83441.58</v>
      </c>
      <c r="AQ57" s="436">
        <f>VLOOKUP($A57,'Data EYFSS Indica Old'!$C:$AQ,26,0)</f>
        <v>24</v>
      </c>
      <c r="AR57" s="436">
        <f>VLOOKUP($A57,'Data EYFSS Indica Old'!$C:$AQ,27,0)</f>
        <v>0</v>
      </c>
      <c r="AS57" s="436">
        <f>VLOOKUP($A57,'Data EYFSS Indica Old'!$C:$AQ,28,0)</f>
        <v>0</v>
      </c>
      <c r="AT57" s="442">
        <f t="shared" si="40"/>
        <v>2901.6</v>
      </c>
      <c r="AU57" s="442">
        <f>(VLOOKUP($A57,'Data EYFSS Indica Old'!$C:$AQ,24,0))/3.2*AU$3</f>
        <v>0</v>
      </c>
      <c r="AV57" s="447">
        <f t="shared" si="36"/>
        <v>86343.180000000008</v>
      </c>
      <c r="AW57" s="443">
        <f t="shared" si="37"/>
        <v>35976.325000000004</v>
      </c>
      <c r="AX57" s="443">
        <f t="shared" si="38"/>
        <v>28781.06</v>
      </c>
      <c r="AY57" s="443">
        <f t="shared" si="39"/>
        <v>21585.795000000002</v>
      </c>
      <c r="AZ57" s="443"/>
    </row>
    <row r="58" spans="1:52" x14ac:dyDescent="0.35">
      <c r="A58" s="252">
        <v>2064</v>
      </c>
      <c r="B58" t="s">
        <v>986</v>
      </c>
      <c r="C58" s="242">
        <f>IF(ISNA(VLOOKUP($B58,'Spring 2022 School'!$C$2:$AF$220,5,FALSE)),0,(VLOOKUP($B58,'Spring 2022 School'!$C$2:$AF$220,5,FALSE)))</f>
        <v>25</v>
      </c>
      <c r="D58" s="242">
        <f>IF(ISNA(VLOOKUP($B58,'Summer 2022 School'!$C$2:$AF$220,5,FALSE)),0,(VLOOKUP($B58,'Summer 2022 School'!$C$2:$AF$220,5,FALSE)))</f>
        <v>26</v>
      </c>
      <c r="E58" s="242">
        <f>IF(ISNA(VLOOKUP($B58,'Autumn 2022 School'!$C$2:$AF$219,4,FALSE)),0,(VLOOKUP($B58,'Autumn 2022 School'!$C$2:$AF$219,4,FALSE)))</f>
        <v>26</v>
      </c>
      <c r="F58" s="242">
        <f>IF(ISNA(VLOOKUP($B58,'Spring 2022 School'!$C$2:$AF$219,8,FALSE)),0,(VLOOKUP($B58,'Spring 2022 School'!$C$2:$AF$219,8,FALSE)))</f>
        <v>0</v>
      </c>
      <c r="G58" s="242">
        <f>IF(ISNA(VLOOKUP($B58,'Summer 2022 School'!$C$2:$AF$219,8,FALSE)),0,(VLOOKUP($B58,'Summer 2022 School'!$C$2:$AF$219,8,FALSE)))</f>
        <v>0</v>
      </c>
      <c r="H58" s="242">
        <f>IF(ISNA(VLOOKUP($B58,'Autumn 2022 School'!$C$2:$AF$219,6,FALSE)),0,(VLOOKUP($B58,'Autumn 2022 School'!$C$2:$AF$219,6,FALSE)))</f>
        <v>0</v>
      </c>
      <c r="I58" s="242">
        <f>IF(ISNA(VLOOKUP($B58,'Spring 2022 School'!$C$2:$AF$219,12,FALSE)),0,(VLOOKUP($B58,'Spring 2022 School'!$C$2:$AF$219,12,FALSE)))</f>
        <v>375</v>
      </c>
      <c r="J58" s="242">
        <f>IF(ISNA(VLOOKUP($B58,'Summer 2022 School'!$C$2:$AF$219,12,FALSE)),0,(VLOOKUP($B58,'Summer 2022 School'!$C$2:$AF$219,12,FALSE)))</f>
        <v>390</v>
      </c>
      <c r="K58" s="242">
        <f>IF(ISNA(VLOOKUP($B58,'Autumn 2022 School'!$C$2:$AF$219,9,FALSE)),0,(VLOOKUP($B58,'Autumn 2022 School'!$C$2:$AF$219,9,FALSE)))</f>
        <v>390</v>
      </c>
      <c r="L58" s="242">
        <f>IF(ISNA(VLOOKUP($B58,'Spring 2022 School'!$C$2:$AF$219,15,FALSE)),0,(VLOOKUP($B58,'Spring 2022 School'!$C$2:$AF$219,15,FALSE)))</f>
        <v>0</v>
      </c>
      <c r="M58" s="242">
        <f>IF(ISNA(VLOOKUP($B58,'Summer 2022 School'!$C$2:$AF$219,15,FALSE)),0,(VLOOKUP($B58,'Summer 2022 School'!$C$2:$AF$219,15,FALSE)))</f>
        <v>0</v>
      </c>
      <c r="N58" s="242">
        <f>IF(ISNA(VLOOKUP($B58,'Autumn 2022 School'!$C$2:$AF$219,11,FALSE)),0,(VLOOKUP($B58,'Autumn 2022 School'!$C$2:$AF$219,11,FALSE)))</f>
        <v>0</v>
      </c>
      <c r="O58" s="242">
        <f>IF(ISNA(VLOOKUP($B58,'Spring 2022 School'!$C$2:$AF$219,2,FALSE)),0,(VLOOKUP($B58,'Spring 2022 School'!$C$2:$AF$219,2,FALSE)))</f>
        <v>0</v>
      </c>
      <c r="P58" s="242">
        <f>IF(ISNA(VLOOKUP($B58,'Summer 2022 School'!$C$2:$AF$219,2,FALSE)),0,(VLOOKUP($B58,'Summer 2022 School'!$C$2:$AF$219,2,FALSE)))</f>
        <v>0</v>
      </c>
      <c r="Q58" s="242">
        <f>IF(ISNA(VLOOKUP($B58,'Autumn 2022 School'!$C$2:$AF$219,2,FALSE)),0,(VLOOKUP($B58,'Autumn 2022 School'!$C$2:$AF$219,2,FALSE)))</f>
        <v>0</v>
      </c>
      <c r="R58" s="242">
        <f>IF(ISNA(VLOOKUP($B58,'Spring 2022 School'!$C$2:$AF$219,9,FALSE)),0,(VLOOKUP($B58,'Spring 2022 School'!$C$2:$AF$219,9,FALSE)))</f>
        <v>0</v>
      </c>
      <c r="S58" s="242">
        <f>IF(ISNA(VLOOKUP($B58,'Summer 2022 School'!$C$2:$AF$219,9,FALSE)),0,(VLOOKUP($B58,'Summer 2022 School'!$C$2:$AF$219,9,FALSE)))</f>
        <v>0</v>
      </c>
      <c r="T58" s="242">
        <f>IF(ISNA(VLOOKUP($B58,'Autumn 2022 School'!$C$2:$AF$219,7,FALSE)),0,(VLOOKUP($B58,'Autumn 2022 School'!$C$2:$AF$219,7,FALSE)))</f>
        <v>0</v>
      </c>
      <c r="U58" s="242">
        <f>IF(ISNA(VLOOKUP($B58,'Spring 2022 School'!$C$2:$AF$219,25,FALSE)),0,(VLOOKUP($B58,'Spring 2022 School'!$C$2:$AF$219,25,FALSE)))</f>
        <v>11</v>
      </c>
      <c r="V58" s="242">
        <f>IF(ISNA(VLOOKUP($B58,'Spring 2022 School'!$C$2:$AF$219,25,FALSE)),0,(VLOOKUP($B58,'Spring 2022 School'!$C$2:$AF$219,25,FALSE)))</f>
        <v>11</v>
      </c>
      <c r="W58" s="242">
        <f>IF(ISNA(VLOOKUP($B58,'Spring 2022 School'!$C$2:$AF$219,25,FALSE)),0,(VLOOKUP($B58,'Spring 2022 School'!$C$2:$AF$219,25,FALSE)))</f>
        <v>11</v>
      </c>
      <c r="X58" s="242">
        <f>IF(ISNA(VLOOKUP($B58,'Spring 2022 School'!$C$2:$AF$219,26,FALSE)),0,(VLOOKUP($B58,'Spring 2022 School'!$C$2:$AF$219,26,FALSE)))</f>
        <v>165</v>
      </c>
      <c r="Y58" s="242">
        <f>IF(ISNA(VLOOKUP($B58,'Spring 2022 School'!$C$2:$AF$219,26,FALSE)),0,(VLOOKUP($B58,'Spring 2022 School'!$C$2:$AF$219,26,FALSE)))</f>
        <v>165</v>
      </c>
      <c r="Z58" s="242">
        <f>IF(ISNA(VLOOKUP($B58,'Spring 2022 School'!$C$2:$AF$219,26,FALSE)),0,(VLOOKUP($B58,'Spring 2022 School'!$C$2:$AF$219,26,FALSE)))</f>
        <v>165</v>
      </c>
      <c r="AA58" s="242">
        <f>IF(ISNA(VLOOKUP($B58,'Spring 2022 School'!$C$2:$AF$219,27,FALSE)),0,(VLOOKUP($B58,'Spring 2022 School'!$C$2:$AF$219,27,FALSE)))</f>
        <v>0</v>
      </c>
      <c r="AB58" s="242">
        <f>IF(ISNA(VLOOKUP($B58,'Spring 2022 School'!$C$2:$AF$219,27,FALSE)),0,(VLOOKUP($B58,'Spring 2022 School'!$C$2:$AF$219,27,FALSE)))</f>
        <v>0</v>
      </c>
      <c r="AC58" s="242">
        <f>IF(ISNA(VLOOKUP($B58,'Spring 2022 School'!$C$2:$AF$219,27,FALSE)),0,(VLOOKUP($B58,'Spring 2022 School'!$C$2:$AF$219,27,FALSE)))</f>
        <v>0</v>
      </c>
      <c r="AD58" s="414">
        <f t="shared" si="31"/>
        <v>68737.5</v>
      </c>
      <c r="AE58" s="436">
        <f>VLOOKUP($A58,'Data EYFSS Indica Old'!$C:$AQ,17,0)</f>
        <v>0</v>
      </c>
      <c r="AF58" s="436">
        <f>VLOOKUP($A58,'Data EYFSS Indica Old'!$C:$AQ,18,0)</f>
        <v>7489.7142857142853</v>
      </c>
      <c r="AG58" s="436">
        <f>VLOOKUP($A58,'Data EYFSS Indica Old'!$C:$AQ,19,0)</f>
        <v>10133.142857142857</v>
      </c>
      <c r="AH58" s="414">
        <f t="shared" si="32"/>
        <v>0</v>
      </c>
      <c r="AI58" s="414">
        <f t="shared" si="33"/>
        <v>2172.0171428571425</v>
      </c>
      <c r="AJ58" s="414">
        <f t="shared" si="34"/>
        <v>810.6514285714286</v>
      </c>
      <c r="AK58" s="414">
        <f t="shared" si="35"/>
        <v>2982.6685714285713</v>
      </c>
      <c r="AL58" s="436">
        <f>IF(ISNA(VLOOKUP($A58,'Spring 2022 School'!$B55:$AD55,29,FALSE)),0,(VLOOKUP($A58,'Spring 2022 School'!$B55:$AD55,29,FALSE)))</f>
        <v>11</v>
      </c>
      <c r="AM58" s="436">
        <f>IF(ISNA(VLOOKUP($A58,'Spring 2022 School'!$B55:$AZ55,30,FALSE)),0,(VLOOKUP($A58,'Spring 2022 School'!$B55:$AZ55,30,FALSE)))</f>
        <v>165</v>
      </c>
      <c r="AN58" s="435">
        <f t="shared" si="27"/>
        <v>5995</v>
      </c>
      <c r="AO58" s="437">
        <f t="shared" si="28"/>
        <v>0</v>
      </c>
      <c r="AP58" s="414">
        <f t="shared" si="29"/>
        <v>77715.16857142857</v>
      </c>
      <c r="AQ58" s="436">
        <f>VLOOKUP($A58,'Data EYFSS Indica Old'!$C:$AQ,26,0)</f>
        <v>0</v>
      </c>
      <c r="AR58" s="436">
        <f>VLOOKUP($A58,'Data EYFSS Indica Old'!$C:$AQ,27,0)</f>
        <v>0</v>
      </c>
      <c r="AS58" s="436">
        <f>VLOOKUP($A58,'Data EYFSS Indica Old'!$C:$AQ,28,0)</f>
        <v>0</v>
      </c>
      <c r="AT58" s="442">
        <f t="shared" si="40"/>
        <v>0</v>
      </c>
      <c r="AU58" s="442">
        <f>(VLOOKUP($A58,'Data EYFSS Indica Old'!$C:$AQ,24,0))/3.2*AU$3</f>
        <v>0</v>
      </c>
      <c r="AV58" s="447">
        <f t="shared" si="36"/>
        <v>77715.16857142857</v>
      </c>
      <c r="AW58" s="443">
        <f t="shared" si="37"/>
        <v>32381.320238095235</v>
      </c>
      <c r="AX58" s="443">
        <f t="shared" si="38"/>
        <v>25905.056190476189</v>
      </c>
      <c r="AY58" s="443">
        <f t="shared" si="39"/>
        <v>19428.792142857143</v>
      </c>
      <c r="AZ58" s="443"/>
    </row>
    <row r="59" spans="1:52" x14ac:dyDescent="0.35">
      <c r="A59" s="252">
        <v>2065</v>
      </c>
      <c r="B59" t="s">
        <v>987</v>
      </c>
      <c r="C59" s="242">
        <f>IF(ISNA(VLOOKUP($B59,'Spring 2022 School'!$C$2:$AF$220,5,FALSE)),0,(VLOOKUP($B59,'Spring 2022 School'!$C$2:$AF$220,5,FALSE)))</f>
        <v>46</v>
      </c>
      <c r="D59" s="242">
        <f>IF(ISNA(VLOOKUP($B59,'Summer 2022 School'!$C$2:$AF$220,5,FALSE)),0,(VLOOKUP($B59,'Summer 2022 School'!$C$2:$AF$220,5,FALSE)))</f>
        <v>46</v>
      </c>
      <c r="E59" s="242">
        <f>IF(ISNA(VLOOKUP($B59,'Autumn 2022 School'!$C$2:$AF$219,4,FALSE)),0,(VLOOKUP($B59,'Autumn 2022 School'!$C$2:$AF$219,4,FALSE)))</f>
        <v>38</v>
      </c>
      <c r="F59" s="242">
        <f>IF(ISNA(VLOOKUP($B59,'Spring 2022 School'!$C$2:$AF$219,8,FALSE)),0,(VLOOKUP($B59,'Spring 2022 School'!$C$2:$AF$219,8,FALSE)))</f>
        <v>0</v>
      </c>
      <c r="G59" s="242">
        <f>IF(ISNA(VLOOKUP($B59,'Summer 2022 School'!$C$2:$AF$219,8,FALSE)),0,(VLOOKUP($B59,'Summer 2022 School'!$C$2:$AF$219,8,FALSE)))</f>
        <v>0</v>
      </c>
      <c r="H59" s="242">
        <f>IF(ISNA(VLOOKUP($B59,'Autumn 2022 School'!$C$2:$AF$219,6,FALSE)),0,(VLOOKUP($B59,'Autumn 2022 School'!$C$2:$AF$219,6,FALSE)))</f>
        <v>0</v>
      </c>
      <c r="I59" s="242">
        <f>IF(ISNA(VLOOKUP($B59,'Spring 2022 School'!$C$2:$AF$219,12,FALSE)),0,(VLOOKUP($B59,'Spring 2022 School'!$C$2:$AF$219,12,FALSE)))</f>
        <v>690</v>
      </c>
      <c r="J59" s="242">
        <f>IF(ISNA(VLOOKUP($B59,'Summer 2022 School'!$C$2:$AF$219,12,FALSE)),0,(VLOOKUP($B59,'Summer 2022 School'!$C$2:$AF$219,12,FALSE)))</f>
        <v>690</v>
      </c>
      <c r="K59" s="242">
        <f>IF(ISNA(VLOOKUP($B59,'Autumn 2022 School'!$C$2:$AF$219,9,FALSE)),0,(VLOOKUP($B59,'Autumn 2022 School'!$C$2:$AF$219,9,FALSE)))</f>
        <v>570</v>
      </c>
      <c r="L59" s="242">
        <f>IF(ISNA(VLOOKUP($B59,'Spring 2022 School'!$C$2:$AF$219,15,FALSE)),0,(VLOOKUP($B59,'Spring 2022 School'!$C$2:$AF$219,15,FALSE)))</f>
        <v>0</v>
      </c>
      <c r="M59" s="242">
        <f>IF(ISNA(VLOOKUP($B59,'Summer 2022 School'!$C$2:$AF$219,15,FALSE)),0,(VLOOKUP($B59,'Summer 2022 School'!$C$2:$AF$219,15,FALSE)))</f>
        <v>0</v>
      </c>
      <c r="N59" s="242">
        <f>IF(ISNA(VLOOKUP($B59,'Autumn 2022 School'!$C$2:$AF$219,11,FALSE)),0,(VLOOKUP($B59,'Autumn 2022 School'!$C$2:$AF$219,11,FALSE)))</f>
        <v>0</v>
      </c>
      <c r="O59" s="242">
        <f>IF(ISNA(VLOOKUP($B59,'Spring 2022 School'!$C$2:$AF$219,2,FALSE)),0,(VLOOKUP($B59,'Spring 2022 School'!$C$2:$AF$219,2,FALSE)))</f>
        <v>0</v>
      </c>
      <c r="P59" s="242">
        <f>IF(ISNA(VLOOKUP($B59,'Summer 2022 School'!$C$2:$AF$219,2,FALSE)),0,(VLOOKUP($B59,'Summer 2022 School'!$C$2:$AF$219,2,FALSE)))</f>
        <v>0</v>
      </c>
      <c r="Q59" s="242">
        <f>IF(ISNA(VLOOKUP($B59,'Autumn 2022 School'!$C$2:$AF$219,2,FALSE)),0,(VLOOKUP($B59,'Autumn 2022 School'!$C$2:$AF$219,2,FALSE)))</f>
        <v>0</v>
      </c>
      <c r="R59" s="242">
        <f>IF(ISNA(VLOOKUP($B59,'Spring 2022 School'!$C$2:$AF$219,9,FALSE)),0,(VLOOKUP($B59,'Spring 2022 School'!$C$2:$AF$219,9,FALSE)))</f>
        <v>0</v>
      </c>
      <c r="S59" s="242">
        <f>IF(ISNA(VLOOKUP($B59,'Summer 2022 School'!$C$2:$AF$219,9,FALSE)),0,(VLOOKUP($B59,'Summer 2022 School'!$C$2:$AF$219,9,FALSE)))</f>
        <v>0</v>
      </c>
      <c r="T59" s="242">
        <f>IF(ISNA(VLOOKUP($B59,'Autumn 2022 School'!$C$2:$AF$219,7,FALSE)),0,(VLOOKUP($B59,'Autumn 2022 School'!$C$2:$AF$219,7,FALSE)))</f>
        <v>0</v>
      </c>
      <c r="U59" s="242">
        <f>IF(ISNA(VLOOKUP($B59,'Spring 2022 School'!$C$2:$AF$219,25,FALSE)),0,(VLOOKUP($B59,'Spring 2022 School'!$C$2:$AF$219,25,FALSE)))</f>
        <v>5</v>
      </c>
      <c r="V59" s="242">
        <f>IF(ISNA(VLOOKUP($B59,'Spring 2022 School'!$C$2:$AF$219,25,FALSE)),0,(VLOOKUP($B59,'Spring 2022 School'!$C$2:$AF$219,25,FALSE)))</f>
        <v>5</v>
      </c>
      <c r="W59" s="242">
        <f>IF(ISNA(VLOOKUP($B59,'Spring 2022 School'!$C$2:$AF$219,25,FALSE)),0,(VLOOKUP($B59,'Spring 2022 School'!$C$2:$AF$219,25,FALSE)))</f>
        <v>5</v>
      </c>
      <c r="X59" s="242">
        <f>IF(ISNA(VLOOKUP($B59,'Spring 2022 School'!$C$2:$AF$219,26,FALSE)),0,(VLOOKUP($B59,'Spring 2022 School'!$C$2:$AF$219,26,FALSE)))</f>
        <v>75</v>
      </c>
      <c r="Y59" s="242">
        <f>IF(ISNA(VLOOKUP($B59,'Spring 2022 School'!$C$2:$AF$219,26,FALSE)),0,(VLOOKUP($B59,'Spring 2022 School'!$C$2:$AF$219,26,FALSE)))</f>
        <v>75</v>
      </c>
      <c r="Z59" s="242">
        <f>IF(ISNA(VLOOKUP($B59,'Spring 2022 School'!$C$2:$AF$219,26,FALSE)),0,(VLOOKUP($B59,'Spring 2022 School'!$C$2:$AF$219,26,FALSE)))</f>
        <v>75</v>
      </c>
      <c r="AA59" s="242">
        <f>IF(ISNA(VLOOKUP($B59,'Spring 2022 School'!$C$2:$AF$219,27,FALSE)),0,(VLOOKUP($B59,'Spring 2022 School'!$C$2:$AF$219,27,FALSE)))</f>
        <v>0</v>
      </c>
      <c r="AB59" s="242">
        <f>IF(ISNA(VLOOKUP($B59,'Spring 2022 School'!$C$2:$AF$219,27,FALSE)),0,(VLOOKUP($B59,'Spring 2022 School'!$C$2:$AF$219,27,FALSE)))</f>
        <v>0</v>
      </c>
      <c r="AC59" s="242">
        <f>IF(ISNA(VLOOKUP($B59,'Spring 2022 School'!$C$2:$AF$219,27,FALSE)),0,(VLOOKUP($B59,'Spring 2022 School'!$C$2:$AF$219,27,FALSE)))</f>
        <v>0</v>
      </c>
      <c r="AD59" s="414">
        <f t="shared" si="31"/>
        <v>116466</v>
      </c>
      <c r="AE59" s="436">
        <f>VLOOKUP($A59,'Data EYFSS Indica Old'!$C:$AQ,17,0)</f>
        <v>0</v>
      </c>
      <c r="AF59" s="436">
        <f>VLOOKUP($A59,'Data EYFSS Indica Old'!$C:$AQ,18,0)</f>
        <v>600</v>
      </c>
      <c r="AG59" s="436">
        <f>VLOOKUP($A59,'Data EYFSS Indica Old'!$C:$AQ,19,0)</f>
        <v>1800</v>
      </c>
      <c r="AH59" s="414">
        <f t="shared" si="32"/>
        <v>0</v>
      </c>
      <c r="AI59" s="414">
        <f t="shared" si="33"/>
        <v>174</v>
      </c>
      <c r="AJ59" s="414">
        <f t="shared" si="34"/>
        <v>144</v>
      </c>
      <c r="AK59" s="414">
        <f t="shared" si="35"/>
        <v>318</v>
      </c>
      <c r="AL59" s="436">
        <f>IF(ISNA(VLOOKUP($A59,'Spring 2022 School'!$B56:$AD56,29,FALSE)),0,(VLOOKUP($A59,'Spring 2022 School'!$B56:$AD56,29,FALSE)))</f>
        <v>5</v>
      </c>
      <c r="AM59" s="436">
        <f>IF(ISNA(VLOOKUP($A59,'Spring 2022 School'!$B56:$AZ56,30,FALSE)),0,(VLOOKUP($A59,'Spring 2022 School'!$B56:$AZ56,30,FALSE)))</f>
        <v>75</v>
      </c>
      <c r="AN59" s="435">
        <f t="shared" si="27"/>
        <v>2725</v>
      </c>
      <c r="AO59" s="437">
        <f t="shared" si="28"/>
        <v>0</v>
      </c>
      <c r="AP59" s="414">
        <f t="shared" si="29"/>
        <v>119509</v>
      </c>
      <c r="AQ59" s="436">
        <f>VLOOKUP($A59,'Data EYFSS Indica Old'!$C:$AQ,26,0)</f>
        <v>10</v>
      </c>
      <c r="AR59" s="436">
        <f>VLOOKUP($A59,'Data EYFSS Indica Old'!$C:$AQ,27,0)</f>
        <v>0</v>
      </c>
      <c r="AS59" s="436">
        <f>VLOOKUP($A59,'Data EYFSS Indica Old'!$C:$AQ,28,0)</f>
        <v>0</v>
      </c>
      <c r="AT59" s="442">
        <f t="shared" si="40"/>
        <v>1209</v>
      </c>
      <c r="AU59" s="442">
        <f>(VLOOKUP($A59,'Data EYFSS Indica Old'!$C:$AQ,24,0))/3.2*AU$3</f>
        <v>0</v>
      </c>
      <c r="AV59" s="447">
        <f t="shared" si="36"/>
        <v>120718</v>
      </c>
      <c r="AW59" s="443">
        <f t="shared" si="37"/>
        <v>50299.166666666672</v>
      </c>
      <c r="AX59" s="443">
        <f t="shared" si="38"/>
        <v>40239.333333333336</v>
      </c>
      <c r="AY59" s="443">
        <f t="shared" si="39"/>
        <v>30179.5</v>
      </c>
      <c r="AZ59" s="443"/>
    </row>
    <row r="60" spans="1:52" x14ac:dyDescent="0.35">
      <c r="A60" s="252">
        <v>2067</v>
      </c>
      <c r="B60" t="s">
        <v>101</v>
      </c>
      <c r="C60" s="242">
        <f>IF(ISNA(VLOOKUP($B60,'Spring 2022 School'!$C$2:$AF$220,5,FALSE)),0,(VLOOKUP($B60,'Spring 2022 School'!$C$2:$AF$220,5,FALSE)))</f>
        <v>41</v>
      </c>
      <c r="D60" s="242">
        <f>IF(ISNA(VLOOKUP($B60,'Summer 2022 School'!$C$2:$AF$220,5,FALSE)),0,(VLOOKUP($B60,'Summer 2022 School'!$C$2:$AF$220,5,FALSE)))</f>
        <v>48</v>
      </c>
      <c r="E60" s="242">
        <f>IF(ISNA(VLOOKUP($B60,'Autumn 2022 School'!$C$2:$AF$219,4,FALSE)),0,(VLOOKUP($B60,'Autumn 2022 School'!$C$2:$AF$219,4,FALSE)))</f>
        <v>21</v>
      </c>
      <c r="F60" s="242">
        <f>IF(ISNA(VLOOKUP($B60,'Spring 2022 School'!$C$2:$AF$219,8,FALSE)),0,(VLOOKUP($B60,'Spring 2022 School'!$C$2:$AF$219,8,FALSE)))</f>
        <v>0</v>
      </c>
      <c r="G60" s="242">
        <f>IF(ISNA(VLOOKUP($B60,'Summer 2022 School'!$C$2:$AF$219,8,FALSE)),0,(VLOOKUP($B60,'Summer 2022 School'!$C$2:$AF$219,8,FALSE)))</f>
        <v>0</v>
      </c>
      <c r="H60" s="242">
        <f>IF(ISNA(VLOOKUP($B60,'Autumn 2022 School'!$C$2:$AF$219,6,FALSE)),0,(VLOOKUP($B60,'Autumn 2022 School'!$C$2:$AF$219,6,FALSE)))</f>
        <v>0</v>
      </c>
      <c r="I60" s="242">
        <f>IF(ISNA(VLOOKUP($B60,'Spring 2022 School'!$C$2:$AF$219,12,FALSE)),0,(VLOOKUP($B60,'Spring 2022 School'!$C$2:$AF$219,12,FALSE)))</f>
        <v>615</v>
      </c>
      <c r="J60" s="242">
        <f>IF(ISNA(VLOOKUP($B60,'Summer 2022 School'!$C$2:$AF$219,12,FALSE)),0,(VLOOKUP($B60,'Summer 2022 School'!$C$2:$AF$219,12,FALSE)))</f>
        <v>720</v>
      </c>
      <c r="K60" s="242">
        <f>IF(ISNA(VLOOKUP($B60,'Autumn 2022 School'!$C$2:$AF$219,9,FALSE)),0,(VLOOKUP($B60,'Autumn 2022 School'!$C$2:$AF$219,9,FALSE)))</f>
        <v>315</v>
      </c>
      <c r="L60" s="242">
        <f>IF(ISNA(VLOOKUP($B60,'Spring 2022 School'!$C$2:$AF$219,15,FALSE)),0,(VLOOKUP($B60,'Spring 2022 School'!$C$2:$AF$219,15,FALSE)))</f>
        <v>0</v>
      </c>
      <c r="M60" s="242">
        <f>IF(ISNA(VLOOKUP($B60,'Summer 2022 School'!$C$2:$AF$219,15,FALSE)),0,(VLOOKUP($B60,'Summer 2022 School'!$C$2:$AF$219,15,FALSE)))</f>
        <v>0</v>
      </c>
      <c r="N60" s="242">
        <f>IF(ISNA(VLOOKUP($B60,'Autumn 2022 School'!$C$2:$AF$219,11,FALSE)),0,(VLOOKUP($B60,'Autumn 2022 School'!$C$2:$AF$219,11,FALSE)))</f>
        <v>0</v>
      </c>
      <c r="O60" s="242">
        <f>IF(ISNA(VLOOKUP($B60,'Spring 2022 School'!$C$2:$AF$219,2,FALSE)),0,(VLOOKUP($B60,'Spring 2022 School'!$C$2:$AF$219,2,FALSE)))</f>
        <v>0</v>
      </c>
      <c r="P60" s="242">
        <f>IF(ISNA(VLOOKUP($B60,'Summer 2022 School'!$C$2:$AF$219,2,FALSE)),0,(VLOOKUP($B60,'Summer 2022 School'!$C$2:$AF$219,2,FALSE)))</f>
        <v>0</v>
      </c>
      <c r="Q60" s="242">
        <f>IF(ISNA(VLOOKUP($B60,'Autumn 2022 School'!$C$2:$AF$219,2,FALSE)),0,(VLOOKUP($B60,'Autumn 2022 School'!$C$2:$AF$219,2,FALSE)))</f>
        <v>0</v>
      </c>
      <c r="R60" s="242">
        <f>IF(ISNA(VLOOKUP($B60,'Spring 2022 School'!$C$2:$AF$219,9,FALSE)),0,(VLOOKUP($B60,'Spring 2022 School'!$C$2:$AF$219,9,FALSE)))</f>
        <v>0</v>
      </c>
      <c r="S60" s="242">
        <f>IF(ISNA(VLOOKUP($B60,'Summer 2022 School'!$C$2:$AF$219,9,FALSE)),0,(VLOOKUP($B60,'Summer 2022 School'!$C$2:$AF$219,9,FALSE)))</f>
        <v>0</v>
      </c>
      <c r="T60" s="242">
        <f>IF(ISNA(VLOOKUP($B60,'Autumn 2022 School'!$C$2:$AF$219,7,FALSE)),0,(VLOOKUP($B60,'Autumn 2022 School'!$C$2:$AF$219,7,FALSE)))</f>
        <v>0</v>
      </c>
      <c r="U60" s="242">
        <f>IF(ISNA(VLOOKUP($B60,'Spring 2022 School'!$C$2:$AF$219,25,FALSE)),0,(VLOOKUP($B60,'Spring 2022 School'!$C$2:$AF$219,25,FALSE)))</f>
        <v>0</v>
      </c>
      <c r="V60" s="242">
        <f>IF(ISNA(VLOOKUP($B60,'Spring 2022 School'!$C$2:$AF$219,25,FALSE)),0,(VLOOKUP($B60,'Spring 2022 School'!$C$2:$AF$219,25,FALSE)))</f>
        <v>0</v>
      </c>
      <c r="W60" s="242">
        <f>IF(ISNA(VLOOKUP($B60,'Spring 2022 School'!$C$2:$AF$219,25,FALSE)),0,(VLOOKUP($B60,'Spring 2022 School'!$C$2:$AF$219,25,FALSE)))</f>
        <v>0</v>
      </c>
      <c r="X60" s="242">
        <f>IF(ISNA(VLOOKUP($B60,'Spring 2022 School'!$C$2:$AF$219,26,FALSE)),0,(VLOOKUP($B60,'Spring 2022 School'!$C$2:$AF$219,26,FALSE)))</f>
        <v>0</v>
      </c>
      <c r="Y60" s="242">
        <f>IF(ISNA(VLOOKUP($B60,'Spring 2022 School'!$C$2:$AF$219,26,FALSE)),0,(VLOOKUP($B60,'Spring 2022 School'!$C$2:$AF$219,26,FALSE)))</f>
        <v>0</v>
      </c>
      <c r="Z60" s="242">
        <f>IF(ISNA(VLOOKUP($B60,'Spring 2022 School'!$C$2:$AF$219,26,FALSE)),0,(VLOOKUP($B60,'Spring 2022 School'!$C$2:$AF$219,26,FALSE)))</f>
        <v>0</v>
      </c>
      <c r="AA60" s="242">
        <f>IF(ISNA(VLOOKUP($B60,'Spring 2022 School'!$C$2:$AF$219,27,FALSE)),0,(VLOOKUP($B60,'Spring 2022 School'!$C$2:$AF$219,27,FALSE)))</f>
        <v>0</v>
      </c>
      <c r="AB60" s="242">
        <f>IF(ISNA(VLOOKUP($B60,'Spring 2022 School'!$C$2:$AF$219,27,FALSE)),0,(VLOOKUP($B60,'Spring 2022 School'!$C$2:$AF$219,27,FALSE)))</f>
        <v>0</v>
      </c>
      <c r="AC60" s="242">
        <f>IF(ISNA(VLOOKUP($B60,'Spring 2022 School'!$C$2:$AF$219,27,FALSE)),0,(VLOOKUP($B60,'Spring 2022 School'!$C$2:$AF$219,27,FALSE)))</f>
        <v>0</v>
      </c>
      <c r="AD60" s="414">
        <f t="shared" si="31"/>
        <v>99334.5</v>
      </c>
      <c r="AE60" s="436">
        <f>VLOOKUP($A60,'Data EYFSS Indica Old'!$C:$AQ,17,0)</f>
        <v>9096.25</v>
      </c>
      <c r="AF60" s="436">
        <f>VLOOKUP($A60,'Data EYFSS Indica Old'!$C:$AQ,18,0)</f>
        <v>11011.25</v>
      </c>
      <c r="AG60" s="436">
        <f>VLOOKUP($A60,'Data EYFSS Indica Old'!$C:$AQ,19,0)</f>
        <v>12447.5</v>
      </c>
      <c r="AH60" s="414">
        <f t="shared" si="32"/>
        <v>5548.7124999999996</v>
      </c>
      <c r="AI60" s="414">
        <f t="shared" si="33"/>
        <v>3193.2624999999998</v>
      </c>
      <c r="AJ60" s="414">
        <f t="shared" si="34"/>
        <v>995.80000000000007</v>
      </c>
      <c r="AK60" s="414">
        <f t="shared" si="35"/>
        <v>9737.7749999999978</v>
      </c>
      <c r="AL60" s="436">
        <f>IF(ISNA(VLOOKUP($A60,'Spring 2022 School'!$B57:$AD57,29,FALSE)),0,(VLOOKUP($A60,'Spring 2022 School'!$B57:$AD57,29,FALSE)))</f>
        <v>0</v>
      </c>
      <c r="AM60" s="436">
        <f>IF(ISNA(VLOOKUP($A60,'Spring 2022 School'!$B57:$AZ57,30,FALSE)),0,(VLOOKUP($A60,'Spring 2022 School'!$B57:$AZ57,30,FALSE)))</f>
        <v>0</v>
      </c>
      <c r="AN60" s="435">
        <f t="shared" si="27"/>
        <v>0</v>
      </c>
      <c r="AO60" s="437">
        <f t="shared" si="28"/>
        <v>0</v>
      </c>
      <c r="AP60" s="414">
        <f t="shared" si="29"/>
        <v>109072.27499999999</v>
      </c>
      <c r="AQ60" s="436">
        <f>VLOOKUP($A60,'Data EYFSS Indica Old'!$C:$AQ,26,0)</f>
        <v>26</v>
      </c>
      <c r="AR60" s="436">
        <f>VLOOKUP($A60,'Data EYFSS Indica Old'!$C:$AQ,27,0)</f>
        <v>0</v>
      </c>
      <c r="AS60" s="436">
        <f>VLOOKUP($A60,'Data EYFSS Indica Old'!$C:$AQ,28,0)</f>
        <v>0</v>
      </c>
      <c r="AT60" s="442">
        <f t="shared" si="40"/>
        <v>3143.4</v>
      </c>
      <c r="AU60" s="442">
        <f>(VLOOKUP($A60,'Data EYFSS Indica Old'!$C:$AQ,24,0))/3.2*AU$3</f>
        <v>0</v>
      </c>
      <c r="AV60" s="447">
        <f t="shared" si="36"/>
        <v>112215.67499999999</v>
      </c>
      <c r="AW60" s="443">
        <f t="shared" si="37"/>
        <v>46756.53125</v>
      </c>
      <c r="AX60" s="443">
        <f t="shared" si="38"/>
        <v>37405.224999999999</v>
      </c>
      <c r="AY60" s="443">
        <f t="shared" si="39"/>
        <v>28053.918749999997</v>
      </c>
      <c r="AZ60" s="443"/>
    </row>
    <row r="61" spans="1:52" x14ac:dyDescent="0.35">
      <c r="A61" s="252">
        <v>2068</v>
      </c>
      <c r="B61" t="s">
        <v>102</v>
      </c>
      <c r="C61" s="242">
        <f>IF(ISNA(VLOOKUP($B61,'Spring 2022 School'!$C$2:$AF$220,5,FALSE)),0,(VLOOKUP($B61,'Spring 2022 School'!$C$2:$AF$220,5,FALSE)))</f>
        <v>27</v>
      </c>
      <c r="D61" s="242">
        <f>IF(ISNA(VLOOKUP($B61,'Summer 2022 School'!$C$2:$AF$220,5,FALSE)),0,(VLOOKUP($B61,'Summer 2022 School'!$C$2:$AF$220,5,FALSE)))</f>
        <v>31</v>
      </c>
      <c r="E61" s="242">
        <f>IF(ISNA(VLOOKUP($B61,'Autumn 2022 School'!$C$2:$AF$219,4,FALSE)),0,(VLOOKUP($B61,'Autumn 2022 School'!$C$2:$AF$219,4,FALSE)))</f>
        <v>19</v>
      </c>
      <c r="F61" s="242">
        <f>IF(ISNA(VLOOKUP($B61,'Spring 2022 School'!$C$2:$AF$219,8,FALSE)),0,(VLOOKUP($B61,'Spring 2022 School'!$C$2:$AF$219,8,FALSE)))</f>
        <v>7</v>
      </c>
      <c r="G61" s="242">
        <f>IF(ISNA(VLOOKUP($B61,'Summer 2022 School'!$C$2:$AF$219,8,FALSE)),0,(VLOOKUP($B61,'Summer 2022 School'!$C$2:$AF$219,8,FALSE)))</f>
        <v>8</v>
      </c>
      <c r="H61" s="242">
        <f>IF(ISNA(VLOOKUP($B61,'Autumn 2022 School'!$C$2:$AF$219,6,FALSE)),0,(VLOOKUP($B61,'Autumn 2022 School'!$C$2:$AF$219,6,FALSE)))</f>
        <v>4</v>
      </c>
      <c r="I61" s="242">
        <f>IF(ISNA(VLOOKUP($B61,'Spring 2022 School'!$C$2:$AF$219,12,FALSE)),0,(VLOOKUP($B61,'Spring 2022 School'!$C$2:$AF$219,12,FALSE)))</f>
        <v>405</v>
      </c>
      <c r="J61" s="242">
        <f>IF(ISNA(VLOOKUP($B61,'Summer 2022 School'!$C$2:$AF$219,12,FALSE)),0,(VLOOKUP($B61,'Summer 2022 School'!$C$2:$AF$219,12,FALSE)))</f>
        <v>465</v>
      </c>
      <c r="K61" s="242">
        <f>IF(ISNA(VLOOKUP($B61,'Autumn 2022 School'!$C$2:$AF$219,9,FALSE)),0,(VLOOKUP($B61,'Autumn 2022 School'!$C$2:$AF$219,9,FALSE)))</f>
        <v>285</v>
      </c>
      <c r="L61" s="242">
        <f>IF(ISNA(VLOOKUP($B61,'Spring 2022 School'!$C$2:$AF$219,15,FALSE)),0,(VLOOKUP($B61,'Spring 2022 School'!$C$2:$AF$219,15,FALSE)))</f>
        <v>105</v>
      </c>
      <c r="M61" s="242">
        <f>IF(ISNA(VLOOKUP($B61,'Summer 2022 School'!$C$2:$AF$219,15,FALSE)),0,(VLOOKUP($B61,'Summer 2022 School'!$C$2:$AF$219,15,FALSE)))</f>
        <v>120</v>
      </c>
      <c r="N61" s="242">
        <f>IF(ISNA(VLOOKUP($B61,'Autumn 2022 School'!$C$2:$AF$219,11,FALSE)),0,(VLOOKUP($B61,'Autumn 2022 School'!$C$2:$AF$219,11,FALSE)))</f>
        <v>60</v>
      </c>
      <c r="O61" s="242">
        <f>IF(ISNA(VLOOKUP($B61,'Spring 2022 School'!$C$2:$AF$219,2,FALSE)),0,(VLOOKUP($B61,'Spring 2022 School'!$C$2:$AF$219,2,FALSE)))</f>
        <v>0</v>
      </c>
      <c r="P61" s="242">
        <f>IF(ISNA(VLOOKUP($B61,'Summer 2022 School'!$C$2:$AF$219,2,FALSE)),0,(VLOOKUP($B61,'Summer 2022 School'!$C$2:$AF$219,2,FALSE)))</f>
        <v>2</v>
      </c>
      <c r="Q61" s="242">
        <f>IF(ISNA(VLOOKUP($B61,'Autumn 2022 School'!$C$2:$AF$219,2,FALSE)),0,(VLOOKUP($B61,'Autumn 2022 School'!$C$2:$AF$219,2,FALSE)))</f>
        <v>0</v>
      </c>
      <c r="R61" s="242">
        <f>IF(ISNA(VLOOKUP($B61,'Spring 2022 School'!$C$2:$AF$219,9,FALSE)),0,(VLOOKUP($B61,'Spring 2022 School'!$C$2:$AF$219,9,FALSE)))</f>
        <v>0</v>
      </c>
      <c r="S61" s="242">
        <f>IF(ISNA(VLOOKUP($B61,'Summer 2022 School'!$C$2:$AF$219,9,FALSE)),0,(VLOOKUP($B61,'Summer 2022 School'!$C$2:$AF$219,9,FALSE)))</f>
        <v>30</v>
      </c>
      <c r="T61" s="242">
        <f>IF(ISNA(VLOOKUP($B61,'Autumn 2022 School'!$C$2:$AF$219,7,FALSE)),0,(VLOOKUP($B61,'Autumn 2022 School'!$C$2:$AF$219,7,FALSE)))</f>
        <v>0</v>
      </c>
      <c r="U61" s="242">
        <f>IF(ISNA(VLOOKUP($B61,'Spring 2022 School'!$C$2:$AF$219,25,FALSE)),0,(VLOOKUP($B61,'Spring 2022 School'!$C$2:$AF$219,25,FALSE)))</f>
        <v>11</v>
      </c>
      <c r="V61" s="242">
        <f>IF(ISNA(VLOOKUP($B61,'Spring 2022 School'!$C$2:$AF$219,25,FALSE)),0,(VLOOKUP($B61,'Spring 2022 School'!$C$2:$AF$219,25,FALSE)))</f>
        <v>11</v>
      </c>
      <c r="W61" s="242">
        <f>IF(ISNA(VLOOKUP($B61,'Spring 2022 School'!$C$2:$AF$219,25,FALSE)),0,(VLOOKUP($B61,'Spring 2022 School'!$C$2:$AF$219,25,FALSE)))</f>
        <v>11</v>
      </c>
      <c r="X61" s="242">
        <f>IF(ISNA(VLOOKUP($B61,'Spring 2022 School'!$C$2:$AF$219,26,FALSE)),0,(VLOOKUP($B61,'Spring 2022 School'!$C$2:$AF$219,26,FALSE)))</f>
        <v>165</v>
      </c>
      <c r="Y61" s="242">
        <f>IF(ISNA(VLOOKUP($B61,'Spring 2022 School'!$C$2:$AF$219,26,FALSE)),0,(VLOOKUP($B61,'Spring 2022 School'!$C$2:$AF$219,26,FALSE)))</f>
        <v>165</v>
      </c>
      <c r="Z61" s="242">
        <f>IF(ISNA(VLOOKUP($B61,'Spring 2022 School'!$C$2:$AF$219,26,FALSE)),0,(VLOOKUP($B61,'Spring 2022 School'!$C$2:$AF$219,26,FALSE)))</f>
        <v>165</v>
      </c>
      <c r="AA61" s="242">
        <f>IF(ISNA(VLOOKUP($B61,'Spring 2022 School'!$C$2:$AF$219,27,FALSE)),0,(VLOOKUP($B61,'Spring 2022 School'!$C$2:$AF$219,27,FALSE)))</f>
        <v>15</v>
      </c>
      <c r="AB61" s="242">
        <f>IF(ISNA(VLOOKUP($B61,'Spring 2022 School'!$C$2:$AF$219,27,FALSE)),0,(VLOOKUP($B61,'Spring 2022 School'!$C$2:$AF$219,27,FALSE)))</f>
        <v>15</v>
      </c>
      <c r="AC61" s="242">
        <f>IF(ISNA(VLOOKUP($B61,'Spring 2022 School'!$C$2:$AF$219,27,FALSE)),0,(VLOOKUP($B61,'Spring 2022 School'!$C$2:$AF$219,27,FALSE)))</f>
        <v>15</v>
      </c>
      <c r="AD61" s="414">
        <f t="shared" si="31"/>
        <v>86362.5</v>
      </c>
      <c r="AE61" s="436">
        <f>VLOOKUP($A61,'Data EYFSS Indica Old'!$C:$AQ,17,0)</f>
        <v>3693.6</v>
      </c>
      <c r="AF61" s="436">
        <f>VLOOKUP($A61,'Data EYFSS Indica Old'!$C:$AQ,18,0)</f>
        <v>12312</v>
      </c>
      <c r="AG61" s="436">
        <f>VLOOKUP($A61,'Data EYFSS Indica Old'!$C:$AQ,19,0)</f>
        <v>12312</v>
      </c>
      <c r="AH61" s="414">
        <f t="shared" si="32"/>
        <v>2253.096</v>
      </c>
      <c r="AI61" s="414">
        <f t="shared" si="33"/>
        <v>3570.4799999999996</v>
      </c>
      <c r="AJ61" s="414">
        <f t="shared" si="34"/>
        <v>984.96</v>
      </c>
      <c r="AK61" s="414">
        <f t="shared" si="35"/>
        <v>6808.5359999999991</v>
      </c>
      <c r="AL61" s="436">
        <f>IF(ISNA(VLOOKUP($A61,'Spring 2022 School'!$B58:$AD58,29,FALSE)),0,(VLOOKUP($A61,'Spring 2022 School'!$B58:$AD58,29,FALSE)))</f>
        <v>11</v>
      </c>
      <c r="AM61" s="436">
        <f>IF(ISNA(VLOOKUP($A61,'Spring 2022 School'!$B58:$AZ58,30,FALSE)),0,(VLOOKUP($A61,'Spring 2022 School'!$B58:$AZ58,30,FALSE)))</f>
        <v>165</v>
      </c>
      <c r="AN61" s="435">
        <f t="shared" si="27"/>
        <v>5995</v>
      </c>
      <c r="AO61" s="437">
        <f t="shared" si="28"/>
        <v>2265.8999999999996</v>
      </c>
      <c r="AP61" s="414">
        <f t="shared" si="29"/>
        <v>101431.93599999999</v>
      </c>
      <c r="AQ61" s="436">
        <f>VLOOKUP($A61,'Data EYFSS Indica Old'!$C:$AQ,26,0)</f>
        <v>14</v>
      </c>
      <c r="AR61" s="436">
        <f>VLOOKUP($A61,'Data EYFSS Indica Old'!$C:$AQ,27,0)</f>
        <v>0</v>
      </c>
      <c r="AS61" s="436">
        <f>VLOOKUP($A61,'Data EYFSS Indica Old'!$C:$AQ,28,0)</f>
        <v>0</v>
      </c>
      <c r="AT61" s="442">
        <f t="shared" si="40"/>
        <v>1692.6</v>
      </c>
      <c r="AU61" s="442">
        <f>(VLOOKUP($A61,'Data EYFSS Indica Old'!$C:$AQ,24,0))/3.2*AU$3</f>
        <v>0</v>
      </c>
      <c r="AV61" s="447">
        <f t="shared" si="36"/>
        <v>103124.53599999999</v>
      </c>
      <c r="AW61" s="443">
        <f t="shared" si="37"/>
        <v>42968.556666666664</v>
      </c>
      <c r="AX61" s="443">
        <f t="shared" si="38"/>
        <v>34374.845333333331</v>
      </c>
      <c r="AY61" s="443">
        <f t="shared" si="39"/>
        <v>25781.133999999998</v>
      </c>
      <c r="AZ61" s="443"/>
    </row>
    <row r="62" spans="1:52" x14ac:dyDescent="0.35">
      <c r="A62" s="252">
        <v>2070</v>
      </c>
      <c r="B62" t="s">
        <v>988</v>
      </c>
      <c r="C62" s="242">
        <f>IF(ISNA(VLOOKUP($B62,'Spring 2022 School'!$C$2:$AF$220,5,FALSE)),0,(VLOOKUP($B62,'Spring 2022 School'!$C$2:$AF$220,5,FALSE)))</f>
        <v>17</v>
      </c>
      <c r="D62" s="242">
        <f>IF(ISNA(VLOOKUP($B62,'Summer 2022 School'!$C$2:$AF$220,5,FALSE)),0,(VLOOKUP($B62,'Summer 2022 School'!$C$2:$AF$220,5,FALSE)))</f>
        <v>24</v>
      </c>
      <c r="E62" s="242">
        <f>IF(ISNA(VLOOKUP($B62,'Autumn 2022 School'!$C$2:$AF$219,4,FALSE)),0,(VLOOKUP($B62,'Autumn 2022 School'!$C$2:$AF$219,4,FALSE)))</f>
        <v>14</v>
      </c>
      <c r="F62" s="242">
        <f>IF(ISNA(VLOOKUP($B62,'Spring 2022 School'!$C$2:$AF$219,8,FALSE)),0,(VLOOKUP($B62,'Spring 2022 School'!$C$2:$AF$219,8,FALSE)))</f>
        <v>1</v>
      </c>
      <c r="G62" s="242">
        <f>IF(ISNA(VLOOKUP($B62,'Summer 2022 School'!$C$2:$AF$219,8,FALSE)),0,(VLOOKUP($B62,'Summer 2022 School'!$C$2:$AF$219,8,FALSE)))</f>
        <v>1</v>
      </c>
      <c r="H62" s="242">
        <f>IF(ISNA(VLOOKUP($B62,'Autumn 2022 School'!$C$2:$AF$219,6,FALSE)),0,(VLOOKUP($B62,'Autumn 2022 School'!$C$2:$AF$219,6,FALSE)))</f>
        <v>0</v>
      </c>
      <c r="I62" s="242">
        <f>IF(ISNA(VLOOKUP($B62,'Spring 2022 School'!$C$2:$AF$219,12,FALSE)),0,(VLOOKUP($B62,'Spring 2022 School'!$C$2:$AF$219,12,FALSE)))</f>
        <v>255</v>
      </c>
      <c r="J62" s="242">
        <f>IF(ISNA(VLOOKUP($B62,'Summer 2022 School'!$C$2:$AF$219,12,FALSE)),0,(VLOOKUP($B62,'Summer 2022 School'!$C$2:$AF$219,12,FALSE)))</f>
        <v>360</v>
      </c>
      <c r="K62" s="242">
        <f>IF(ISNA(VLOOKUP($B62,'Autumn 2022 School'!$C$2:$AF$219,9,FALSE)),0,(VLOOKUP($B62,'Autumn 2022 School'!$C$2:$AF$219,9,FALSE)))</f>
        <v>210</v>
      </c>
      <c r="L62" s="242">
        <f>IF(ISNA(VLOOKUP($B62,'Spring 2022 School'!$C$2:$AF$219,15,FALSE)),0,(VLOOKUP($B62,'Spring 2022 School'!$C$2:$AF$219,15,FALSE)))</f>
        <v>15</v>
      </c>
      <c r="M62" s="242">
        <f>IF(ISNA(VLOOKUP($B62,'Summer 2022 School'!$C$2:$AF$219,15,FALSE)),0,(VLOOKUP($B62,'Summer 2022 School'!$C$2:$AF$219,15,FALSE)))</f>
        <v>15</v>
      </c>
      <c r="N62" s="242">
        <f>IF(ISNA(VLOOKUP($B62,'Autumn 2022 School'!$C$2:$AF$219,11,FALSE)),0,(VLOOKUP($B62,'Autumn 2022 School'!$C$2:$AF$219,11,FALSE)))</f>
        <v>0</v>
      </c>
      <c r="O62" s="242">
        <f>IF(ISNA(VLOOKUP($B62,'Spring 2022 School'!$C$2:$AF$219,2,FALSE)),0,(VLOOKUP($B62,'Spring 2022 School'!$C$2:$AF$219,2,FALSE)))</f>
        <v>2</v>
      </c>
      <c r="P62" s="242">
        <f>IF(ISNA(VLOOKUP($B62,'Summer 2022 School'!$C$2:$AF$219,2,FALSE)),0,(VLOOKUP($B62,'Summer 2022 School'!$C$2:$AF$219,2,FALSE)))</f>
        <v>2</v>
      </c>
      <c r="Q62" s="242">
        <f>IF(ISNA(VLOOKUP($B62,'Autumn 2022 School'!$C$2:$AF$219,2,FALSE)),0,(VLOOKUP($B62,'Autumn 2022 School'!$C$2:$AF$219,2,FALSE)))</f>
        <v>0</v>
      </c>
      <c r="R62" s="242">
        <f>IF(ISNA(VLOOKUP($B62,'Spring 2022 School'!$C$2:$AF$219,9,FALSE)),0,(VLOOKUP($B62,'Spring 2022 School'!$C$2:$AF$219,9,FALSE)))</f>
        <v>0</v>
      </c>
      <c r="S62" s="242">
        <f>IF(ISNA(VLOOKUP($B62,'Summer 2022 School'!$C$2:$AF$219,9,FALSE)),0,(VLOOKUP($B62,'Summer 2022 School'!$C$2:$AF$219,9,FALSE)))</f>
        <v>30</v>
      </c>
      <c r="T62" s="242">
        <f>IF(ISNA(VLOOKUP($B62,'Autumn 2022 School'!$C$2:$AF$219,7,FALSE)),0,(VLOOKUP($B62,'Autumn 2022 School'!$C$2:$AF$219,7,FALSE)))</f>
        <v>0</v>
      </c>
      <c r="U62" s="242">
        <f>IF(ISNA(VLOOKUP($B62,'Spring 2022 School'!$C$2:$AF$219,25,FALSE)),0,(VLOOKUP($B62,'Spring 2022 School'!$C$2:$AF$219,25,FALSE)))</f>
        <v>5</v>
      </c>
      <c r="V62" s="242">
        <f>IF(ISNA(VLOOKUP($B62,'Spring 2022 School'!$C$2:$AF$219,25,FALSE)),0,(VLOOKUP($B62,'Spring 2022 School'!$C$2:$AF$219,25,FALSE)))</f>
        <v>5</v>
      </c>
      <c r="W62" s="242">
        <f>IF(ISNA(VLOOKUP($B62,'Spring 2022 School'!$C$2:$AF$219,25,FALSE)),0,(VLOOKUP($B62,'Spring 2022 School'!$C$2:$AF$219,25,FALSE)))</f>
        <v>5</v>
      </c>
      <c r="X62" s="242">
        <f>IF(ISNA(VLOOKUP($B62,'Spring 2022 School'!$C$2:$AF$219,26,FALSE)),0,(VLOOKUP($B62,'Spring 2022 School'!$C$2:$AF$219,26,FALSE)))</f>
        <v>75</v>
      </c>
      <c r="Y62" s="242">
        <f>IF(ISNA(VLOOKUP($B62,'Spring 2022 School'!$C$2:$AF$219,26,FALSE)),0,(VLOOKUP($B62,'Spring 2022 School'!$C$2:$AF$219,26,FALSE)))</f>
        <v>75</v>
      </c>
      <c r="Z62" s="242">
        <f>IF(ISNA(VLOOKUP($B62,'Spring 2022 School'!$C$2:$AF$219,26,FALSE)),0,(VLOOKUP($B62,'Spring 2022 School'!$C$2:$AF$219,26,FALSE)))</f>
        <v>75</v>
      </c>
      <c r="AA62" s="242">
        <f>IF(ISNA(VLOOKUP($B62,'Spring 2022 School'!$C$2:$AF$219,27,FALSE)),0,(VLOOKUP($B62,'Spring 2022 School'!$C$2:$AF$219,27,FALSE)))</f>
        <v>0</v>
      </c>
      <c r="AB62" s="242">
        <f>IF(ISNA(VLOOKUP($B62,'Spring 2022 School'!$C$2:$AF$219,27,FALSE)),0,(VLOOKUP($B62,'Spring 2022 School'!$C$2:$AF$219,27,FALSE)))</f>
        <v>0</v>
      </c>
      <c r="AC62" s="242">
        <f>IF(ISNA(VLOOKUP($B62,'Spring 2022 School'!$C$2:$AF$219,27,FALSE)),0,(VLOOKUP($B62,'Spring 2022 School'!$C$2:$AF$219,27,FALSE)))</f>
        <v>0</v>
      </c>
      <c r="AD62" s="414">
        <f t="shared" si="31"/>
        <v>51253.5</v>
      </c>
      <c r="AE62" s="436">
        <f>VLOOKUP($A62,'Data EYFSS Indica Old'!$C:$AQ,17,0)</f>
        <v>2365.7142857142858</v>
      </c>
      <c r="AF62" s="436">
        <f>VLOOKUP($A62,'Data EYFSS Indica Old'!$C:$AQ,18,0)</f>
        <v>5322.8571428571422</v>
      </c>
      <c r="AG62" s="436">
        <f>VLOOKUP($A62,'Data EYFSS Indica Old'!$C:$AQ,19,0)</f>
        <v>12420</v>
      </c>
      <c r="AH62" s="414">
        <f t="shared" si="32"/>
        <v>1443.0857142857144</v>
      </c>
      <c r="AI62" s="414">
        <f t="shared" si="33"/>
        <v>1543.6285714285711</v>
      </c>
      <c r="AJ62" s="414">
        <f t="shared" si="34"/>
        <v>993.6</v>
      </c>
      <c r="AK62" s="414">
        <f t="shared" si="35"/>
        <v>3980.3142857142852</v>
      </c>
      <c r="AL62" s="436">
        <f>IF(ISNA(VLOOKUP($A62,'Spring 2022 School'!$B59:$AD59,29,FALSE)),0,(VLOOKUP($A62,'Spring 2022 School'!$B59:$AD59,29,FALSE)))</f>
        <v>5</v>
      </c>
      <c r="AM62" s="436">
        <f>IF(ISNA(VLOOKUP($A62,'Spring 2022 School'!$B59:$AZ59,30,FALSE)),0,(VLOOKUP($A62,'Spring 2022 School'!$B59:$AZ59,30,FALSE)))</f>
        <v>75</v>
      </c>
      <c r="AN62" s="435">
        <f t="shared" si="27"/>
        <v>2725</v>
      </c>
      <c r="AO62" s="437">
        <f t="shared" si="28"/>
        <v>2265.8999999999996</v>
      </c>
      <c r="AP62" s="414">
        <f t="shared" si="29"/>
        <v>60224.71428571429</v>
      </c>
      <c r="AQ62" s="436">
        <f>VLOOKUP($A62,'Data EYFSS Indica Old'!$C:$AQ,26,0)</f>
        <v>0</v>
      </c>
      <c r="AR62" s="436">
        <f>VLOOKUP($A62,'Data EYFSS Indica Old'!$C:$AQ,27,0)</f>
        <v>0</v>
      </c>
      <c r="AS62" s="436">
        <f>VLOOKUP($A62,'Data EYFSS Indica Old'!$C:$AQ,28,0)</f>
        <v>0</v>
      </c>
      <c r="AT62" s="442">
        <f t="shared" si="40"/>
        <v>0</v>
      </c>
      <c r="AU62" s="442">
        <f>(VLOOKUP($A62,'Data EYFSS Indica Old'!$C:$AQ,24,0))/3.2*AU$3</f>
        <v>0</v>
      </c>
      <c r="AV62" s="447">
        <f t="shared" si="36"/>
        <v>60224.71428571429</v>
      </c>
      <c r="AW62" s="443">
        <f t="shared" si="37"/>
        <v>25093.630952380954</v>
      </c>
      <c r="AX62" s="443">
        <f t="shared" si="38"/>
        <v>20074.904761904763</v>
      </c>
      <c r="AY62" s="443">
        <f t="shared" si="39"/>
        <v>15056.178571428572</v>
      </c>
      <c r="AZ62" s="443"/>
    </row>
    <row r="63" spans="1:52" x14ac:dyDescent="0.35">
      <c r="A63" s="252">
        <v>2072</v>
      </c>
      <c r="B63" t="s">
        <v>989</v>
      </c>
      <c r="C63" s="242">
        <f>IF(ISNA(VLOOKUP($B63,'Spring 2022 School'!$C$2:$AF$220,5,FALSE)),0,(VLOOKUP($B63,'Spring 2022 School'!$C$2:$AF$220,5,FALSE)))</f>
        <v>49</v>
      </c>
      <c r="D63" s="242">
        <f>IF(ISNA(VLOOKUP($B63,'Summer 2022 School'!$C$2:$AF$220,5,FALSE)),0,(VLOOKUP($B63,'Summer 2022 School'!$C$2:$AF$220,5,FALSE)))</f>
        <v>49</v>
      </c>
      <c r="E63" s="242">
        <f>IF(ISNA(VLOOKUP($B63,'Autumn 2022 School'!$C$2:$AF$219,4,FALSE)),0,(VLOOKUP($B63,'Autumn 2022 School'!$C$2:$AF$219,4,FALSE)))</f>
        <v>43</v>
      </c>
      <c r="F63" s="242">
        <f>IF(ISNA(VLOOKUP($B63,'Spring 2022 School'!$C$2:$AF$219,8,FALSE)),0,(VLOOKUP($B63,'Spring 2022 School'!$C$2:$AF$219,8,FALSE)))</f>
        <v>13</v>
      </c>
      <c r="G63" s="242">
        <f>IF(ISNA(VLOOKUP($B63,'Summer 2022 School'!$C$2:$AF$219,8,FALSE)),0,(VLOOKUP($B63,'Summer 2022 School'!$C$2:$AF$219,8,FALSE)))</f>
        <v>13</v>
      </c>
      <c r="H63" s="242">
        <f>IF(ISNA(VLOOKUP($B63,'Autumn 2022 School'!$C$2:$AF$219,6,FALSE)),0,(VLOOKUP($B63,'Autumn 2022 School'!$C$2:$AF$219,6,FALSE)))</f>
        <v>19</v>
      </c>
      <c r="I63" s="242">
        <f>IF(ISNA(VLOOKUP($B63,'Spring 2022 School'!$C$2:$AF$219,12,FALSE)),0,(VLOOKUP($B63,'Spring 2022 School'!$C$2:$AF$219,12,FALSE)))</f>
        <v>735</v>
      </c>
      <c r="J63" s="242">
        <f>IF(ISNA(VLOOKUP($B63,'Summer 2022 School'!$C$2:$AF$219,12,FALSE)),0,(VLOOKUP($B63,'Summer 2022 School'!$C$2:$AF$219,12,FALSE)))</f>
        <v>735</v>
      </c>
      <c r="K63" s="242">
        <f>IF(ISNA(VLOOKUP($B63,'Autumn 2022 School'!$C$2:$AF$219,9,FALSE)),0,(VLOOKUP($B63,'Autumn 2022 School'!$C$2:$AF$219,9,FALSE)))</f>
        <v>645</v>
      </c>
      <c r="L63" s="242">
        <f>IF(ISNA(VLOOKUP($B63,'Spring 2022 School'!$C$2:$AF$219,15,FALSE)),0,(VLOOKUP($B63,'Spring 2022 School'!$C$2:$AF$219,15,FALSE)))</f>
        <v>195</v>
      </c>
      <c r="M63" s="242">
        <f>IF(ISNA(VLOOKUP($B63,'Summer 2022 School'!$C$2:$AF$219,15,FALSE)),0,(VLOOKUP($B63,'Summer 2022 School'!$C$2:$AF$219,15,FALSE)))</f>
        <v>195</v>
      </c>
      <c r="N63" s="242">
        <f>IF(ISNA(VLOOKUP($B63,'Autumn 2022 School'!$C$2:$AF$219,11,FALSE)),0,(VLOOKUP($B63,'Autumn 2022 School'!$C$2:$AF$219,11,FALSE)))</f>
        <v>285</v>
      </c>
      <c r="O63" s="242">
        <f>IF(ISNA(VLOOKUP($B63,'Spring 2022 School'!$C$2:$AF$219,2,FALSE)),0,(VLOOKUP($B63,'Spring 2022 School'!$C$2:$AF$219,2,FALSE)))</f>
        <v>0</v>
      </c>
      <c r="P63" s="242">
        <f>IF(ISNA(VLOOKUP($B63,'Summer 2022 School'!$C$2:$AF$219,2,FALSE)),0,(VLOOKUP($B63,'Summer 2022 School'!$C$2:$AF$219,2,FALSE)))</f>
        <v>0</v>
      </c>
      <c r="Q63" s="242">
        <f>IF(ISNA(VLOOKUP($B63,'Autumn 2022 School'!$C$2:$AF$219,2,FALSE)),0,(VLOOKUP($B63,'Autumn 2022 School'!$C$2:$AF$219,2,FALSE)))</f>
        <v>0</v>
      </c>
      <c r="R63" s="242">
        <f>IF(ISNA(VLOOKUP($B63,'Spring 2022 School'!$C$2:$AF$219,9,FALSE)),0,(VLOOKUP($B63,'Spring 2022 School'!$C$2:$AF$219,9,FALSE)))</f>
        <v>0</v>
      </c>
      <c r="S63" s="242">
        <f>IF(ISNA(VLOOKUP($B63,'Summer 2022 School'!$C$2:$AF$219,9,FALSE)),0,(VLOOKUP($B63,'Summer 2022 School'!$C$2:$AF$219,9,FALSE)))</f>
        <v>0</v>
      </c>
      <c r="T63" s="242">
        <f>IF(ISNA(VLOOKUP($B63,'Autumn 2022 School'!$C$2:$AF$219,7,FALSE)),0,(VLOOKUP($B63,'Autumn 2022 School'!$C$2:$AF$219,7,FALSE)))</f>
        <v>0</v>
      </c>
      <c r="U63" s="242">
        <f>IF(ISNA(VLOOKUP($B63,'Spring 2022 School'!$C$2:$AF$219,25,FALSE)),0,(VLOOKUP($B63,'Spring 2022 School'!$C$2:$AF$219,25,FALSE)))</f>
        <v>23</v>
      </c>
      <c r="V63" s="242">
        <f>IF(ISNA(VLOOKUP($B63,'Spring 2022 School'!$C$2:$AF$219,25,FALSE)),0,(VLOOKUP($B63,'Spring 2022 School'!$C$2:$AF$219,25,FALSE)))</f>
        <v>23</v>
      </c>
      <c r="W63" s="242">
        <f>IF(ISNA(VLOOKUP($B63,'Spring 2022 School'!$C$2:$AF$219,25,FALSE)),0,(VLOOKUP($B63,'Spring 2022 School'!$C$2:$AF$219,25,FALSE)))</f>
        <v>23</v>
      </c>
      <c r="X63" s="242">
        <f>IF(ISNA(VLOOKUP($B63,'Spring 2022 School'!$C$2:$AF$219,26,FALSE)),0,(VLOOKUP($B63,'Spring 2022 School'!$C$2:$AF$219,26,FALSE)))</f>
        <v>345</v>
      </c>
      <c r="Y63" s="242">
        <f>IF(ISNA(VLOOKUP($B63,'Spring 2022 School'!$C$2:$AF$219,26,FALSE)),0,(VLOOKUP($B63,'Spring 2022 School'!$C$2:$AF$219,26,FALSE)))</f>
        <v>345</v>
      </c>
      <c r="Z63" s="242">
        <f>IF(ISNA(VLOOKUP($B63,'Spring 2022 School'!$C$2:$AF$219,26,FALSE)),0,(VLOOKUP($B63,'Spring 2022 School'!$C$2:$AF$219,26,FALSE)))</f>
        <v>345</v>
      </c>
      <c r="AA63" s="242">
        <f>IF(ISNA(VLOOKUP($B63,'Spring 2022 School'!$C$2:$AF$219,27,FALSE)),0,(VLOOKUP($B63,'Spring 2022 School'!$C$2:$AF$219,27,FALSE)))</f>
        <v>45</v>
      </c>
      <c r="AB63" s="242">
        <f>IF(ISNA(VLOOKUP($B63,'Spring 2022 School'!$C$2:$AF$219,27,FALSE)),0,(VLOOKUP($B63,'Spring 2022 School'!$C$2:$AF$219,27,FALSE)))</f>
        <v>45</v>
      </c>
      <c r="AC63" s="242">
        <f>IF(ISNA(VLOOKUP($B63,'Spring 2022 School'!$C$2:$AF$219,27,FALSE)),0,(VLOOKUP($B63,'Spring 2022 School'!$C$2:$AF$219,27,FALSE)))</f>
        <v>45</v>
      </c>
      <c r="AD63" s="414">
        <f t="shared" si="31"/>
        <v>166098</v>
      </c>
      <c r="AE63" s="436">
        <f>VLOOKUP($A63,'Data EYFSS Indica Old'!$C:$AQ,17,0)</f>
        <v>6108.510638297872</v>
      </c>
      <c r="AF63" s="436">
        <f>VLOOKUP($A63,'Data EYFSS Indica Old'!$C:$AQ,18,0)</f>
        <v>13438.723404255319</v>
      </c>
      <c r="AG63" s="436">
        <f>VLOOKUP($A63,'Data EYFSS Indica Old'!$C:$AQ,19,0)</f>
        <v>21379.787234042553</v>
      </c>
      <c r="AH63" s="414">
        <f t="shared" si="32"/>
        <v>3726.1914893617018</v>
      </c>
      <c r="AI63" s="414">
        <f t="shared" si="33"/>
        <v>3897.2297872340423</v>
      </c>
      <c r="AJ63" s="414">
        <f t="shared" si="34"/>
        <v>1710.3829787234042</v>
      </c>
      <c r="AK63" s="414">
        <f t="shared" si="35"/>
        <v>9333.8042553191481</v>
      </c>
      <c r="AL63" s="436">
        <f>IF(ISNA(VLOOKUP($A63,'Spring 2022 School'!$B60:$AD60,29,FALSE)),0,(VLOOKUP($A63,'Spring 2022 School'!$B60:$AD60,29,FALSE)))</f>
        <v>23</v>
      </c>
      <c r="AM63" s="436">
        <f>IF(ISNA(VLOOKUP($A63,'Spring 2022 School'!$B60:$AZ60,30,FALSE)),0,(VLOOKUP($A63,'Spring 2022 School'!$B60:$AZ60,30,FALSE)))</f>
        <v>345</v>
      </c>
      <c r="AN63" s="435">
        <f t="shared" si="27"/>
        <v>12535</v>
      </c>
      <c r="AO63" s="437">
        <f t="shared" si="28"/>
        <v>0</v>
      </c>
      <c r="AP63" s="414">
        <f t="shared" si="29"/>
        <v>187966.80425531915</v>
      </c>
      <c r="AQ63" s="436">
        <f>VLOOKUP($A63,'Data EYFSS Indica Old'!$C:$AQ,26,0)</f>
        <v>0</v>
      </c>
      <c r="AR63" s="436">
        <f>VLOOKUP($A63,'Data EYFSS Indica Old'!$C:$AQ,27,0)</f>
        <v>0</v>
      </c>
      <c r="AS63" s="436">
        <f>VLOOKUP($A63,'Data EYFSS Indica Old'!$C:$AQ,28,0)</f>
        <v>0</v>
      </c>
      <c r="AT63" s="442">
        <f t="shared" si="40"/>
        <v>0</v>
      </c>
      <c r="AU63" s="442">
        <f>(VLOOKUP($A63,'Data EYFSS Indica Old'!$C:$AQ,24,0))/3.2*AU$3</f>
        <v>0</v>
      </c>
      <c r="AV63" s="447">
        <f t="shared" si="36"/>
        <v>187966.80425531915</v>
      </c>
      <c r="AW63" s="443">
        <f t="shared" si="37"/>
        <v>78319.501773049647</v>
      </c>
      <c r="AX63" s="443">
        <f t="shared" si="38"/>
        <v>62655.601418439714</v>
      </c>
      <c r="AY63" s="443">
        <f t="shared" si="39"/>
        <v>46991.701063829787</v>
      </c>
      <c r="AZ63" s="443"/>
    </row>
    <row r="64" spans="1:52" x14ac:dyDescent="0.35">
      <c r="A64" s="252">
        <v>2073</v>
      </c>
      <c r="B64" t="s">
        <v>990</v>
      </c>
      <c r="C64" s="242">
        <f>IF(ISNA(VLOOKUP($B64,'Spring 2022 School'!$C$2:$AF$220,5,FALSE)),0,(VLOOKUP($B64,'Spring 2022 School'!$C$2:$AF$220,5,FALSE)))</f>
        <v>48</v>
      </c>
      <c r="D64" s="242">
        <f>IF(ISNA(VLOOKUP($B64,'Summer 2022 School'!$C$2:$AF$220,5,FALSE)),0,(VLOOKUP($B64,'Summer 2022 School'!$C$2:$AF$220,5,FALSE)))</f>
        <v>57</v>
      </c>
      <c r="E64" s="242">
        <f>IF(ISNA(VLOOKUP($B64,'Autumn 2022 School'!$C$2:$AF$219,4,FALSE)),0,(VLOOKUP($B64,'Autumn 2022 School'!$C$2:$AF$219,4,FALSE)))</f>
        <v>27</v>
      </c>
      <c r="F64" s="242">
        <f>IF(ISNA(VLOOKUP($B64,'Spring 2022 School'!$C$2:$AF$219,8,FALSE)),0,(VLOOKUP($B64,'Spring 2022 School'!$C$2:$AF$219,8,FALSE)))</f>
        <v>17</v>
      </c>
      <c r="G64" s="242">
        <f>IF(ISNA(VLOOKUP($B64,'Summer 2022 School'!$C$2:$AF$219,8,FALSE)),0,(VLOOKUP($B64,'Summer 2022 School'!$C$2:$AF$219,8,FALSE)))</f>
        <v>18</v>
      </c>
      <c r="H64" s="242">
        <f>IF(ISNA(VLOOKUP($B64,'Autumn 2022 School'!$C$2:$AF$219,6,FALSE)),0,(VLOOKUP($B64,'Autumn 2022 School'!$C$2:$AF$219,6,FALSE)))</f>
        <v>10</v>
      </c>
      <c r="I64" s="242">
        <f>IF(ISNA(VLOOKUP($B64,'Spring 2022 School'!$C$2:$AF$219,12,FALSE)),0,(VLOOKUP($B64,'Spring 2022 School'!$C$2:$AF$219,12,FALSE)))</f>
        <v>720</v>
      </c>
      <c r="J64" s="242">
        <f>IF(ISNA(VLOOKUP($B64,'Summer 2022 School'!$C$2:$AF$219,12,FALSE)),0,(VLOOKUP($B64,'Summer 2022 School'!$C$2:$AF$219,12,FALSE)))</f>
        <v>855</v>
      </c>
      <c r="K64" s="242">
        <f>IF(ISNA(VLOOKUP($B64,'Autumn 2022 School'!$C$2:$AF$219,9,FALSE)),0,(VLOOKUP($B64,'Autumn 2022 School'!$C$2:$AF$219,9,FALSE)))</f>
        <v>405</v>
      </c>
      <c r="L64" s="242">
        <f>IF(ISNA(VLOOKUP($B64,'Spring 2022 School'!$C$2:$AF$219,15,FALSE)),0,(VLOOKUP($B64,'Spring 2022 School'!$C$2:$AF$219,15,FALSE)))</f>
        <v>255</v>
      </c>
      <c r="M64" s="242">
        <f>IF(ISNA(VLOOKUP($B64,'Summer 2022 School'!$C$2:$AF$219,15,FALSE)),0,(VLOOKUP($B64,'Summer 2022 School'!$C$2:$AF$219,15,FALSE)))</f>
        <v>270</v>
      </c>
      <c r="N64" s="242">
        <f>IF(ISNA(VLOOKUP($B64,'Autumn 2022 School'!$C$2:$AF$219,11,FALSE)),0,(VLOOKUP($B64,'Autumn 2022 School'!$C$2:$AF$219,11,FALSE)))</f>
        <v>150</v>
      </c>
      <c r="O64" s="242">
        <f>IF(ISNA(VLOOKUP($B64,'Spring 2022 School'!$C$2:$AF$219,2,FALSE)),0,(VLOOKUP($B64,'Spring 2022 School'!$C$2:$AF$219,2,FALSE)))</f>
        <v>0</v>
      </c>
      <c r="P64" s="242">
        <f>IF(ISNA(VLOOKUP($B64,'Summer 2022 School'!$C$2:$AF$219,2,FALSE)),0,(VLOOKUP($B64,'Summer 2022 School'!$C$2:$AF$219,2,FALSE)))</f>
        <v>0</v>
      </c>
      <c r="Q64" s="242">
        <f>IF(ISNA(VLOOKUP($B64,'Autumn 2022 School'!$C$2:$AF$219,2,FALSE)),0,(VLOOKUP($B64,'Autumn 2022 School'!$C$2:$AF$219,2,FALSE)))</f>
        <v>0</v>
      </c>
      <c r="R64" s="242">
        <f>IF(ISNA(VLOOKUP($B64,'Spring 2022 School'!$C$2:$AF$219,9,FALSE)),0,(VLOOKUP($B64,'Spring 2022 School'!$C$2:$AF$219,9,FALSE)))</f>
        <v>0</v>
      </c>
      <c r="S64" s="242">
        <f>IF(ISNA(VLOOKUP($B64,'Summer 2022 School'!$C$2:$AF$219,9,FALSE)),0,(VLOOKUP($B64,'Summer 2022 School'!$C$2:$AF$219,9,FALSE)))</f>
        <v>0</v>
      </c>
      <c r="T64" s="242">
        <f>IF(ISNA(VLOOKUP($B64,'Autumn 2022 School'!$C$2:$AF$219,7,FALSE)),0,(VLOOKUP($B64,'Autumn 2022 School'!$C$2:$AF$219,7,FALSE)))</f>
        <v>0</v>
      </c>
      <c r="U64" s="242">
        <f>IF(ISNA(VLOOKUP($B64,'Spring 2022 School'!$C$2:$AF$219,25,FALSE)),0,(VLOOKUP($B64,'Spring 2022 School'!$C$2:$AF$219,25,FALSE)))</f>
        <v>23</v>
      </c>
      <c r="V64" s="242">
        <f>IF(ISNA(VLOOKUP($B64,'Spring 2022 School'!$C$2:$AF$219,25,FALSE)),0,(VLOOKUP($B64,'Spring 2022 School'!$C$2:$AF$219,25,FALSE)))</f>
        <v>23</v>
      </c>
      <c r="W64" s="242">
        <f>IF(ISNA(VLOOKUP($B64,'Spring 2022 School'!$C$2:$AF$219,25,FALSE)),0,(VLOOKUP($B64,'Spring 2022 School'!$C$2:$AF$219,25,FALSE)))</f>
        <v>23</v>
      </c>
      <c r="X64" s="242">
        <f>IF(ISNA(VLOOKUP($B64,'Spring 2022 School'!$C$2:$AF$219,26,FALSE)),0,(VLOOKUP($B64,'Spring 2022 School'!$C$2:$AF$219,26,FALSE)))</f>
        <v>345</v>
      </c>
      <c r="Y64" s="242">
        <f>IF(ISNA(VLOOKUP($B64,'Spring 2022 School'!$C$2:$AF$219,26,FALSE)),0,(VLOOKUP($B64,'Spring 2022 School'!$C$2:$AF$219,26,FALSE)))</f>
        <v>345</v>
      </c>
      <c r="Z64" s="242">
        <f>IF(ISNA(VLOOKUP($B64,'Spring 2022 School'!$C$2:$AF$219,26,FALSE)),0,(VLOOKUP($B64,'Spring 2022 School'!$C$2:$AF$219,26,FALSE)))</f>
        <v>345</v>
      </c>
      <c r="AA64" s="242">
        <f>IF(ISNA(VLOOKUP($B64,'Spring 2022 School'!$C$2:$AF$219,27,FALSE)),0,(VLOOKUP($B64,'Spring 2022 School'!$C$2:$AF$219,27,FALSE)))</f>
        <v>45</v>
      </c>
      <c r="AB64" s="242">
        <f>IF(ISNA(VLOOKUP($B64,'Spring 2022 School'!$C$2:$AF$219,27,FALSE)),0,(VLOOKUP($B64,'Spring 2022 School'!$C$2:$AF$219,27,FALSE)))</f>
        <v>45</v>
      </c>
      <c r="AC64" s="242">
        <f>IF(ISNA(VLOOKUP($B64,'Spring 2022 School'!$C$2:$AF$219,27,FALSE)),0,(VLOOKUP($B64,'Spring 2022 School'!$C$2:$AF$219,27,FALSE)))</f>
        <v>45</v>
      </c>
      <c r="AD64" s="414">
        <f t="shared" si="31"/>
        <v>159612</v>
      </c>
      <c r="AE64" s="436">
        <f>VLOOKUP($A64,'Data EYFSS Indica Old'!$C:$AQ,17,0)</f>
        <v>13601.351351351352</v>
      </c>
      <c r="AF64" s="436">
        <f>VLOOKUP($A64,'Data EYFSS Indica Old'!$C:$AQ,18,0)</f>
        <v>17310.810810810814</v>
      </c>
      <c r="AG64" s="436">
        <f>VLOOKUP($A64,'Data EYFSS Indica Old'!$C:$AQ,19,0)</f>
        <v>17929.054054054053</v>
      </c>
      <c r="AH64" s="414">
        <f t="shared" si="32"/>
        <v>8296.8243243243251</v>
      </c>
      <c r="AI64" s="414">
        <f t="shared" si="33"/>
        <v>5020.1351351351359</v>
      </c>
      <c r="AJ64" s="414">
        <f t="shared" si="34"/>
        <v>1434.3243243243244</v>
      </c>
      <c r="AK64" s="414">
        <f t="shared" si="35"/>
        <v>14751.283783783785</v>
      </c>
      <c r="AL64" s="436">
        <f>IF(ISNA(VLOOKUP($A64,'Spring 2022 School'!$B61:$AD61,29,FALSE)),0,(VLOOKUP($A64,'Spring 2022 School'!$B61:$AD61,29,FALSE)))</f>
        <v>23</v>
      </c>
      <c r="AM64" s="436">
        <f>IF(ISNA(VLOOKUP($A64,'Spring 2022 School'!$B61:$AZ61,30,FALSE)),0,(VLOOKUP($A64,'Spring 2022 School'!$B61:$AZ61,30,FALSE)))</f>
        <v>345</v>
      </c>
      <c r="AN64" s="435">
        <f t="shared" si="27"/>
        <v>12535</v>
      </c>
      <c r="AO64" s="437">
        <f t="shared" si="28"/>
        <v>0</v>
      </c>
      <c r="AP64" s="414">
        <f t="shared" si="29"/>
        <v>186898.28378378379</v>
      </c>
      <c r="AQ64" s="436">
        <f>VLOOKUP($A64,'Data EYFSS Indica Old'!$C:$AQ,26,0)</f>
        <v>17</v>
      </c>
      <c r="AR64" s="436">
        <f>VLOOKUP($A64,'Data EYFSS Indica Old'!$C:$AQ,27,0)</f>
        <v>0</v>
      </c>
      <c r="AS64" s="436">
        <f>VLOOKUP($A64,'Data EYFSS Indica Old'!$C:$AQ,28,0)</f>
        <v>0</v>
      </c>
      <c r="AT64" s="442">
        <f t="shared" si="40"/>
        <v>2055.3000000000002</v>
      </c>
      <c r="AU64" s="442">
        <f>(VLOOKUP($A64,'Data EYFSS Indica Old'!$C:$AQ,24,0))/3.2*AU$3</f>
        <v>0</v>
      </c>
      <c r="AV64" s="447">
        <f t="shared" si="36"/>
        <v>188953.58378378378</v>
      </c>
      <c r="AW64" s="443">
        <f t="shared" si="37"/>
        <v>78730.659909909911</v>
      </c>
      <c r="AX64" s="443">
        <f t="shared" si="38"/>
        <v>62984.527927927928</v>
      </c>
      <c r="AY64" s="443">
        <f t="shared" si="39"/>
        <v>47238.395945945944</v>
      </c>
      <c r="AZ64" s="443"/>
    </row>
    <row r="65" spans="1:52" x14ac:dyDescent="0.35">
      <c r="A65" s="252">
        <v>2075</v>
      </c>
      <c r="B65" t="s">
        <v>991</v>
      </c>
      <c r="C65" s="242">
        <f>IF(ISNA(VLOOKUP($B65,'Spring 2022 School'!$C$2:$AF$220,5,FALSE)),0,(VLOOKUP($B65,'Spring 2022 School'!$C$2:$AF$220,5,FALSE)))</f>
        <v>33</v>
      </c>
      <c r="D65" s="242">
        <f>IF(ISNA(VLOOKUP($B65,'Summer 2022 School'!$C$2:$AF$220,5,FALSE)),0,(VLOOKUP($B65,'Summer 2022 School'!$C$2:$AF$220,5,FALSE)))</f>
        <v>41</v>
      </c>
      <c r="E65" s="242">
        <f>IF(ISNA(VLOOKUP($B65,'Autumn 2022 School'!$C$2:$AF$219,4,FALSE)),0,(VLOOKUP($B65,'Autumn 2022 School'!$C$2:$AF$219,4,FALSE)))</f>
        <v>20</v>
      </c>
      <c r="F65" s="242">
        <f>IF(ISNA(VLOOKUP($B65,'Spring 2022 School'!$C$2:$AF$219,8,FALSE)),0,(VLOOKUP($B65,'Spring 2022 School'!$C$2:$AF$219,8,FALSE)))</f>
        <v>0</v>
      </c>
      <c r="G65" s="242">
        <f>IF(ISNA(VLOOKUP($B65,'Summer 2022 School'!$C$2:$AF$219,8,FALSE)),0,(VLOOKUP($B65,'Summer 2022 School'!$C$2:$AF$219,8,FALSE)))</f>
        <v>0</v>
      </c>
      <c r="H65" s="242">
        <f>IF(ISNA(VLOOKUP($B65,'Autumn 2022 School'!$C$2:$AF$219,6,FALSE)),0,(VLOOKUP($B65,'Autumn 2022 School'!$C$2:$AF$219,6,FALSE)))</f>
        <v>0</v>
      </c>
      <c r="I65" s="242">
        <f>IF(ISNA(VLOOKUP($B65,'Spring 2022 School'!$C$2:$AF$219,12,FALSE)),0,(VLOOKUP($B65,'Spring 2022 School'!$C$2:$AF$219,12,FALSE)))</f>
        <v>495</v>
      </c>
      <c r="J65" s="242">
        <f>IF(ISNA(VLOOKUP($B65,'Summer 2022 School'!$C$2:$AF$219,12,FALSE)),0,(VLOOKUP($B65,'Summer 2022 School'!$C$2:$AF$219,12,FALSE)))</f>
        <v>605</v>
      </c>
      <c r="K65" s="242">
        <f>IF(ISNA(VLOOKUP($B65,'Autumn 2022 School'!$C$2:$AF$219,9,FALSE)),0,(VLOOKUP($B65,'Autumn 2022 School'!$C$2:$AF$219,9,FALSE)))</f>
        <v>300</v>
      </c>
      <c r="L65" s="242">
        <f>IF(ISNA(VLOOKUP($B65,'Spring 2022 School'!$C$2:$AF$219,15,FALSE)),0,(VLOOKUP($B65,'Spring 2022 School'!$C$2:$AF$219,15,FALSE)))</f>
        <v>0</v>
      </c>
      <c r="M65" s="242">
        <f>IF(ISNA(VLOOKUP($B65,'Summer 2022 School'!$C$2:$AF$219,15,FALSE)),0,(VLOOKUP($B65,'Summer 2022 School'!$C$2:$AF$219,15,FALSE)))</f>
        <v>0</v>
      </c>
      <c r="N65" s="242">
        <f>IF(ISNA(VLOOKUP($B65,'Autumn 2022 School'!$C$2:$AF$219,11,FALSE)),0,(VLOOKUP($B65,'Autumn 2022 School'!$C$2:$AF$219,11,FALSE)))</f>
        <v>0</v>
      </c>
      <c r="O65" s="242">
        <f>IF(ISNA(VLOOKUP($B65,'Spring 2022 School'!$C$2:$AF$219,2,FALSE)),0,(VLOOKUP($B65,'Spring 2022 School'!$C$2:$AF$219,2,FALSE)))</f>
        <v>0</v>
      </c>
      <c r="P65" s="242">
        <f>IF(ISNA(VLOOKUP($B65,'Summer 2022 School'!$C$2:$AF$219,2,FALSE)),0,(VLOOKUP($B65,'Summer 2022 School'!$C$2:$AF$219,2,FALSE)))</f>
        <v>0</v>
      </c>
      <c r="Q65" s="242">
        <f>IF(ISNA(VLOOKUP($B65,'Autumn 2022 School'!$C$2:$AF$219,2,FALSE)),0,(VLOOKUP($B65,'Autumn 2022 School'!$C$2:$AF$219,2,FALSE)))</f>
        <v>0</v>
      </c>
      <c r="R65" s="242">
        <f>IF(ISNA(VLOOKUP($B65,'Spring 2022 School'!$C$2:$AF$219,9,FALSE)),0,(VLOOKUP($B65,'Spring 2022 School'!$C$2:$AF$219,9,FALSE)))</f>
        <v>0</v>
      </c>
      <c r="S65" s="242">
        <f>IF(ISNA(VLOOKUP($B65,'Summer 2022 School'!$C$2:$AF$219,9,FALSE)),0,(VLOOKUP($B65,'Summer 2022 School'!$C$2:$AF$219,9,FALSE)))</f>
        <v>0</v>
      </c>
      <c r="T65" s="242">
        <f>IF(ISNA(VLOOKUP($B65,'Autumn 2022 School'!$C$2:$AF$219,7,FALSE)),0,(VLOOKUP($B65,'Autumn 2022 School'!$C$2:$AF$219,7,FALSE)))</f>
        <v>0</v>
      </c>
      <c r="U65" s="242">
        <f>IF(ISNA(VLOOKUP($B65,'Spring 2022 School'!$C$2:$AF$219,25,FALSE)),0,(VLOOKUP($B65,'Spring 2022 School'!$C$2:$AF$219,25,FALSE)))</f>
        <v>11</v>
      </c>
      <c r="V65" s="242">
        <f>IF(ISNA(VLOOKUP($B65,'Spring 2022 School'!$C$2:$AF$219,25,FALSE)),0,(VLOOKUP($B65,'Spring 2022 School'!$C$2:$AF$219,25,FALSE)))</f>
        <v>11</v>
      </c>
      <c r="W65" s="242">
        <f>IF(ISNA(VLOOKUP($B65,'Spring 2022 School'!$C$2:$AF$219,25,FALSE)),0,(VLOOKUP($B65,'Spring 2022 School'!$C$2:$AF$219,25,FALSE)))</f>
        <v>11</v>
      </c>
      <c r="X65" s="242">
        <f>IF(ISNA(VLOOKUP($B65,'Spring 2022 School'!$C$2:$AF$219,26,FALSE)),0,(VLOOKUP($B65,'Spring 2022 School'!$C$2:$AF$219,26,FALSE)))</f>
        <v>165</v>
      </c>
      <c r="Y65" s="242">
        <f>IF(ISNA(VLOOKUP($B65,'Spring 2022 School'!$C$2:$AF$219,26,FALSE)),0,(VLOOKUP($B65,'Spring 2022 School'!$C$2:$AF$219,26,FALSE)))</f>
        <v>165</v>
      </c>
      <c r="Z65" s="242">
        <f>IF(ISNA(VLOOKUP($B65,'Spring 2022 School'!$C$2:$AF$219,26,FALSE)),0,(VLOOKUP($B65,'Spring 2022 School'!$C$2:$AF$219,26,FALSE)))</f>
        <v>165</v>
      </c>
      <c r="AA65" s="242">
        <f>IF(ISNA(VLOOKUP($B65,'Spring 2022 School'!$C$2:$AF$219,27,FALSE)),0,(VLOOKUP($B65,'Spring 2022 School'!$C$2:$AF$219,27,FALSE)))</f>
        <v>0</v>
      </c>
      <c r="AB65" s="242">
        <f>IF(ISNA(VLOOKUP($B65,'Spring 2022 School'!$C$2:$AF$219,27,FALSE)),0,(VLOOKUP($B65,'Spring 2022 School'!$C$2:$AF$219,27,FALSE)))</f>
        <v>0</v>
      </c>
      <c r="AC65" s="242">
        <f>IF(ISNA(VLOOKUP($B65,'Spring 2022 School'!$C$2:$AF$219,27,FALSE)),0,(VLOOKUP($B65,'Spring 2022 School'!$C$2:$AF$219,27,FALSE)))</f>
        <v>0</v>
      </c>
      <c r="AD65" s="414">
        <f t="shared" si="31"/>
        <v>84130</v>
      </c>
      <c r="AE65" s="436">
        <f>VLOOKUP($A65,'Data EYFSS Indica Old'!$C:$AQ,17,0)</f>
        <v>1571.625</v>
      </c>
      <c r="AF65" s="436">
        <f>VLOOKUP($A65,'Data EYFSS Indica Old'!$C:$AQ,18,0)</f>
        <v>11525.250000000002</v>
      </c>
      <c r="AG65" s="436">
        <f>VLOOKUP($A65,'Data EYFSS Indica Old'!$C:$AQ,19,0)</f>
        <v>20431.125</v>
      </c>
      <c r="AH65" s="414">
        <f t="shared" si="32"/>
        <v>958.69124999999997</v>
      </c>
      <c r="AI65" s="414">
        <f t="shared" si="33"/>
        <v>3342.3225000000002</v>
      </c>
      <c r="AJ65" s="414">
        <f t="shared" si="34"/>
        <v>1634.49</v>
      </c>
      <c r="AK65" s="414">
        <f t="shared" si="35"/>
        <v>5935.5037499999999</v>
      </c>
      <c r="AL65" s="436">
        <f>IF(ISNA(VLOOKUP($A65,'Spring 2022 School'!$B62:$AD62,29,FALSE)),0,(VLOOKUP($A65,'Spring 2022 School'!$B62:$AD62,29,FALSE)))</f>
        <v>0</v>
      </c>
      <c r="AM65" s="436">
        <f>IF(ISNA(VLOOKUP($A65,'Spring 2022 School'!$B62:$AZ62,30,FALSE)),0,(VLOOKUP($A65,'Spring 2022 School'!$B62:$AZ62,30,FALSE)))</f>
        <v>0</v>
      </c>
      <c r="AN65" s="435">
        <f t="shared" si="27"/>
        <v>0</v>
      </c>
      <c r="AO65" s="437">
        <f t="shared" si="28"/>
        <v>0</v>
      </c>
      <c r="AP65" s="414">
        <f t="shared" si="29"/>
        <v>90065.503750000003</v>
      </c>
      <c r="AQ65" s="436">
        <f>VLOOKUP($A65,'Data EYFSS Indica Old'!$C:$AQ,26,0)</f>
        <v>0</v>
      </c>
      <c r="AR65" s="436">
        <f>VLOOKUP($A65,'Data EYFSS Indica Old'!$C:$AQ,27,0)</f>
        <v>0</v>
      </c>
      <c r="AS65" s="436">
        <f>VLOOKUP($A65,'Data EYFSS Indica Old'!$C:$AQ,28,0)</f>
        <v>0</v>
      </c>
      <c r="AT65" s="442">
        <f t="shared" si="40"/>
        <v>0</v>
      </c>
      <c r="AU65" s="442">
        <f>(VLOOKUP($A65,'Data EYFSS Indica Old'!$C:$AQ,24,0))/3.2*AU$3</f>
        <v>0</v>
      </c>
      <c r="AV65" s="447">
        <f t="shared" si="36"/>
        <v>90065.503750000003</v>
      </c>
      <c r="AW65" s="443">
        <f t="shared" si="37"/>
        <v>37527.293229166666</v>
      </c>
      <c r="AX65" s="443">
        <f t="shared" si="38"/>
        <v>30021.834583333333</v>
      </c>
      <c r="AY65" s="443">
        <f t="shared" si="39"/>
        <v>22516.375937500001</v>
      </c>
      <c r="AZ65" s="443"/>
    </row>
    <row r="66" spans="1:52" x14ac:dyDescent="0.35">
      <c r="A66" s="252">
        <v>2078</v>
      </c>
      <c r="B66" t="s">
        <v>992</v>
      </c>
      <c r="C66" s="242">
        <f>IF(ISNA(VLOOKUP($B66,'Spring 2022 School'!$C$2:$AF$220,5,FALSE)),0,(VLOOKUP($B66,'Spring 2022 School'!$C$2:$AF$220,5,FALSE)))</f>
        <v>31</v>
      </c>
      <c r="D66" s="242">
        <f>IF(ISNA(VLOOKUP($B66,'Summer 2022 School'!$C$2:$AF$220,5,FALSE)),0,(VLOOKUP($B66,'Summer 2022 School'!$C$2:$AF$220,5,FALSE)))</f>
        <v>31</v>
      </c>
      <c r="E66" s="242">
        <f>IF(ISNA(VLOOKUP($B66,'Autumn 2022 School'!$C$2:$AF$219,4,FALSE)),0,(VLOOKUP($B66,'Autumn 2022 School'!$C$2:$AF$219,4,FALSE)))</f>
        <v>26</v>
      </c>
      <c r="F66" s="242">
        <f>IF(ISNA(VLOOKUP($B66,'Spring 2022 School'!$C$2:$AF$219,8,FALSE)),0,(VLOOKUP($B66,'Spring 2022 School'!$C$2:$AF$219,8,FALSE)))</f>
        <v>11</v>
      </c>
      <c r="G66" s="242">
        <f>IF(ISNA(VLOOKUP($B66,'Summer 2022 School'!$C$2:$AF$219,8,FALSE)),0,(VLOOKUP($B66,'Summer 2022 School'!$C$2:$AF$219,8,FALSE)))</f>
        <v>12</v>
      </c>
      <c r="H66" s="242">
        <f>IF(ISNA(VLOOKUP($B66,'Autumn 2022 School'!$C$2:$AF$219,6,FALSE)),0,(VLOOKUP($B66,'Autumn 2022 School'!$C$2:$AF$219,6,FALSE)))</f>
        <v>9</v>
      </c>
      <c r="I66" s="242">
        <f>IF(ISNA(VLOOKUP($B66,'Spring 2022 School'!$C$2:$AF$219,12,FALSE)),0,(VLOOKUP($B66,'Spring 2022 School'!$C$2:$AF$219,12,FALSE)))</f>
        <v>465</v>
      </c>
      <c r="J66" s="242">
        <f>IF(ISNA(VLOOKUP($B66,'Summer 2022 School'!$C$2:$AF$219,12,FALSE)),0,(VLOOKUP($B66,'Summer 2022 School'!$C$2:$AF$219,12,FALSE)))</f>
        <v>465</v>
      </c>
      <c r="K66" s="242">
        <f>IF(ISNA(VLOOKUP($B66,'Autumn 2022 School'!$C$2:$AF$219,9,FALSE)),0,(VLOOKUP($B66,'Autumn 2022 School'!$C$2:$AF$219,9,FALSE)))</f>
        <v>384</v>
      </c>
      <c r="L66" s="242">
        <f>IF(ISNA(VLOOKUP($B66,'Spring 2022 School'!$C$2:$AF$219,15,FALSE)),0,(VLOOKUP($B66,'Spring 2022 School'!$C$2:$AF$219,15,FALSE)))</f>
        <v>126.5</v>
      </c>
      <c r="M66" s="242">
        <f>IF(ISNA(VLOOKUP($B66,'Summer 2022 School'!$C$2:$AF$219,15,FALSE)),0,(VLOOKUP($B66,'Summer 2022 School'!$C$2:$AF$219,15,FALSE)))</f>
        <v>140.80000000000001</v>
      </c>
      <c r="N66" s="242">
        <f>IF(ISNA(VLOOKUP($B66,'Autumn 2022 School'!$C$2:$AF$219,11,FALSE)),0,(VLOOKUP($B66,'Autumn 2022 School'!$C$2:$AF$219,11,FALSE)))</f>
        <v>135</v>
      </c>
      <c r="O66" s="242">
        <f>IF(ISNA(VLOOKUP($B66,'Spring 2022 School'!$C$2:$AF$219,2,FALSE)),0,(VLOOKUP($B66,'Spring 2022 School'!$C$2:$AF$219,2,FALSE)))</f>
        <v>0</v>
      </c>
      <c r="P66" s="242">
        <f>IF(ISNA(VLOOKUP($B66,'Summer 2022 School'!$C$2:$AF$219,2,FALSE)),0,(VLOOKUP($B66,'Summer 2022 School'!$C$2:$AF$219,2,FALSE)))</f>
        <v>0</v>
      </c>
      <c r="Q66" s="242">
        <f>IF(ISNA(VLOOKUP($B66,'Autumn 2022 School'!$C$2:$AF$219,2,FALSE)),0,(VLOOKUP($B66,'Autumn 2022 School'!$C$2:$AF$219,2,FALSE)))</f>
        <v>0</v>
      </c>
      <c r="R66" s="242">
        <f>IF(ISNA(VLOOKUP($B66,'Spring 2022 School'!$C$2:$AF$219,9,FALSE)),0,(VLOOKUP($B66,'Spring 2022 School'!$C$2:$AF$219,9,FALSE)))</f>
        <v>0</v>
      </c>
      <c r="S66" s="242">
        <f>IF(ISNA(VLOOKUP($B66,'Summer 2022 School'!$C$2:$AF$219,9,FALSE)),0,(VLOOKUP($B66,'Summer 2022 School'!$C$2:$AF$219,9,FALSE)))</f>
        <v>0</v>
      </c>
      <c r="T66" s="242">
        <f>IF(ISNA(VLOOKUP($B66,'Autumn 2022 School'!$C$2:$AF$219,7,FALSE)),0,(VLOOKUP($B66,'Autumn 2022 School'!$C$2:$AF$219,7,FALSE)))</f>
        <v>0</v>
      </c>
      <c r="U66" s="242">
        <f>IF(ISNA(VLOOKUP($B66,'Spring 2022 School'!$C$2:$AF$219,25,FALSE)),0,(VLOOKUP($B66,'Spring 2022 School'!$C$2:$AF$219,25,FALSE)))</f>
        <v>5</v>
      </c>
      <c r="V66" s="242">
        <f>IF(ISNA(VLOOKUP($B66,'Spring 2022 School'!$C$2:$AF$219,25,FALSE)),0,(VLOOKUP($B66,'Spring 2022 School'!$C$2:$AF$219,25,FALSE)))</f>
        <v>5</v>
      </c>
      <c r="W66" s="242">
        <f>IF(ISNA(VLOOKUP($B66,'Spring 2022 School'!$C$2:$AF$219,25,FALSE)),0,(VLOOKUP($B66,'Spring 2022 School'!$C$2:$AF$219,25,FALSE)))</f>
        <v>5</v>
      </c>
      <c r="X66" s="242">
        <f>IF(ISNA(VLOOKUP($B66,'Spring 2022 School'!$C$2:$AF$219,26,FALSE)),0,(VLOOKUP($B66,'Spring 2022 School'!$C$2:$AF$219,26,FALSE)))</f>
        <v>75</v>
      </c>
      <c r="Y66" s="242">
        <f>IF(ISNA(VLOOKUP($B66,'Spring 2022 School'!$C$2:$AF$219,26,FALSE)),0,(VLOOKUP($B66,'Spring 2022 School'!$C$2:$AF$219,26,FALSE)))</f>
        <v>75</v>
      </c>
      <c r="Z66" s="242">
        <f>IF(ISNA(VLOOKUP($B66,'Spring 2022 School'!$C$2:$AF$219,26,FALSE)),0,(VLOOKUP($B66,'Spring 2022 School'!$C$2:$AF$219,26,FALSE)))</f>
        <v>75</v>
      </c>
      <c r="AA66" s="242">
        <f>IF(ISNA(VLOOKUP($B66,'Spring 2022 School'!$C$2:$AF$219,27,FALSE)),0,(VLOOKUP($B66,'Spring 2022 School'!$C$2:$AF$219,27,FALSE)))</f>
        <v>15</v>
      </c>
      <c r="AB66" s="242">
        <f>IF(ISNA(VLOOKUP($B66,'Spring 2022 School'!$C$2:$AF$219,27,FALSE)),0,(VLOOKUP($B66,'Spring 2022 School'!$C$2:$AF$219,27,FALSE)))</f>
        <v>15</v>
      </c>
      <c r="AC66" s="242">
        <f>IF(ISNA(VLOOKUP($B66,'Spring 2022 School'!$C$2:$AF$219,27,FALSE)),0,(VLOOKUP($B66,'Spring 2022 School'!$C$2:$AF$219,27,FALSE)))</f>
        <v>15</v>
      </c>
      <c r="AD66" s="414">
        <f t="shared" si="31"/>
        <v>102426.63</v>
      </c>
      <c r="AE66" s="436">
        <f>VLOOKUP($A66,'Data EYFSS Indica Old'!$C:$AQ,17,0)</f>
        <v>1096.7647058823529</v>
      </c>
      <c r="AF66" s="436">
        <f>VLOOKUP($A66,'Data EYFSS Indica Old'!$C:$AQ,18,0)</f>
        <v>1645.1470588235295</v>
      </c>
      <c r="AG66" s="436">
        <f>VLOOKUP($A66,'Data EYFSS Indica Old'!$C:$AQ,19,0)</f>
        <v>9322.5</v>
      </c>
      <c r="AH66" s="414">
        <f t="shared" si="32"/>
        <v>669.02647058823527</v>
      </c>
      <c r="AI66" s="414">
        <f t="shared" si="33"/>
        <v>477.0926470588235</v>
      </c>
      <c r="AJ66" s="414">
        <f t="shared" si="34"/>
        <v>745.80000000000007</v>
      </c>
      <c r="AK66" s="414">
        <f t="shared" si="35"/>
        <v>1891.919117647059</v>
      </c>
      <c r="AL66" s="436">
        <f>IF(ISNA(VLOOKUP($A66,'Spring 2022 School'!$B63:$AD63,29,FALSE)),0,(VLOOKUP($A66,'Spring 2022 School'!$B63:$AD63,29,FALSE)))</f>
        <v>5</v>
      </c>
      <c r="AM66" s="436">
        <f>IF(ISNA(VLOOKUP($A66,'Spring 2022 School'!$B63:$AZ63,30,FALSE)),0,(VLOOKUP($A66,'Spring 2022 School'!$B63:$AZ63,30,FALSE)))</f>
        <v>75</v>
      </c>
      <c r="AN66" s="435">
        <f t="shared" si="27"/>
        <v>2725</v>
      </c>
      <c r="AO66" s="437">
        <f t="shared" si="28"/>
        <v>0</v>
      </c>
      <c r="AP66" s="414">
        <f t="shared" si="29"/>
        <v>107043.54911764707</v>
      </c>
      <c r="AQ66" s="436">
        <f>VLOOKUP($A66,'Data EYFSS Indica Old'!$C:$AQ,26,0)</f>
        <v>0</v>
      </c>
      <c r="AR66" s="436">
        <f>VLOOKUP($A66,'Data EYFSS Indica Old'!$C:$AQ,27,0)</f>
        <v>0</v>
      </c>
      <c r="AS66" s="436">
        <f>VLOOKUP($A66,'Data EYFSS Indica Old'!$C:$AQ,28,0)</f>
        <v>0</v>
      </c>
      <c r="AT66" s="442">
        <f t="shared" si="40"/>
        <v>0</v>
      </c>
      <c r="AU66" s="442">
        <f>(VLOOKUP($A66,'Data EYFSS Indica Old'!$C:$AQ,24,0))/3.2*AU$3</f>
        <v>0</v>
      </c>
      <c r="AV66" s="447">
        <f t="shared" si="36"/>
        <v>107043.54911764707</v>
      </c>
      <c r="AW66" s="443">
        <f t="shared" si="37"/>
        <v>44601.478799019613</v>
      </c>
      <c r="AX66" s="443">
        <f t="shared" si="38"/>
        <v>35681.183039215692</v>
      </c>
      <c r="AY66" s="443">
        <f t="shared" si="39"/>
        <v>26760.887279411771</v>
      </c>
      <c r="AZ66" s="443"/>
    </row>
    <row r="67" spans="1:52" x14ac:dyDescent="0.35">
      <c r="A67" s="252">
        <v>2081</v>
      </c>
      <c r="B67" t="s">
        <v>993</v>
      </c>
      <c r="C67" s="242">
        <f>IF(ISNA(VLOOKUP($B67,'Spring 2022 School'!$C$2:$AF$220,5,FALSE)),0,(VLOOKUP($B67,'Spring 2022 School'!$C$2:$AF$220,5,FALSE)))</f>
        <v>24</v>
      </c>
      <c r="D67" s="242">
        <f>IF(ISNA(VLOOKUP($B67,'Summer 2022 School'!$C$2:$AF$220,5,FALSE)),0,(VLOOKUP($B67,'Summer 2022 School'!$C$2:$AF$220,5,FALSE)))</f>
        <v>24</v>
      </c>
      <c r="E67" s="242">
        <f>IF(ISNA(VLOOKUP($B67,'Autumn 2022 School'!$C$2:$AF$219,4,FALSE)),0,(VLOOKUP($B67,'Autumn 2022 School'!$C$2:$AF$219,4,FALSE)))</f>
        <v>22</v>
      </c>
      <c r="F67" s="242">
        <f>IF(ISNA(VLOOKUP($B67,'Spring 2022 School'!$C$2:$AF$219,8,FALSE)),0,(VLOOKUP($B67,'Spring 2022 School'!$C$2:$AF$219,8,FALSE)))</f>
        <v>0</v>
      </c>
      <c r="G67" s="242">
        <f>IF(ISNA(VLOOKUP($B67,'Summer 2022 School'!$C$2:$AF$219,8,FALSE)),0,(VLOOKUP($B67,'Summer 2022 School'!$C$2:$AF$219,8,FALSE)))</f>
        <v>0</v>
      </c>
      <c r="H67" s="242">
        <f>IF(ISNA(VLOOKUP($B67,'Autumn 2022 School'!$C$2:$AF$219,6,FALSE)),0,(VLOOKUP($B67,'Autumn 2022 School'!$C$2:$AF$219,6,FALSE)))</f>
        <v>0</v>
      </c>
      <c r="I67" s="242">
        <f>IF(ISNA(VLOOKUP($B67,'Spring 2022 School'!$C$2:$AF$219,12,FALSE)),0,(VLOOKUP($B67,'Spring 2022 School'!$C$2:$AF$219,12,FALSE)))</f>
        <v>360</v>
      </c>
      <c r="J67" s="242">
        <f>IF(ISNA(VLOOKUP($B67,'Summer 2022 School'!$C$2:$AF$219,12,FALSE)),0,(VLOOKUP($B67,'Summer 2022 School'!$C$2:$AF$219,12,FALSE)))</f>
        <v>360</v>
      </c>
      <c r="K67" s="242">
        <f>IF(ISNA(VLOOKUP($B67,'Autumn 2022 School'!$C$2:$AF$219,9,FALSE)),0,(VLOOKUP($B67,'Autumn 2022 School'!$C$2:$AF$219,9,FALSE)))</f>
        <v>330</v>
      </c>
      <c r="L67" s="242">
        <f>IF(ISNA(VLOOKUP($B67,'Spring 2022 School'!$C$2:$AF$219,15,FALSE)),0,(VLOOKUP($B67,'Spring 2022 School'!$C$2:$AF$219,15,FALSE)))</f>
        <v>0</v>
      </c>
      <c r="M67" s="242">
        <f>IF(ISNA(VLOOKUP($B67,'Summer 2022 School'!$C$2:$AF$219,15,FALSE)),0,(VLOOKUP($B67,'Summer 2022 School'!$C$2:$AF$219,15,FALSE)))</f>
        <v>0</v>
      </c>
      <c r="N67" s="242">
        <f>IF(ISNA(VLOOKUP($B67,'Autumn 2022 School'!$C$2:$AF$219,11,FALSE)),0,(VLOOKUP($B67,'Autumn 2022 School'!$C$2:$AF$219,11,FALSE)))</f>
        <v>0</v>
      </c>
      <c r="O67" s="242">
        <f>IF(ISNA(VLOOKUP($B67,'Spring 2022 School'!$C$2:$AF$219,2,FALSE)),0,(VLOOKUP($B67,'Spring 2022 School'!$C$2:$AF$219,2,FALSE)))</f>
        <v>0</v>
      </c>
      <c r="P67" s="242">
        <f>IF(ISNA(VLOOKUP($B67,'Summer 2022 School'!$C$2:$AF$219,2,FALSE)),0,(VLOOKUP($B67,'Summer 2022 School'!$C$2:$AF$219,2,FALSE)))</f>
        <v>0</v>
      </c>
      <c r="Q67" s="242">
        <f>IF(ISNA(VLOOKUP($B67,'Autumn 2022 School'!$C$2:$AF$219,2,FALSE)),0,(VLOOKUP($B67,'Autumn 2022 School'!$C$2:$AF$219,2,FALSE)))</f>
        <v>0</v>
      </c>
      <c r="R67" s="242">
        <f>IF(ISNA(VLOOKUP($B67,'Spring 2022 School'!$C$2:$AF$219,9,FALSE)),0,(VLOOKUP($B67,'Spring 2022 School'!$C$2:$AF$219,9,FALSE)))</f>
        <v>0</v>
      </c>
      <c r="S67" s="242">
        <f>IF(ISNA(VLOOKUP($B67,'Summer 2022 School'!$C$2:$AF$219,9,FALSE)),0,(VLOOKUP($B67,'Summer 2022 School'!$C$2:$AF$219,9,FALSE)))</f>
        <v>0</v>
      </c>
      <c r="T67" s="242">
        <f>IF(ISNA(VLOOKUP($B67,'Autumn 2022 School'!$C$2:$AF$219,7,FALSE)),0,(VLOOKUP($B67,'Autumn 2022 School'!$C$2:$AF$219,7,FALSE)))</f>
        <v>0</v>
      </c>
      <c r="U67" s="242">
        <f>IF(ISNA(VLOOKUP($B67,'Spring 2022 School'!$C$2:$AF$219,25,FALSE)),0,(VLOOKUP($B67,'Spring 2022 School'!$C$2:$AF$219,25,FALSE)))</f>
        <v>0</v>
      </c>
      <c r="V67" s="242">
        <f>IF(ISNA(VLOOKUP($B67,'Spring 2022 School'!$C$2:$AF$219,25,FALSE)),0,(VLOOKUP($B67,'Spring 2022 School'!$C$2:$AF$219,25,FALSE)))</f>
        <v>0</v>
      </c>
      <c r="W67" s="242">
        <f>IF(ISNA(VLOOKUP($B67,'Spring 2022 School'!$C$2:$AF$219,25,FALSE)),0,(VLOOKUP($B67,'Spring 2022 School'!$C$2:$AF$219,25,FALSE)))</f>
        <v>0</v>
      </c>
      <c r="X67" s="242">
        <f>IF(ISNA(VLOOKUP($B67,'Spring 2022 School'!$C$2:$AF$219,26,FALSE)),0,(VLOOKUP($B67,'Spring 2022 School'!$C$2:$AF$219,26,FALSE)))</f>
        <v>0</v>
      </c>
      <c r="Y67" s="242">
        <f>IF(ISNA(VLOOKUP($B67,'Spring 2022 School'!$C$2:$AF$219,26,FALSE)),0,(VLOOKUP($B67,'Spring 2022 School'!$C$2:$AF$219,26,FALSE)))</f>
        <v>0</v>
      </c>
      <c r="Z67" s="242">
        <f>IF(ISNA(VLOOKUP($B67,'Spring 2022 School'!$C$2:$AF$219,26,FALSE)),0,(VLOOKUP($B67,'Spring 2022 School'!$C$2:$AF$219,26,FALSE)))</f>
        <v>0</v>
      </c>
      <c r="AA67" s="242">
        <f>IF(ISNA(VLOOKUP($B67,'Spring 2022 School'!$C$2:$AF$219,27,FALSE)),0,(VLOOKUP($B67,'Spring 2022 School'!$C$2:$AF$219,27,FALSE)))</f>
        <v>0</v>
      </c>
      <c r="AB67" s="242">
        <f>IF(ISNA(VLOOKUP($B67,'Spring 2022 School'!$C$2:$AF$219,27,FALSE)),0,(VLOOKUP($B67,'Spring 2022 School'!$C$2:$AF$219,27,FALSE)))</f>
        <v>0</v>
      </c>
      <c r="AC67" s="242">
        <f>IF(ISNA(VLOOKUP($B67,'Spring 2022 School'!$C$2:$AF$219,27,FALSE)),0,(VLOOKUP($B67,'Spring 2022 School'!$C$2:$AF$219,27,FALSE)))</f>
        <v>0</v>
      </c>
      <c r="AD67" s="414">
        <f t="shared" si="31"/>
        <v>62604</v>
      </c>
      <c r="AE67" s="436">
        <f>VLOOKUP($A67,'Data EYFSS Indica Old'!$C:$AQ,17,0)</f>
        <v>440</v>
      </c>
      <c r="AF67" s="436">
        <f>VLOOKUP($A67,'Data EYFSS Indica Old'!$C:$AQ,18,0)</f>
        <v>440</v>
      </c>
      <c r="AG67" s="436">
        <f>VLOOKUP($A67,'Data EYFSS Indica Old'!$C:$AQ,19,0)</f>
        <v>440</v>
      </c>
      <c r="AH67" s="414">
        <f t="shared" si="32"/>
        <v>268.39999999999998</v>
      </c>
      <c r="AI67" s="414">
        <f t="shared" si="33"/>
        <v>127.6</v>
      </c>
      <c r="AJ67" s="414">
        <f t="shared" si="34"/>
        <v>35.200000000000003</v>
      </c>
      <c r="AK67" s="414">
        <f t="shared" si="35"/>
        <v>431.2</v>
      </c>
      <c r="AL67" s="436">
        <f>IF(ISNA(VLOOKUP($A67,'Spring 2022 School'!$B64:$AD64,29,FALSE)),0,(VLOOKUP($A67,'Spring 2022 School'!$B64:$AD64,29,FALSE)))</f>
        <v>0</v>
      </c>
      <c r="AM67" s="436">
        <f>IF(ISNA(VLOOKUP($A67,'Spring 2022 School'!$B64:$AZ64,30,FALSE)),0,(VLOOKUP($A67,'Spring 2022 School'!$B64:$AZ64,30,FALSE)))</f>
        <v>0</v>
      </c>
      <c r="AN67" s="435">
        <f t="shared" si="27"/>
        <v>0</v>
      </c>
      <c r="AO67" s="437">
        <f t="shared" si="28"/>
        <v>0</v>
      </c>
      <c r="AP67" s="414">
        <f t="shared" si="29"/>
        <v>63035.199999999997</v>
      </c>
      <c r="AQ67" s="436">
        <f>VLOOKUP($A67,'Data EYFSS Indica Old'!$C:$AQ,26,0)</f>
        <v>7</v>
      </c>
      <c r="AR67" s="436">
        <f>VLOOKUP($A67,'Data EYFSS Indica Old'!$C:$AQ,27,0)</f>
        <v>0</v>
      </c>
      <c r="AS67" s="436">
        <f>VLOOKUP($A67,'Data EYFSS Indica Old'!$C:$AQ,28,0)</f>
        <v>0</v>
      </c>
      <c r="AT67" s="442">
        <f t="shared" si="40"/>
        <v>846.3</v>
      </c>
      <c r="AU67" s="442">
        <f>(VLOOKUP($A67,'Data EYFSS Indica Old'!$C:$AQ,24,0))/3.2*AU$3</f>
        <v>0</v>
      </c>
      <c r="AV67" s="447">
        <f t="shared" si="36"/>
        <v>63881.5</v>
      </c>
      <c r="AW67" s="443">
        <f t="shared" si="37"/>
        <v>26617.291666666664</v>
      </c>
      <c r="AX67" s="443">
        <f t="shared" si="38"/>
        <v>21293.833333333332</v>
      </c>
      <c r="AY67" s="443">
        <f t="shared" si="39"/>
        <v>15970.375</v>
      </c>
      <c r="AZ67" s="443"/>
    </row>
    <row r="68" spans="1:52" x14ac:dyDescent="0.35">
      <c r="A68" s="252">
        <v>2082</v>
      </c>
      <c r="B68" t="s">
        <v>994</v>
      </c>
      <c r="C68" s="242">
        <f>IF(ISNA(VLOOKUP($B68,'Spring 2022 School'!$C$2:$AF$220,5,FALSE)),0,(VLOOKUP($B68,'Spring 2022 School'!$C$2:$AF$220,5,FALSE)))</f>
        <v>26</v>
      </c>
      <c r="D68" s="242">
        <f>IF(ISNA(VLOOKUP($B68,'Summer 2022 School'!$C$2:$AF$220,5,FALSE)),0,(VLOOKUP($B68,'Summer 2022 School'!$C$2:$AF$220,5,FALSE)))</f>
        <v>27</v>
      </c>
      <c r="E68" s="242">
        <f>IF(ISNA(VLOOKUP($B68,'Autumn 2022 School'!$C$2:$AF$219,4,FALSE)),0,(VLOOKUP($B68,'Autumn 2022 School'!$C$2:$AF$219,4,FALSE)))</f>
        <v>26</v>
      </c>
      <c r="F68" s="242">
        <f>IF(ISNA(VLOOKUP($B68,'Spring 2022 School'!$C$2:$AF$219,8,FALSE)),0,(VLOOKUP($B68,'Spring 2022 School'!$C$2:$AF$219,8,FALSE)))</f>
        <v>0</v>
      </c>
      <c r="G68" s="242">
        <f>IF(ISNA(VLOOKUP($B68,'Summer 2022 School'!$C$2:$AF$219,8,FALSE)),0,(VLOOKUP($B68,'Summer 2022 School'!$C$2:$AF$219,8,FALSE)))</f>
        <v>0</v>
      </c>
      <c r="H68" s="242">
        <f>IF(ISNA(VLOOKUP($B68,'Autumn 2022 School'!$C$2:$AF$219,6,FALSE)),0,(VLOOKUP($B68,'Autumn 2022 School'!$C$2:$AF$219,6,FALSE)))</f>
        <v>0</v>
      </c>
      <c r="I68" s="242">
        <f>IF(ISNA(VLOOKUP($B68,'Spring 2022 School'!$C$2:$AF$219,12,FALSE)),0,(VLOOKUP($B68,'Spring 2022 School'!$C$2:$AF$219,12,FALSE)))</f>
        <v>390</v>
      </c>
      <c r="J68" s="242">
        <f>IF(ISNA(VLOOKUP($B68,'Summer 2022 School'!$C$2:$AF$219,12,FALSE)),0,(VLOOKUP($B68,'Summer 2022 School'!$C$2:$AF$219,12,FALSE)))</f>
        <v>405</v>
      </c>
      <c r="K68" s="242">
        <f>IF(ISNA(VLOOKUP($B68,'Autumn 2022 School'!$C$2:$AF$219,9,FALSE)),0,(VLOOKUP($B68,'Autumn 2022 School'!$C$2:$AF$219,9,FALSE)))</f>
        <v>390</v>
      </c>
      <c r="L68" s="242">
        <f>IF(ISNA(VLOOKUP($B68,'Spring 2022 School'!$C$2:$AF$219,15,FALSE)),0,(VLOOKUP($B68,'Spring 2022 School'!$C$2:$AF$219,15,FALSE)))</f>
        <v>0</v>
      </c>
      <c r="M68" s="242">
        <f>IF(ISNA(VLOOKUP($B68,'Summer 2022 School'!$C$2:$AF$219,15,FALSE)),0,(VLOOKUP($B68,'Summer 2022 School'!$C$2:$AF$219,15,FALSE)))</f>
        <v>0</v>
      </c>
      <c r="N68" s="242">
        <f>IF(ISNA(VLOOKUP($B68,'Autumn 2022 School'!$C$2:$AF$219,11,FALSE)),0,(VLOOKUP($B68,'Autumn 2022 School'!$C$2:$AF$219,11,FALSE)))</f>
        <v>0</v>
      </c>
      <c r="O68" s="242">
        <f>IF(ISNA(VLOOKUP($B68,'Spring 2022 School'!$C$2:$AF$219,2,FALSE)),0,(VLOOKUP($B68,'Spring 2022 School'!$C$2:$AF$219,2,FALSE)))</f>
        <v>0</v>
      </c>
      <c r="P68" s="242">
        <f>IF(ISNA(VLOOKUP($B68,'Summer 2022 School'!$C$2:$AF$219,2,FALSE)),0,(VLOOKUP($B68,'Summer 2022 School'!$C$2:$AF$219,2,FALSE)))</f>
        <v>0</v>
      </c>
      <c r="Q68" s="242">
        <f>IF(ISNA(VLOOKUP($B68,'Autumn 2022 School'!$C$2:$AF$219,2,FALSE)),0,(VLOOKUP($B68,'Autumn 2022 School'!$C$2:$AF$219,2,FALSE)))</f>
        <v>0</v>
      </c>
      <c r="R68" s="242">
        <f>IF(ISNA(VLOOKUP($B68,'Spring 2022 School'!$C$2:$AF$219,9,FALSE)),0,(VLOOKUP($B68,'Spring 2022 School'!$C$2:$AF$219,9,FALSE)))</f>
        <v>0</v>
      </c>
      <c r="S68" s="242">
        <f>IF(ISNA(VLOOKUP($B68,'Summer 2022 School'!$C$2:$AF$219,9,FALSE)),0,(VLOOKUP($B68,'Summer 2022 School'!$C$2:$AF$219,9,FALSE)))</f>
        <v>0</v>
      </c>
      <c r="T68" s="242">
        <f>IF(ISNA(VLOOKUP($B68,'Autumn 2022 School'!$C$2:$AF$219,7,FALSE)),0,(VLOOKUP($B68,'Autumn 2022 School'!$C$2:$AF$219,7,FALSE)))</f>
        <v>0</v>
      </c>
      <c r="U68" s="242">
        <f>IF(ISNA(VLOOKUP($B68,'Spring 2022 School'!$C$2:$AF$219,25,FALSE)),0,(VLOOKUP($B68,'Spring 2022 School'!$C$2:$AF$219,25,FALSE)))</f>
        <v>0</v>
      </c>
      <c r="V68" s="242">
        <f>IF(ISNA(VLOOKUP($B68,'Spring 2022 School'!$C$2:$AF$219,25,FALSE)),0,(VLOOKUP($B68,'Spring 2022 School'!$C$2:$AF$219,25,FALSE)))</f>
        <v>0</v>
      </c>
      <c r="W68" s="242">
        <f>IF(ISNA(VLOOKUP($B68,'Spring 2022 School'!$C$2:$AF$219,25,FALSE)),0,(VLOOKUP($B68,'Spring 2022 School'!$C$2:$AF$219,25,FALSE)))</f>
        <v>0</v>
      </c>
      <c r="X68" s="242">
        <f>IF(ISNA(VLOOKUP($B68,'Spring 2022 School'!$C$2:$AF$219,26,FALSE)),0,(VLOOKUP($B68,'Spring 2022 School'!$C$2:$AF$219,26,FALSE)))</f>
        <v>0</v>
      </c>
      <c r="Y68" s="242">
        <f>IF(ISNA(VLOOKUP($B68,'Spring 2022 School'!$C$2:$AF$219,26,FALSE)),0,(VLOOKUP($B68,'Spring 2022 School'!$C$2:$AF$219,26,FALSE)))</f>
        <v>0</v>
      </c>
      <c r="Z68" s="242">
        <f>IF(ISNA(VLOOKUP($B68,'Spring 2022 School'!$C$2:$AF$219,26,FALSE)),0,(VLOOKUP($B68,'Spring 2022 School'!$C$2:$AF$219,26,FALSE)))</f>
        <v>0</v>
      </c>
      <c r="AA68" s="242">
        <f>IF(ISNA(VLOOKUP($B68,'Spring 2022 School'!$C$2:$AF$219,27,FALSE)),0,(VLOOKUP($B68,'Spring 2022 School'!$C$2:$AF$219,27,FALSE)))</f>
        <v>0</v>
      </c>
      <c r="AB68" s="242">
        <f>IF(ISNA(VLOOKUP($B68,'Spring 2022 School'!$C$2:$AF$219,27,FALSE)),0,(VLOOKUP($B68,'Spring 2022 School'!$C$2:$AF$219,27,FALSE)))</f>
        <v>0</v>
      </c>
      <c r="AC68" s="242">
        <f>IF(ISNA(VLOOKUP($B68,'Spring 2022 School'!$C$2:$AF$219,27,FALSE)),0,(VLOOKUP($B68,'Spring 2022 School'!$C$2:$AF$219,27,FALSE)))</f>
        <v>0</v>
      </c>
      <c r="AD68" s="414">
        <f t="shared" si="31"/>
        <v>70570.5</v>
      </c>
      <c r="AE68" s="436">
        <f>VLOOKUP($A68,'Data EYFSS Indica Old'!$C:$AQ,17,0)</f>
        <v>6351.4285714285706</v>
      </c>
      <c r="AF68" s="436">
        <f>VLOOKUP($A68,'Data EYFSS Indica Old'!$C:$AQ,18,0)</f>
        <v>11115</v>
      </c>
      <c r="AG68" s="436">
        <f>VLOOKUP($A68,'Data EYFSS Indica Old'!$C:$AQ,19,0)</f>
        <v>14820</v>
      </c>
      <c r="AH68" s="414">
        <f t="shared" si="32"/>
        <v>3874.3714285714282</v>
      </c>
      <c r="AI68" s="414">
        <f t="shared" si="33"/>
        <v>3223.35</v>
      </c>
      <c r="AJ68" s="414">
        <f t="shared" si="34"/>
        <v>1185.6000000000001</v>
      </c>
      <c r="AK68" s="414">
        <f t="shared" si="35"/>
        <v>8283.3214285714275</v>
      </c>
      <c r="AL68" s="436">
        <f>IF(ISNA(VLOOKUP($A68,'Spring 2022 School'!$B65:$AD65,29,FALSE)),0,(VLOOKUP($A68,'Spring 2022 School'!$B65:$AD65,29,FALSE)))</f>
        <v>0</v>
      </c>
      <c r="AM68" s="436">
        <f>IF(ISNA(VLOOKUP($A68,'Spring 2022 School'!$B65:$AZ65,30,FALSE)),0,(VLOOKUP($A68,'Spring 2022 School'!$B65:$AZ65,30,FALSE)))</f>
        <v>0</v>
      </c>
      <c r="AN68" s="435">
        <f t="shared" si="27"/>
        <v>0</v>
      </c>
      <c r="AO68" s="437">
        <f t="shared" si="28"/>
        <v>0</v>
      </c>
      <c r="AP68" s="414">
        <f t="shared" si="29"/>
        <v>78853.82142857142</v>
      </c>
      <c r="AQ68" s="436">
        <f>VLOOKUP($A68,'Data EYFSS Indica Old'!$C:$AQ,26,0)</f>
        <v>13</v>
      </c>
      <c r="AR68" s="436">
        <f>VLOOKUP($A68,'Data EYFSS Indica Old'!$C:$AQ,27,0)</f>
        <v>0</v>
      </c>
      <c r="AS68" s="436">
        <f>VLOOKUP($A68,'Data EYFSS Indica Old'!$C:$AQ,28,0)</f>
        <v>0</v>
      </c>
      <c r="AT68" s="442">
        <f t="shared" si="40"/>
        <v>1571.7</v>
      </c>
      <c r="AU68" s="442">
        <f>(VLOOKUP($A68,'Data EYFSS Indica Old'!$C:$AQ,24,0))/3.2*AU$3</f>
        <v>0</v>
      </c>
      <c r="AV68" s="447">
        <f t="shared" si="36"/>
        <v>80425.521428571417</v>
      </c>
      <c r="AW68" s="443">
        <f t="shared" si="37"/>
        <v>33510.63392857142</v>
      </c>
      <c r="AX68" s="443">
        <f t="shared" si="38"/>
        <v>26808.507142857139</v>
      </c>
      <c r="AY68" s="443">
        <f t="shared" si="39"/>
        <v>20106.380357142854</v>
      </c>
      <c r="AZ68" s="443"/>
    </row>
    <row r="69" spans="1:52" x14ac:dyDescent="0.35">
      <c r="A69" s="252">
        <v>2086</v>
      </c>
      <c r="B69" t="s">
        <v>995</v>
      </c>
      <c r="C69" s="242">
        <f>IF(ISNA(VLOOKUP($B69,'Spring 2022 School'!$C$2:$AF$220,5,FALSE)),0,(VLOOKUP($B69,'Spring 2022 School'!$C$2:$AF$220,5,FALSE)))</f>
        <v>57</v>
      </c>
      <c r="D69" s="242">
        <f>IF(ISNA(VLOOKUP($B69,'Summer 2022 School'!$C$2:$AF$220,5,FALSE)),0,(VLOOKUP($B69,'Summer 2022 School'!$C$2:$AF$220,5,FALSE)))</f>
        <v>62</v>
      </c>
      <c r="E69" s="242">
        <f>IF(ISNA(VLOOKUP($B69,'Autumn 2022 School'!$C$2:$AF$219,4,FALSE)),0,(VLOOKUP($B69,'Autumn 2022 School'!$C$2:$AF$219,4,FALSE)))</f>
        <v>45</v>
      </c>
      <c r="F69" s="242">
        <f>IF(ISNA(VLOOKUP($B69,'Spring 2022 School'!$C$2:$AF$219,8,FALSE)),0,(VLOOKUP($B69,'Spring 2022 School'!$C$2:$AF$219,8,FALSE)))</f>
        <v>0</v>
      </c>
      <c r="G69" s="242">
        <f>IF(ISNA(VLOOKUP($B69,'Summer 2022 School'!$C$2:$AF$219,8,FALSE)),0,(VLOOKUP($B69,'Summer 2022 School'!$C$2:$AF$219,8,FALSE)))</f>
        <v>0</v>
      </c>
      <c r="H69" s="242">
        <f>IF(ISNA(VLOOKUP($B69,'Autumn 2022 School'!$C$2:$AF$219,6,FALSE)),0,(VLOOKUP($B69,'Autumn 2022 School'!$C$2:$AF$219,6,FALSE)))</f>
        <v>0</v>
      </c>
      <c r="I69" s="242">
        <f>IF(ISNA(VLOOKUP($B69,'Spring 2022 School'!$C$2:$AF$219,12,FALSE)),0,(VLOOKUP($B69,'Spring 2022 School'!$C$2:$AF$219,12,FALSE)))</f>
        <v>855</v>
      </c>
      <c r="J69" s="242">
        <f>IF(ISNA(VLOOKUP($B69,'Summer 2022 School'!$C$2:$AF$219,12,FALSE)),0,(VLOOKUP($B69,'Summer 2022 School'!$C$2:$AF$219,12,FALSE)))</f>
        <v>930</v>
      </c>
      <c r="K69" s="242">
        <f>IF(ISNA(VLOOKUP($B69,'Autumn 2022 School'!$C$2:$AF$219,9,FALSE)),0,(VLOOKUP($B69,'Autumn 2022 School'!$C$2:$AF$219,9,FALSE)))</f>
        <v>675</v>
      </c>
      <c r="L69" s="242">
        <f>IF(ISNA(VLOOKUP($B69,'Spring 2022 School'!$C$2:$AF$219,15,FALSE)),0,(VLOOKUP($B69,'Spring 2022 School'!$C$2:$AF$219,15,FALSE)))</f>
        <v>0</v>
      </c>
      <c r="M69" s="242">
        <f>IF(ISNA(VLOOKUP($B69,'Summer 2022 School'!$C$2:$AF$219,15,FALSE)),0,(VLOOKUP($B69,'Summer 2022 School'!$C$2:$AF$219,15,FALSE)))</f>
        <v>0</v>
      </c>
      <c r="N69" s="242">
        <f>IF(ISNA(VLOOKUP($B69,'Autumn 2022 School'!$C$2:$AF$219,11,FALSE)),0,(VLOOKUP($B69,'Autumn 2022 School'!$C$2:$AF$219,11,FALSE)))</f>
        <v>0</v>
      </c>
      <c r="O69" s="242">
        <f>IF(ISNA(VLOOKUP($B69,'Spring 2022 School'!$C$2:$AF$219,2,FALSE)),0,(VLOOKUP($B69,'Spring 2022 School'!$C$2:$AF$219,2,FALSE)))</f>
        <v>0</v>
      </c>
      <c r="P69" s="242">
        <f>IF(ISNA(VLOOKUP($B69,'Summer 2022 School'!$C$2:$AF$219,2,FALSE)),0,(VLOOKUP($B69,'Summer 2022 School'!$C$2:$AF$219,2,FALSE)))</f>
        <v>0</v>
      </c>
      <c r="Q69" s="242">
        <f>IF(ISNA(VLOOKUP($B69,'Autumn 2022 School'!$C$2:$AF$219,2,FALSE)),0,(VLOOKUP($B69,'Autumn 2022 School'!$C$2:$AF$219,2,FALSE)))</f>
        <v>1</v>
      </c>
      <c r="R69" s="242">
        <f>IF(ISNA(VLOOKUP($B69,'Spring 2022 School'!$C$2:$AF$219,9,FALSE)),0,(VLOOKUP($B69,'Spring 2022 School'!$C$2:$AF$219,9,FALSE)))</f>
        <v>0</v>
      </c>
      <c r="S69" s="242">
        <f>IF(ISNA(VLOOKUP($B69,'Summer 2022 School'!$C$2:$AF$219,9,FALSE)),0,(VLOOKUP($B69,'Summer 2022 School'!$C$2:$AF$219,9,FALSE)))</f>
        <v>0</v>
      </c>
      <c r="T69" s="242">
        <f>IF(ISNA(VLOOKUP($B69,'Autumn 2022 School'!$C$2:$AF$219,7,FALSE)),0,(VLOOKUP($B69,'Autumn 2022 School'!$C$2:$AF$219,7,FALSE)))</f>
        <v>15</v>
      </c>
      <c r="U69" s="242">
        <f>IF(ISNA(VLOOKUP($B69,'Spring 2022 School'!$C$2:$AF$219,25,FALSE)),0,(VLOOKUP($B69,'Spring 2022 School'!$C$2:$AF$219,25,FALSE)))</f>
        <v>9</v>
      </c>
      <c r="V69" s="242">
        <f>IF(ISNA(VLOOKUP($B69,'Spring 2022 School'!$C$2:$AF$219,25,FALSE)),0,(VLOOKUP($B69,'Spring 2022 School'!$C$2:$AF$219,25,FALSE)))</f>
        <v>9</v>
      </c>
      <c r="W69" s="242">
        <f>IF(ISNA(VLOOKUP($B69,'Spring 2022 School'!$C$2:$AF$219,25,FALSE)),0,(VLOOKUP($B69,'Spring 2022 School'!$C$2:$AF$219,25,FALSE)))</f>
        <v>9</v>
      </c>
      <c r="X69" s="242">
        <f>IF(ISNA(VLOOKUP($B69,'Spring 2022 School'!$C$2:$AF$219,26,FALSE)),0,(VLOOKUP($B69,'Spring 2022 School'!$C$2:$AF$219,26,FALSE)))</f>
        <v>135</v>
      </c>
      <c r="Y69" s="242">
        <f>IF(ISNA(VLOOKUP($B69,'Spring 2022 School'!$C$2:$AF$219,26,FALSE)),0,(VLOOKUP($B69,'Spring 2022 School'!$C$2:$AF$219,26,FALSE)))</f>
        <v>135</v>
      </c>
      <c r="Z69" s="242">
        <f>IF(ISNA(VLOOKUP($B69,'Spring 2022 School'!$C$2:$AF$219,26,FALSE)),0,(VLOOKUP($B69,'Spring 2022 School'!$C$2:$AF$219,26,FALSE)))</f>
        <v>135</v>
      </c>
      <c r="AA69" s="242">
        <f>IF(ISNA(VLOOKUP($B69,'Spring 2022 School'!$C$2:$AF$219,27,FALSE)),0,(VLOOKUP($B69,'Spring 2022 School'!$C$2:$AF$219,27,FALSE)))</f>
        <v>0</v>
      </c>
      <c r="AB69" s="242">
        <f>IF(ISNA(VLOOKUP($B69,'Spring 2022 School'!$C$2:$AF$219,27,FALSE)),0,(VLOOKUP($B69,'Spring 2022 School'!$C$2:$AF$219,27,FALSE)))</f>
        <v>0</v>
      </c>
      <c r="AC69" s="242">
        <f>IF(ISNA(VLOOKUP($B69,'Spring 2022 School'!$C$2:$AF$219,27,FALSE)),0,(VLOOKUP($B69,'Spring 2022 School'!$C$2:$AF$219,27,FALSE)))</f>
        <v>0</v>
      </c>
      <c r="AD69" s="414">
        <f t="shared" si="31"/>
        <v>147133.5</v>
      </c>
      <c r="AE69" s="436">
        <f>VLOOKUP($A69,'Data EYFSS Indica Old'!$C:$AQ,17,0)</f>
        <v>0</v>
      </c>
      <c r="AF69" s="436">
        <f>VLOOKUP($A69,'Data EYFSS Indica Old'!$C:$AQ,18,0)</f>
        <v>6046.2295081967213</v>
      </c>
      <c r="AG69" s="436">
        <f>VLOOKUP($A69,'Data EYFSS Indica Old'!$C:$AQ,19,0)</f>
        <v>29223.442622950817</v>
      </c>
      <c r="AH69" s="414">
        <f t="shared" si="32"/>
        <v>0</v>
      </c>
      <c r="AI69" s="414">
        <f t="shared" si="33"/>
        <v>1753.406557377049</v>
      </c>
      <c r="AJ69" s="414">
        <f t="shared" si="34"/>
        <v>2337.8754098360655</v>
      </c>
      <c r="AK69" s="414">
        <f t="shared" si="35"/>
        <v>4091.2819672131145</v>
      </c>
      <c r="AL69" s="436">
        <f>IF(ISNA(VLOOKUP($A69,'Spring 2022 School'!$B66:$AD66,29,FALSE)),0,(VLOOKUP($A69,'Spring 2022 School'!$B66:$AD66,29,FALSE)))</f>
        <v>9</v>
      </c>
      <c r="AM69" s="436">
        <f>IF(ISNA(VLOOKUP($A69,'Spring 2022 School'!$B66:$AZ66,30,FALSE)),0,(VLOOKUP($A69,'Spring 2022 School'!$B66:$AZ66,30,FALSE)))</f>
        <v>135</v>
      </c>
      <c r="AN69" s="435">
        <f t="shared" ref="AN69:AN132" si="41">AL69*AN$3</f>
        <v>4905</v>
      </c>
      <c r="AO69" s="437">
        <f t="shared" ref="AO69:AO132" si="42">(R69*13*AO$3)+(S69*13*AO$3)+(T69*12*AO$3)</f>
        <v>1045.8</v>
      </c>
      <c r="AP69" s="414">
        <f t="shared" ref="AP69:AP132" si="43">AD69+AK69+AN69+AO69</f>
        <v>157175.5819672131</v>
      </c>
      <c r="AQ69" s="436">
        <f>VLOOKUP($A69,'Data EYFSS Indica Old'!$C:$AQ,26,0)</f>
        <v>0</v>
      </c>
      <c r="AR69" s="436">
        <f>VLOOKUP($A69,'Data EYFSS Indica Old'!$C:$AQ,27,0)</f>
        <v>0</v>
      </c>
      <c r="AS69" s="436">
        <f>VLOOKUP($A69,'Data EYFSS Indica Old'!$C:$AQ,28,0)</f>
        <v>0</v>
      </c>
      <c r="AT69" s="442">
        <f t="shared" si="40"/>
        <v>0</v>
      </c>
      <c r="AU69" s="442">
        <f>(VLOOKUP($A69,'Data EYFSS Indica Old'!$C:$AQ,24,0))/3.2*AU$3</f>
        <v>0</v>
      </c>
      <c r="AV69" s="447">
        <f t="shared" si="36"/>
        <v>157175.5819672131</v>
      </c>
      <c r="AW69" s="443">
        <f t="shared" si="37"/>
        <v>65489.825819672122</v>
      </c>
      <c r="AX69" s="443">
        <f t="shared" si="38"/>
        <v>52391.860655737699</v>
      </c>
      <c r="AY69" s="443">
        <f t="shared" si="39"/>
        <v>39293.895491803276</v>
      </c>
      <c r="AZ69" s="443"/>
    </row>
    <row r="70" spans="1:52" x14ac:dyDescent="0.35">
      <c r="A70" s="252">
        <v>2093</v>
      </c>
      <c r="B70" t="s">
        <v>996</v>
      </c>
      <c r="C70" s="242">
        <f>IF(ISNA(VLOOKUP($B70,'Spring 2022 School'!$C$2:$AF$220,5,FALSE)),0,(VLOOKUP($B70,'Spring 2022 School'!$C$2:$AF$220,5,FALSE)))</f>
        <v>52</v>
      </c>
      <c r="D70" s="242">
        <f>IF(ISNA(VLOOKUP($B70,'Summer 2022 School'!$C$2:$AF$220,5,FALSE)),0,(VLOOKUP($B70,'Summer 2022 School'!$C$2:$AF$220,5,FALSE)))</f>
        <v>52</v>
      </c>
      <c r="E70" s="242">
        <f>IF(ISNA(VLOOKUP($B70,'Autumn 2022 School'!$C$2:$AF$219,4,FALSE)),0,(VLOOKUP($B70,'Autumn 2022 School'!$C$2:$AF$219,4,FALSE)))</f>
        <v>45</v>
      </c>
      <c r="F70" s="242">
        <f>IF(ISNA(VLOOKUP($B70,'Spring 2022 School'!$C$2:$AF$219,8,FALSE)),0,(VLOOKUP($B70,'Spring 2022 School'!$C$2:$AF$219,8,FALSE)))</f>
        <v>0</v>
      </c>
      <c r="G70" s="242">
        <f>IF(ISNA(VLOOKUP($B70,'Summer 2022 School'!$C$2:$AF$219,8,FALSE)),0,(VLOOKUP($B70,'Summer 2022 School'!$C$2:$AF$219,8,FALSE)))</f>
        <v>0</v>
      </c>
      <c r="H70" s="242">
        <f>IF(ISNA(VLOOKUP($B70,'Autumn 2022 School'!$C$2:$AF$219,6,FALSE)),0,(VLOOKUP($B70,'Autumn 2022 School'!$C$2:$AF$219,6,FALSE)))</f>
        <v>0</v>
      </c>
      <c r="I70" s="242">
        <f>IF(ISNA(VLOOKUP($B70,'Spring 2022 School'!$C$2:$AF$219,12,FALSE)),0,(VLOOKUP($B70,'Spring 2022 School'!$C$2:$AF$219,12,FALSE)))</f>
        <v>780</v>
      </c>
      <c r="J70" s="242">
        <f>IF(ISNA(VLOOKUP($B70,'Summer 2022 School'!$C$2:$AF$219,12,FALSE)),0,(VLOOKUP($B70,'Summer 2022 School'!$C$2:$AF$219,12,FALSE)))</f>
        <v>780</v>
      </c>
      <c r="K70" s="242">
        <f>IF(ISNA(VLOOKUP($B70,'Autumn 2022 School'!$C$2:$AF$219,9,FALSE)),0,(VLOOKUP($B70,'Autumn 2022 School'!$C$2:$AF$219,9,FALSE)))</f>
        <v>675</v>
      </c>
      <c r="L70" s="242">
        <f>IF(ISNA(VLOOKUP($B70,'Spring 2022 School'!$C$2:$AF$219,15,FALSE)),0,(VLOOKUP($B70,'Spring 2022 School'!$C$2:$AF$219,15,FALSE)))</f>
        <v>0</v>
      </c>
      <c r="M70" s="242">
        <f>IF(ISNA(VLOOKUP($B70,'Summer 2022 School'!$C$2:$AF$219,15,FALSE)),0,(VLOOKUP($B70,'Summer 2022 School'!$C$2:$AF$219,15,FALSE)))</f>
        <v>0</v>
      </c>
      <c r="N70" s="242">
        <f>IF(ISNA(VLOOKUP($B70,'Autumn 2022 School'!$C$2:$AF$219,11,FALSE)),0,(VLOOKUP($B70,'Autumn 2022 School'!$C$2:$AF$219,11,FALSE)))</f>
        <v>0</v>
      </c>
      <c r="O70" s="242">
        <f>IF(ISNA(VLOOKUP($B70,'Spring 2022 School'!$C$2:$AF$219,2,FALSE)),0,(VLOOKUP($B70,'Spring 2022 School'!$C$2:$AF$219,2,FALSE)))</f>
        <v>0</v>
      </c>
      <c r="P70" s="242">
        <f>IF(ISNA(VLOOKUP($B70,'Summer 2022 School'!$C$2:$AF$219,2,FALSE)),0,(VLOOKUP($B70,'Summer 2022 School'!$C$2:$AF$219,2,FALSE)))</f>
        <v>0</v>
      </c>
      <c r="Q70" s="242">
        <f>IF(ISNA(VLOOKUP($B70,'Autumn 2022 School'!$C$2:$AF$219,2,FALSE)),0,(VLOOKUP($B70,'Autumn 2022 School'!$C$2:$AF$219,2,FALSE)))</f>
        <v>0</v>
      </c>
      <c r="R70" s="242">
        <f>IF(ISNA(VLOOKUP($B70,'Spring 2022 School'!$C$2:$AF$219,9,FALSE)),0,(VLOOKUP($B70,'Spring 2022 School'!$C$2:$AF$219,9,FALSE)))</f>
        <v>0</v>
      </c>
      <c r="S70" s="242">
        <f>IF(ISNA(VLOOKUP($B70,'Summer 2022 School'!$C$2:$AF$219,9,FALSE)),0,(VLOOKUP($B70,'Summer 2022 School'!$C$2:$AF$219,9,FALSE)))</f>
        <v>0</v>
      </c>
      <c r="T70" s="242">
        <f>IF(ISNA(VLOOKUP($B70,'Autumn 2022 School'!$C$2:$AF$219,7,FALSE)),0,(VLOOKUP($B70,'Autumn 2022 School'!$C$2:$AF$219,7,FALSE)))</f>
        <v>0</v>
      </c>
      <c r="U70" s="242">
        <f>IF(ISNA(VLOOKUP($B70,'Spring 2022 School'!$C$2:$AF$219,25,FALSE)),0,(VLOOKUP($B70,'Spring 2022 School'!$C$2:$AF$219,25,FALSE)))</f>
        <v>10</v>
      </c>
      <c r="V70" s="242">
        <f>IF(ISNA(VLOOKUP($B70,'Spring 2022 School'!$C$2:$AF$219,25,FALSE)),0,(VLOOKUP($B70,'Spring 2022 School'!$C$2:$AF$219,25,FALSE)))</f>
        <v>10</v>
      </c>
      <c r="W70" s="242">
        <f>IF(ISNA(VLOOKUP($B70,'Spring 2022 School'!$C$2:$AF$219,25,FALSE)),0,(VLOOKUP($B70,'Spring 2022 School'!$C$2:$AF$219,25,FALSE)))</f>
        <v>10</v>
      </c>
      <c r="X70" s="242">
        <f>IF(ISNA(VLOOKUP($B70,'Spring 2022 School'!$C$2:$AF$219,26,FALSE)),0,(VLOOKUP($B70,'Spring 2022 School'!$C$2:$AF$219,26,FALSE)))</f>
        <v>150</v>
      </c>
      <c r="Y70" s="242">
        <f>IF(ISNA(VLOOKUP($B70,'Spring 2022 School'!$C$2:$AF$219,26,FALSE)),0,(VLOOKUP($B70,'Spring 2022 School'!$C$2:$AF$219,26,FALSE)))</f>
        <v>150</v>
      </c>
      <c r="Z70" s="242">
        <f>IF(ISNA(VLOOKUP($B70,'Spring 2022 School'!$C$2:$AF$219,26,FALSE)),0,(VLOOKUP($B70,'Spring 2022 School'!$C$2:$AF$219,26,FALSE)))</f>
        <v>150</v>
      </c>
      <c r="AA70" s="242">
        <f>IF(ISNA(VLOOKUP($B70,'Spring 2022 School'!$C$2:$AF$219,27,FALSE)),0,(VLOOKUP($B70,'Spring 2022 School'!$C$2:$AF$219,27,FALSE)))</f>
        <v>0</v>
      </c>
      <c r="AB70" s="242">
        <f>IF(ISNA(VLOOKUP($B70,'Spring 2022 School'!$C$2:$AF$219,27,FALSE)),0,(VLOOKUP($B70,'Spring 2022 School'!$C$2:$AF$219,27,FALSE)))</f>
        <v>0</v>
      </c>
      <c r="AC70" s="242">
        <f>IF(ISNA(VLOOKUP($B70,'Spring 2022 School'!$C$2:$AF$219,27,FALSE)),0,(VLOOKUP($B70,'Spring 2022 School'!$C$2:$AF$219,27,FALSE)))</f>
        <v>0</v>
      </c>
      <c r="AD70" s="414">
        <f t="shared" ref="AD70:AD133" si="44">(I70*13*AD$3)+(J70*13*AD$3)+(K70*12*AD$3)+(L70*13*AD$3)+(M70*13*AD$3)+(N70*12*AD$3)</f>
        <v>133386</v>
      </c>
      <c r="AE70" s="436">
        <f>VLOOKUP($A70,'Data EYFSS Indica Old'!$C:$AQ,17,0)</f>
        <v>1102.5</v>
      </c>
      <c r="AF70" s="436">
        <f>VLOOKUP($A70,'Data EYFSS Indica Old'!$C:$AQ,18,0)</f>
        <v>1653.75</v>
      </c>
      <c r="AG70" s="436">
        <f>VLOOKUP($A70,'Data EYFSS Indica Old'!$C:$AQ,19,0)</f>
        <v>6063.75</v>
      </c>
      <c r="AH70" s="414">
        <f t="shared" ref="AH70:AH133" si="45">AE70*AH$3</f>
        <v>672.52499999999998</v>
      </c>
      <c r="AI70" s="414">
        <f t="shared" ref="AI70:AI133" si="46">AF70*AI$3</f>
        <v>479.58749999999998</v>
      </c>
      <c r="AJ70" s="414">
        <f t="shared" ref="AJ70:AJ133" si="47">AG70*AJ$3</f>
        <v>485.1</v>
      </c>
      <c r="AK70" s="414">
        <f t="shared" ref="AK70:AK133" si="48">SUM(AH70:AJ70)</f>
        <v>1637.2125000000001</v>
      </c>
      <c r="AL70" s="436">
        <f>IF(ISNA(VLOOKUP($A70,'Spring 2022 School'!$B67:$AD67,29,FALSE)),0,(VLOOKUP($A70,'Spring 2022 School'!$B67:$AD67,29,FALSE)))</f>
        <v>0</v>
      </c>
      <c r="AM70" s="436">
        <f>IF(ISNA(VLOOKUP($A70,'Spring 2022 School'!$B67:$AZ67,30,FALSE)),0,(VLOOKUP($A70,'Spring 2022 School'!$B67:$AZ67,30,FALSE)))</f>
        <v>0</v>
      </c>
      <c r="AN70" s="435">
        <f t="shared" si="41"/>
        <v>0</v>
      </c>
      <c r="AO70" s="437">
        <f t="shared" si="42"/>
        <v>0</v>
      </c>
      <c r="AP70" s="414">
        <f t="shared" si="43"/>
        <v>135023.21249999999</v>
      </c>
      <c r="AQ70" s="436">
        <f>VLOOKUP($A70,'Data EYFSS Indica Old'!$C:$AQ,26,0)</f>
        <v>9</v>
      </c>
      <c r="AR70" s="436">
        <f>VLOOKUP($A70,'Data EYFSS Indica Old'!$C:$AQ,27,0)</f>
        <v>0</v>
      </c>
      <c r="AS70" s="436">
        <f>VLOOKUP($A70,'Data EYFSS Indica Old'!$C:$AQ,28,0)</f>
        <v>0</v>
      </c>
      <c r="AT70" s="442">
        <f t="shared" si="40"/>
        <v>1088.0999999999999</v>
      </c>
      <c r="AU70" s="442">
        <f>(VLOOKUP($A70,'Data EYFSS Indica Old'!$C:$AQ,24,0))/3.2*AU$3</f>
        <v>0</v>
      </c>
      <c r="AV70" s="447">
        <f t="shared" ref="AV70:AV133" si="49">AP70+AT70+AU70</f>
        <v>136111.3125</v>
      </c>
      <c r="AW70" s="443">
        <f t="shared" ref="AW70:AW133" si="50">$AV70/12*5</f>
        <v>56713.046875</v>
      </c>
      <c r="AX70" s="443">
        <f t="shared" ref="AX70:AX133" si="51">$AV70/12*4</f>
        <v>45370.4375</v>
      </c>
      <c r="AY70" s="443">
        <f t="shared" ref="AY70:AY133" si="52">$AV70/12*3</f>
        <v>34027.828125</v>
      </c>
      <c r="AZ70" s="443"/>
    </row>
    <row r="71" spans="1:52" x14ac:dyDescent="0.35">
      <c r="A71" s="252">
        <v>2096</v>
      </c>
      <c r="B71" t="s">
        <v>997</v>
      </c>
      <c r="C71" s="242">
        <f>IF(ISNA(VLOOKUP($B71,'Spring 2022 School'!$C$2:$AF$220,5,FALSE)),0,(VLOOKUP($B71,'Spring 2022 School'!$C$2:$AF$220,5,FALSE)))</f>
        <v>26</v>
      </c>
      <c r="D71" s="242">
        <f>IF(ISNA(VLOOKUP($B71,'Summer 2022 School'!$C$2:$AF$220,5,FALSE)),0,(VLOOKUP($B71,'Summer 2022 School'!$C$2:$AF$220,5,FALSE)))</f>
        <v>26</v>
      </c>
      <c r="E71" s="242">
        <f>IF(ISNA(VLOOKUP($B71,'Autumn 2022 School'!$C$2:$AF$219,4,FALSE)),0,(VLOOKUP($B71,'Autumn 2022 School'!$C$2:$AF$219,4,FALSE)))</f>
        <v>28</v>
      </c>
      <c r="F71" s="242">
        <f>IF(ISNA(VLOOKUP($B71,'Spring 2022 School'!$C$2:$AF$219,8,FALSE)),0,(VLOOKUP($B71,'Spring 2022 School'!$C$2:$AF$219,8,FALSE)))</f>
        <v>0</v>
      </c>
      <c r="G71" s="242">
        <f>IF(ISNA(VLOOKUP($B71,'Summer 2022 School'!$C$2:$AF$219,8,FALSE)),0,(VLOOKUP($B71,'Summer 2022 School'!$C$2:$AF$219,8,FALSE)))</f>
        <v>0</v>
      </c>
      <c r="H71" s="242">
        <f>IF(ISNA(VLOOKUP($B71,'Autumn 2022 School'!$C$2:$AF$219,6,FALSE)),0,(VLOOKUP($B71,'Autumn 2022 School'!$C$2:$AF$219,6,FALSE)))</f>
        <v>0</v>
      </c>
      <c r="I71" s="242">
        <f>IF(ISNA(VLOOKUP($B71,'Spring 2022 School'!$C$2:$AF$219,12,FALSE)),0,(VLOOKUP($B71,'Spring 2022 School'!$C$2:$AF$219,12,FALSE)))</f>
        <v>390</v>
      </c>
      <c r="J71" s="242">
        <f>IF(ISNA(VLOOKUP($B71,'Summer 2022 School'!$C$2:$AF$219,12,FALSE)),0,(VLOOKUP($B71,'Summer 2022 School'!$C$2:$AF$219,12,FALSE)))</f>
        <v>390</v>
      </c>
      <c r="K71" s="242">
        <f>IF(ISNA(VLOOKUP($B71,'Autumn 2022 School'!$C$2:$AF$219,9,FALSE)),0,(VLOOKUP($B71,'Autumn 2022 School'!$C$2:$AF$219,9,FALSE)))</f>
        <v>0</v>
      </c>
      <c r="L71" s="242">
        <f>IF(ISNA(VLOOKUP($B71,'Spring 2022 School'!$C$2:$AF$219,15,FALSE)),0,(VLOOKUP($B71,'Spring 2022 School'!$C$2:$AF$219,15,FALSE)))</f>
        <v>0</v>
      </c>
      <c r="M71" s="242">
        <f>IF(ISNA(VLOOKUP($B71,'Summer 2022 School'!$C$2:$AF$219,15,FALSE)),0,(VLOOKUP($B71,'Summer 2022 School'!$C$2:$AF$219,15,FALSE)))</f>
        <v>0</v>
      </c>
      <c r="N71" s="242">
        <f>IF(ISNA(VLOOKUP($B71,'Autumn 2022 School'!$C$2:$AF$219,11,FALSE)),0,(VLOOKUP($B71,'Autumn 2022 School'!$C$2:$AF$219,11,FALSE)))</f>
        <v>0</v>
      </c>
      <c r="O71" s="242">
        <f>IF(ISNA(VLOOKUP($B71,'Spring 2022 School'!$C$2:$AF$219,2,FALSE)),0,(VLOOKUP($B71,'Spring 2022 School'!$C$2:$AF$219,2,FALSE)))</f>
        <v>0</v>
      </c>
      <c r="P71" s="242">
        <f>IF(ISNA(VLOOKUP($B71,'Summer 2022 School'!$C$2:$AF$219,2,FALSE)),0,(VLOOKUP($B71,'Summer 2022 School'!$C$2:$AF$219,2,FALSE)))</f>
        <v>0</v>
      </c>
      <c r="Q71" s="242">
        <f>IF(ISNA(VLOOKUP($B71,'Autumn 2022 School'!$C$2:$AF$219,2,FALSE)),0,(VLOOKUP($B71,'Autumn 2022 School'!$C$2:$AF$219,2,FALSE)))</f>
        <v>0</v>
      </c>
      <c r="R71" s="242">
        <f>IF(ISNA(VLOOKUP($B71,'Spring 2022 School'!$C$2:$AF$219,9,FALSE)),0,(VLOOKUP($B71,'Spring 2022 School'!$C$2:$AF$219,9,FALSE)))</f>
        <v>0</v>
      </c>
      <c r="S71" s="242">
        <f>IF(ISNA(VLOOKUP($B71,'Summer 2022 School'!$C$2:$AF$219,9,FALSE)),0,(VLOOKUP($B71,'Summer 2022 School'!$C$2:$AF$219,9,FALSE)))</f>
        <v>0</v>
      </c>
      <c r="T71" s="242">
        <f>IF(ISNA(VLOOKUP($B71,'Autumn 2022 School'!$C$2:$AF$219,7,FALSE)),0,(VLOOKUP($B71,'Autumn 2022 School'!$C$2:$AF$219,7,FALSE)))</f>
        <v>0</v>
      </c>
      <c r="U71" s="242">
        <f>IF(ISNA(VLOOKUP($B71,'Spring 2022 School'!$C$2:$AF$219,25,FALSE)),0,(VLOOKUP($B71,'Spring 2022 School'!$C$2:$AF$219,25,FALSE)))</f>
        <v>15</v>
      </c>
      <c r="V71" s="242">
        <f>IF(ISNA(VLOOKUP($B71,'Spring 2022 School'!$C$2:$AF$219,25,FALSE)),0,(VLOOKUP($B71,'Spring 2022 School'!$C$2:$AF$219,25,FALSE)))</f>
        <v>15</v>
      </c>
      <c r="W71" s="242">
        <f>IF(ISNA(VLOOKUP($B71,'Spring 2022 School'!$C$2:$AF$219,25,FALSE)),0,(VLOOKUP($B71,'Spring 2022 School'!$C$2:$AF$219,25,FALSE)))</f>
        <v>15</v>
      </c>
      <c r="X71" s="242">
        <f>IF(ISNA(VLOOKUP($B71,'Spring 2022 School'!$C$2:$AF$219,26,FALSE)),0,(VLOOKUP($B71,'Spring 2022 School'!$C$2:$AF$219,26,FALSE)))</f>
        <v>225</v>
      </c>
      <c r="Y71" s="242">
        <f>IF(ISNA(VLOOKUP($B71,'Spring 2022 School'!$C$2:$AF$219,26,FALSE)),0,(VLOOKUP($B71,'Spring 2022 School'!$C$2:$AF$219,26,FALSE)))</f>
        <v>225</v>
      </c>
      <c r="Z71" s="242">
        <f>IF(ISNA(VLOOKUP($B71,'Spring 2022 School'!$C$2:$AF$219,26,FALSE)),0,(VLOOKUP($B71,'Spring 2022 School'!$C$2:$AF$219,26,FALSE)))</f>
        <v>225</v>
      </c>
      <c r="AA71" s="242">
        <f>IF(ISNA(VLOOKUP($B71,'Spring 2022 School'!$C$2:$AF$219,27,FALSE)),0,(VLOOKUP($B71,'Spring 2022 School'!$C$2:$AF$219,27,FALSE)))</f>
        <v>0</v>
      </c>
      <c r="AB71" s="242">
        <f>IF(ISNA(VLOOKUP($B71,'Spring 2022 School'!$C$2:$AF$219,27,FALSE)),0,(VLOOKUP($B71,'Spring 2022 School'!$C$2:$AF$219,27,FALSE)))</f>
        <v>0</v>
      </c>
      <c r="AC71" s="242">
        <f>IF(ISNA(VLOOKUP($B71,'Spring 2022 School'!$C$2:$AF$219,27,FALSE)),0,(VLOOKUP($B71,'Spring 2022 School'!$C$2:$AF$219,27,FALSE)))</f>
        <v>0</v>
      </c>
      <c r="AD71" s="414">
        <f t="shared" si="44"/>
        <v>47658</v>
      </c>
      <c r="AE71" s="436">
        <f>VLOOKUP($A71,'Data EYFSS Indica Old'!$C:$AQ,17,0)</f>
        <v>7410</v>
      </c>
      <c r="AF71" s="436">
        <f>VLOOKUP($A71,'Data EYFSS Indica Old'!$C:$AQ,18,0)</f>
        <v>14820</v>
      </c>
      <c r="AG71" s="436">
        <f>VLOOKUP($A71,'Data EYFSS Indica Old'!$C:$AQ,19,0)</f>
        <v>14820</v>
      </c>
      <c r="AH71" s="414">
        <f t="shared" si="45"/>
        <v>4520.0999999999995</v>
      </c>
      <c r="AI71" s="414">
        <f t="shared" si="46"/>
        <v>4297.7999999999993</v>
      </c>
      <c r="AJ71" s="414">
        <f t="shared" si="47"/>
        <v>1185.6000000000001</v>
      </c>
      <c r="AK71" s="414">
        <f t="shared" si="48"/>
        <v>10003.499999999998</v>
      </c>
      <c r="AL71" s="436">
        <f>IF(ISNA(VLOOKUP($A71,'Spring 2022 School'!$B68:$AD68,29,FALSE)),0,(VLOOKUP($A71,'Spring 2022 School'!$B68:$AD68,29,FALSE)))</f>
        <v>15</v>
      </c>
      <c r="AM71" s="436">
        <f>IF(ISNA(VLOOKUP($A71,'Spring 2022 School'!$B68:$AZ68,30,FALSE)),0,(VLOOKUP($A71,'Spring 2022 School'!$B68:$AZ68,30,FALSE)))</f>
        <v>225</v>
      </c>
      <c r="AN71" s="435">
        <f t="shared" si="41"/>
        <v>8175</v>
      </c>
      <c r="AO71" s="437">
        <f t="shared" si="42"/>
        <v>0</v>
      </c>
      <c r="AP71" s="414">
        <f t="shared" si="43"/>
        <v>65836.5</v>
      </c>
      <c r="AQ71" s="436">
        <f>VLOOKUP($A71,'Data EYFSS Indica Old'!$C:$AQ,26,0)</f>
        <v>12</v>
      </c>
      <c r="AR71" s="436">
        <f>VLOOKUP($A71,'Data EYFSS Indica Old'!$C:$AQ,27,0)</f>
        <v>0</v>
      </c>
      <c r="AS71" s="436">
        <f>VLOOKUP($A71,'Data EYFSS Indica Old'!$C:$AQ,28,0)</f>
        <v>0</v>
      </c>
      <c r="AT71" s="442">
        <f t="shared" ref="AT71:AT134" si="53">(AQ71*13*15*AT$3)+(AR71*13*15*AT$3)+(AS71*12*15*AT$3)</f>
        <v>1450.8</v>
      </c>
      <c r="AU71" s="442">
        <f>(VLOOKUP($A71,'Data EYFSS Indica Old'!$C:$AQ,24,0))/3.2*AU$3</f>
        <v>0</v>
      </c>
      <c r="AV71" s="447">
        <f t="shared" si="49"/>
        <v>67287.3</v>
      </c>
      <c r="AW71" s="443">
        <f t="shared" si="50"/>
        <v>28036.375000000004</v>
      </c>
      <c r="AX71" s="443">
        <f t="shared" si="51"/>
        <v>22429.100000000002</v>
      </c>
      <c r="AY71" s="443">
        <f t="shared" si="52"/>
        <v>16821.825000000001</v>
      </c>
      <c r="AZ71" s="443"/>
    </row>
    <row r="72" spans="1:52" x14ac:dyDescent="0.35">
      <c r="A72" s="252">
        <v>2097</v>
      </c>
      <c r="B72" t="s">
        <v>998</v>
      </c>
      <c r="C72" s="242">
        <f>IF(ISNA(VLOOKUP($B72,'Spring 2022 School'!$C$2:$AF$220,5,FALSE)),0,(VLOOKUP($B72,'Spring 2022 School'!$C$2:$AF$220,5,FALSE)))</f>
        <v>22</v>
      </c>
      <c r="D72" s="242">
        <f>IF(ISNA(VLOOKUP($B72,'Summer 2022 School'!$C$2:$AF$220,5,FALSE)),0,(VLOOKUP($B72,'Summer 2022 School'!$C$2:$AF$220,5,FALSE)))</f>
        <v>20</v>
      </c>
      <c r="E72" s="242">
        <f>IF(ISNA(VLOOKUP($B72,'Autumn 2022 School'!$C$2:$AF$219,4,FALSE)),0,(VLOOKUP($B72,'Autumn 2022 School'!$C$2:$AF$219,4,FALSE)))</f>
        <v>15</v>
      </c>
      <c r="F72" s="242">
        <f>IF(ISNA(VLOOKUP($B72,'Spring 2022 School'!$C$2:$AF$219,8,FALSE)),0,(VLOOKUP($B72,'Spring 2022 School'!$C$2:$AF$219,8,FALSE)))</f>
        <v>0</v>
      </c>
      <c r="G72" s="242">
        <f>IF(ISNA(VLOOKUP($B72,'Summer 2022 School'!$C$2:$AF$219,8,FALSE)),0,(VLOOKUP($B72,'Summer 2022 School'!$C$2:$AF$219,8,FALSE)))</f>
        <v>0</v>
      </c>
      <c r="H72" s="242">
        <f>IF(ISNA(VLOOKUP($B72,'Autumn 2022 School'!$C$2:$AF$219,6,FALSE)),0,(VLOOKUP($B72,'Autumn 2022 School'!$C$2:$AF$219,6,FALSE)))</f>
        <v>3</v>
      </c>
      <c r="I72" s="242">
        <f>IF(ISNA(VLOOKUP($B72,'Spring 2022 School'!$C$2:$AF$219,12,FALSE)),0,(VLOOKUP($B72,'Spring 2022 School'!$C$2:$AF$219,12,FALSE)))</f>
        <v>330</v>
      </c>
      <c r="J72" s="242">
        <f>IF(ISNA(VLOOKUP($B72,'Summer 2022 School'!$C$2:$AF$219,12,FALSE)),0,(VLOOKUP($B72,'Summer 2022 School'!$C$2:$AF$219,12,FALSE)))</f>
        <v>300</v>
      </c>
      <c r="K72" s="242">
        <f>IF(ISNA(VLOOKUP($B72,'Autumn 2022 School'!$C$2:$AF$219,9,FALSE)),0,(VLOOKUP($B72,'Autumn 2022 School'!$C$2:$AF$219,9,FALSE)))</f>
        <v>225</v>
      </c>
      <c r="L72" s="242">
        <f>IF(ISNA(VLOOKUP($B72,'Spring 2022 School'!$C$2:$AF$219,15,FALSE)),0,(VLOOKUP($B72,'Spring 2022 School'!$C$2:$AF$219,15,FALSE)))</f>
        <v>0</v>
      </c>
      <c r="M72" s="242">
        <f>IF(ISNA(VLOOKUP($B72,'Summer 2022 School'!$C$2:$AF$219,15,FALSE)),0,(VLOOKUP($B72,'Summer 2022 School'!$C$2:$AF$219,15,FALSE)))</f>
        <v>0</v>
      </c>
      <c r="N72" s="242">
        <f>IF(ISNA(VLOOKUP($B72,'Autumn 2022 School'!$C$2:$AF$219,11,FALSE)),0,(VLOOKUP($B72,'Autumn 2022 School'!$C$2:$AF$219,11,FALSE)))</f>
        <v>45</v>
      </c>
      <c r="O72" s="242">
        <f>IF(ISNA(VLOOKUP($B72,'Spring 2022 School'!$C$2:$AF$219,2,FALSE)),0,(VLOOKUP($B72,'Spring 2022 School'!$C$2:$AF$219,2,FALSE)))</f>
        <v>0</v>
      </c>
      <c r="P72" s="242">
        <f>IF(ISNA(VLOOKUP($B72,'Summer 2022 School'!$C$2:$AF$219,2,FALSE)),0,(VLOOKUP($B72,'Summer 2022 School'!$C$2:$AF$219,2,FALSE)))</f>
        <v>0</v>
      </c>
      <c r="Q72" s="242">
        <f>IF(ISNA(VLOOKUP($B72,'Autumn 2022 School'!$C$2:$AF$219,2,FALSE)),0,(VLOOKUP($B72,'Autumn 2022 School'!$C$2:$AF$219,2,FALSE)))</f>
        <v>0</v>
      </c>
      <c r="R72" s="242">
        <f>IF(ISNA(VLOOKUP($B72,'Spring 2022 School'!$C$2:$AF$219,9,FALSE)),0,(VLOOKUP($B72,'Spring 2022 School'!$C$2:$AF$219,9,FALSE)))</f>
        <v>0</v>
      </c>
      <c r="S72" s="242">
        <f>IF(ISNA(VLOOKUP($B72,'Summer 2022 School'!$C$2:$AF$219,9,FALSE)),0,(VLOOKUP($B72,'Summer 2022 School'!$C$2:$AF$219,9,FALSE)))</f>
        <v>0</v>
      </c>
      <c r="T72" s="242">
        <f>IF(ISNA(VLOOKUP($B72,'Autumn 2022 School'!$C$2:$AF$219,7,FALSE)),0,(VLOOKUP($B72,'Autumn 2022 School'!$C$2:$AF$219,7,FALSE)))</f>
        <v>0</v>
      </c>
      <c r="U72" s="242">
        <f>IF(ISNA(VLOOKUP($B72,'Spring 2022 School'!$C$2:$AF$219,25,FALSE)),0,(VLOOKUP($B72,'Spring 2022 School'!$C$2:$AF$219,25,FALSE)))</f>
        <v>7</v>
      </c>
      <c r="V72" s="242">
        <f>IF(ISNA(VLOOKUP($B72,'Spring 2022 School'!$C$2:$AF$219,25,FALSE)),0,(VLOOKUP($B72,'Spring 2022 School'!$C$2:$AF$219,25,FALSE)))</f>
        <v>7</v>
      </c>
      <c r="W72" s="242">
        <f>IF(ISNA(VLOOKUP($B72,'Spring 2022 School'!$C$2:$AF$219,25,FALSE)),0,(VLOOKUP($B72,'Spring 2022 School'!$C$2:$AF$219,25,FALSE)))</f>
        <v>7</v>
      </c>
      <c r="X72" s="242">
        <f>IF(ISNA(VLOOKUP($B72,'Spring 2022 School'!$C$2:$AF$219,26,FALSE)),0,(VLOOKUP($B72,'Spring 2022 School'!$C$2:$AF$219,26,FALSE)))</f>
        <v>105</v>
      </c>
      <c r="Y72" s="242">
        <f>IF(ISNA(VLOOKUP($B72,'Spring 2022 School'!$C$2:$AF$219,26,FALSE)),0,(VLOOKUP($B72,'Spring 2022 School'!$C$2:$AF$219,26,FALSE)))</f>
        <v>105</v>
      </c>
      <c r="Z72" s="242">
        <f>IF(ISNA(VLOOKUP($B72,'Spring 2022 School'!$C$2:$AF$219,26,FALSE)),0,(VLOOKUP($B72,'Spring 2022 School'!$C$2:$AF$219,26,FALSE)))</f>
        <v>105</v>
      </c>
      <c r="AA72" s="242">
        <f>IF(ISNA(VLOOKUP($B72,'Spring 2022 School'!$C$2:$AF$219,27,FALSE)),0,(VLOOKUP($B72,'Spring 2022 School'!$C$2:$AF$219,27,FALSE)))</f>
        <v>0</v>
      </c>
      <c r="AB72" s="242">
        <f>IF(ISNA(VLOOKUP($B72,'Spring 2022 School'!$C$2:$AF$219,27,FALSE)),0,(VLOOKUP($B72,'Spring 2022 School'!$C$2:$AF$219,27,FALSE)))</f>
        <v>0</v>
      </c>
      <c r="AC72" s="242">
        <f>IF(ISNA(VLOOKUP($B72,'Spring 2022 School'!$C$2:$AF$219,27,FALSE)),0,(VLOOKUP($B72,'Spring 2022 School'!$C$2:$AF$219,27,FALSE)))</f>
        <v>0</v>
      </c>
      <c r="AD72" s="414">
        <f t="shared" si="44"/>
        <v>53721</v>
      </c>
      <c r="AE72" s="436">
        <f>VLOOKUP($A72,'Data EYFSS Indica Old'!$C:$AQ,17,0)</f>
        <v>747.1875</v>
      </c>
      <c r="AF72" s="436">
        <f>VLOOKUP($A72,'Data EYFSS Indica Old'!$C:$AQ,18,0)</f>
        <v>10460.625</v>
      </c>
      <c r="AG72" s="436">
        <f>VLOOKUP($A72,'Data EYFSS Indica Old'!$C:$AQ,19,0)</f>
        <v>11207.8125</v>
      </c>
      <c r="AH72" s="414">
        <f t="shared" si="45"/>
        <v>455.78437500000001</v>
      </c>
      <c r="AI72" s="414">
        <f t="shared" si="46"/>
        <v>3033.5812499999997</v>
      </c>
      <c r="AJ72" s="414">
        <f t="shared" si="47"/>
        <v>896.625</v>
      </c>
      <c r="AK72" s="414">
        <f t="shared" si="48"/>
        <v>4385.9906250000004</v>
      </c>
      <c r="AL72" s="436">
        <f>IF(ISNA(VLOOKUP($A72,'Spring 2022 School'!$B69:$AD69,29,FALSE)),0,(VLOOKUP($A72,'Spring 2022 School'!$B69:$AD69,29,FALSE)))</f>
        <v>0</v>
      </c>
      <c r="AM72" s="436">
        <f>IF(ISNA(VLOOKUP($A72,'Spring 2022 School'!$B69:$AZ69,30,FALSE)),0,(VLOOKUP($A72,'Spring 2022 School'!$B69:$AZ69,30,FALSE)))</f>
        <v>0</v>
      </c>
      <c r="AN72" s="435">
        <f t="shared" si="41"/>
        <v>0</v>
      </c>
      <c r="AO72" s="437">
        <f t="shared" si="42"/>
        <v>0</v>
      </c>
      <c r="AP72" s="414">
        <f t="shared" si="43"/>
        <v>58106.990624999999</v>
      </c>
      <c r="AQ72" s="436">
        <f>VLOOKUP($A72,'Data EYFSS Indica Old'!$C:$AQ,26,0)</f>
        <v>13</v>
      </c>
      <c r="AR72" s="436">
        <f>VLOOKUP($A72,'Data EYFSS Indica Old'!$C:$AQ,27,0)</f>
        <v>0</v>
      </c>
      <c r="AS72" s="436">
        <f>VLOOKUP($A72,'Data EYFSS Indica Old'!$C:$AQ,28,0)</f>
        <v>0</v>
      </c>
      <c r="AT72" s="442">
        <f t="shared" si="53"/>
        <v>1571.7</v>
      </c>
      <c r="AU72" s="442">
        <f>(VLOOKUP($A72,'Data EYFSS Indica Old'!$C:$AQ,24,0))/3.2*AU$3</f>
        <v>0</v>
      </c>
      <c r="AV72" s="447">
        <f t="shared" si="49"/>
        <v>59678.690624999996</v>
      </c>
      <c r="AW72" s="443">
        <f t="shared" si="50"/>
        <v>24866.12109375</v>
      </c>
      <c r="AX72" s="443">
        <f t="shared" si="51"/>
        <v>19892.896874999999</v>
      </c>
      <c r="AY72" s="443">
        <f t="shared" si="52"/>
        <v>14919.672656249999</v>
      </c>
      <c r="AZ72" s="443"/>
    </row>
    <row r="73" spans="1:52" x14ac:dyDescent="0.35">
      <c r="A73" s="252">
        <v>2098</v>
      </c>
      <c r="B73" t="s">
        <v>999</v>
      </c>
      <c r="C73" s="242">
        <f>IF(ISNA(VLOOKUP($B73,'Spring 2022 School'!$C$2:$AF$220,5,FALSE)),0,(VLOOKUP($B73,'Spring 2022 School'!$C$2:$AF$220,5,FALSE)))</f>
        <v>22</v>
      </c>
      <c r="D73" s="242">
        <f>IF(ISNA(VLOOKUP($B73,'Summer 2022 School'!$C$2:$AF$220,5,FALSE)),0,(VLOOKUP($B73,'Summer 2022 School'!$C$2:$AF$220,5,FALSE)))</f>
        <v>26</v>
      </c>
      <c r="E73" s="242">
        <f>IF(ISNA(VLOOKUP($B73,'Autumn 2022 School'!$C$2:$AF$219,4,FALSE)),0,(VLOOKUP($B73,'Autumn 2022 School'!$C$2:$AF$219,4,FALSE)))</f>
        <v>18</v>
      </c>
      <c r="F73" s="242">
        <f>IF(ISNA(VLOOKUP($B73,'Spring 2022 School'!$C$2:$AF$219,8,FALSE)),0,(VLOOKUP($B73,'Spring 2022 School'!$C$2:$AF$219,8,FALSE)))</f>
        <v>0</v>
      </c>
      <c r="G73" s="242">
        <f>IF(ISNA(VLOOKUP($B73,'Summer 2022 School'!$C$2:$AF$219,8,FALSE)),0,(VLOOKUP($B73,'Summer 2022 School'!$C$2:$AF$219,8,FALSE)))</f>
        <v>0</v>
      </c>
      <c r="H73" s="242">
        <f>IF(ISNA(VLOOKUP($B73,'Autumn 2022 School'!$C$2:$AF$219,6,FALSE)),0,(VLOOKUP($B73,'Autumn 2022 School'!$C$2:$AF$219,6,FALSE)))</f>
        <v>0</v>
      </c>
      <c r="I73" s="242">
        <f>IF(ISNA(VLOOKUP($B73,'Spring 2022 School'!$C$2:$AF$219,12,FALSE)),0,(VLOOKUP($B73,'Spring 2022 School'!$C$2:$AF$219,12,FALSE)))</f>
        <v>330</v>
      </c>
      <c r="J73" s="242">
        <f>IF(ISNA(VLOOKUP($B73,'Summer 2022 School'!$C$2:$AF$219,12,FALSE)),0,(VLOOKUP($B73,'Summer 2022 School'!$C$2:$AF$219,12,FALSE)))</f>
        <v>390</v>
      </c>
      <c r="K73" s="242">
        <f>IF(ISNA(VLOOKUP($B73,'Autumn 2022 School'!$C$2:$AF$219,9,FALSE)),0,(VLOOKUP($B73,'Autumn 2022 School'!$C$2:$AF$219,9,FALSE)))</f>
        <v>270</v>
      </c>
      <c r="L73" s="242">
        <f>IF(ISNA(VLOOKUP($B73,'Spring 2022 School'!$C$2:$AF$219,15,FALSE)),0,(VLOOKUP($B73,'Spring 2022 School'!$C$2:$AF$219,15,FALSE)))</f>
        <v>0</v>
      </c>
      <c r="M73" s="242">
        <f>IF(ISNA(VLOOKUP($B73,'Summer 2022 School'!$C$2:$AF$219,15,FALSE)),0,(VLOOKUP($B73,'Summer 2022 School'!$C$2:$AF$219,15,FALSE)))</f>
        <v>0</v>
      </c>
      <c r="N73" s="242">
        <f>IF(ISNA(VLOOKUP($B73,'Autumn 2022 School'!$C$2:$AF$219,11,FALSE)),0,(VLOOKUP($B73,'Autumn 2022 School'!$C$2:$AF$219,11,FALSE)))</f>
        <v>0</v>
      </c>
      <c r="O73" s="242">
        <f>IF(ISNA(VLOOKUP($B73,'Spring 2022 School'!$C$2:$AF$219,2,FALSE)),0,(VLOOKUP($B73,'Spring 2022 School'!$C$2:$AF$219,2,FALSE)))</f>
        <v>0</v>
      </c>
      <c r="P73" s="242">
        <f>IF(ISNA(VLOOKUP($B73,'Summer 2022 School'!$C$2:$AF$219,2,FALSE)),0,(VLOOKUP($B73,'Summer 2022 School'!$C$2:$AF$219,2,FALSE)))</f>
        <v>0</v>
      </c>
      <c r="Q73" s="242">
        <f>IF(ISNA(VLOOKUP($B73,'Autumn 2022 School'!$C$2:$AF$219,2,FALSE)),0,(VLOOKUP($B73,'Autumn 2022 School'!$C$2:$AF$219,2,FALSE)))</f>
        <v>0</v>
      </c>
      <c r="R73" s="242">
        <f>IF(ISNA(VLOOKUP($B73,'Spring 2022 School'!$C$2:$AF$219,9,FALSE)),0,(VLOOKUP($B73,'Spring 2022 School'!$C$2:$AF$219,9,FALSE)))</f>
        <v>0</v>
      </c>
      <c r="S73" s="242">
        <f>IF(ISNA(VLOOKUP($B73,'Summer 2022 School'!$C$2:$AF$219,9,FALSE)),0,(VLOOKUP($B73,'Summer 2022 School'!$C$2:$AF$219,9,FALSE)))</f>
        <v>0</v>
      </c>
      <c r="T73" s="242">
        <f>IF(ISNA(VLOOKUP($B73,'Autumn 2022 School'!$C$2:$AF$219,7,FALSE)),0,(VLOOKUP($B73,'Autumn 2022 School'!$C$2:$AF$219,7,FALSE)))</f>
        <v>0</v>
      </c>
      <c r="U73" s="242">
        <f>IF(ISNA(VLOOKUP($B73,'Spring 2022 School'!$C$2:$AF$219,25,FALSE)),0,(VLOOKUP($B73,'Spring 2022 School'!$C$2:$AF$219,25,FALSE)))</f>
        <v>12</v>
      </c>
      <c r="V73" s="242">
        <f>IF(ISNA(VLOOKUP($B73,'Spring 2022 School'!$C$2:$AF$219,25,FALSE)),0,(VLOOKUP($B73,'Spring 2022 School'!$C$2:$AF$219,25,FALSE)))</f>
        <v>12</v>
      </c>
      <c r="W73" s="242">
        <f>IF(ISNA(VLOOKUP($B73,'Spring 2022 School'!$C$2:$AF$219,25,FALSE)),0,(VLOOKUP($B73,'Spring 2022 School'!$C$2:$AF$219,25,FALSE)))</f>
        <v>12</v>
      </c>
      <c r="X73" s="242">
        <f>IF(ISNA(VLOOKUP($B73,'Spring 2022 School'!$C$2:$AF$219,26,FALSE)),0,(VLOOKUP($B73,'Spring 2022 School'!$C$2:$AF$219,26,FALSE)))</f>
        <v>180</v>
      </c>
      <c r="Y73" s="242">
        <f>IF(ISNA(VLOOKUP($B73,'Spring 2022 School'!$C$2:$AF$219,26,FALSE)),0,(VLOOKUP($B73,'Spring 2022 School'!$C$2:$AF$219,26,FALSE)))</f>
        <v>180</v>
      </c>
      <c r="Z73" s="242">
        <f>IF(ISNA(VLOOKUP($B73,'Spring 2022 School'!$C$2:$AF$219,26,FALSE)),0,(VLOOKUP($B73,'Spring 2022 School'!$C$2:$AF$219,26,FALSE)))</f>
        <v>180</v>
      </c>
      <c r="AA73" s="242">
        <f>IF(ISNA(VLOOKUP($B73,'Spring 2022 School'!$C$2:$AF$219,27,FALSE)),0,(VLOOKUP($B73,'Spring 2022 School'!$C$2:$AF$219,27,FALSE)))</f>
        <v>0</v>
      </c>
      <c r="AB73" s="242">
        <f>IF(ISNA(VLOOKUP($B73,'Spring 2022 School'!$C$2:$AF$219,27,FALSE)),0,(VLOOKUP($B73,'Spring 2022 School'!$C$2:$AF$219,27,FALSE)))</f>
        <v>0</v>
      </c>
      <c r="AC73" s="242">
        <f>IF(ISNA(VLOOKUP($B73,'Spring 2022 School'!$C$2:$AF$219,27,FALSE)),0,(VLOOKUP($B73,'Spring 2022 School'!$C$2:$AF$219,27,FALSE)))</f>
        <v>0</v>
      </c>
      <c r="AD73" s="414">
        <f t="shared" si="44"/>
        <v>59220</v>
      </c>
      <c r="AE73" s="436">
        <f>VLOOKUP($A73,'Data EYFSS Indica Old'!$C:$AQ,17,0)</f>
        <v>3573.5294117647059</v>
      </c>
      <c r="AF73" s="436">
        <f>VLOOKUP($A73,'Data EYFSS Indica Old'!$C:$AQ,18,0)</f>
        <v>7147.0588235294117</v>
      </c>
      <c r="AG73" s="436">
        <f>VLOOKUP($A73,'Data EYFSS Indica Old'!$C:$AQ,19,0)</f>
        <v>12150</v>
      </c>
      <c r="AH73" s="414">
        <f t="shared" si="45"/>
        <v>2179.8529411764707</v>
      </c>
      <c r="AI73" s="414">
        <f t="shared" si="46"/>
        <v>2072.6470588235293</v>
      </c>
      <c r="AJ73" s="414">
        <f t="shared" si="47"/>
        <v>972</v>
      </c>
      <c r="AK73" s="414">
        <f t="shared" si="48"/>
        <v>5224.5</v>
      </c>
      <c r="AL73" s="436">
        <f>IF(ISNA(VLOOKUP($A73,'Spring 2022 School'!$B70:$AD70,29,FALSE)),0,(VLOOKUP($A73,'Spring 2022 School'!$B70:$AD70,29,FALSE)))</f>
        <v>12</v>
      </c>
      <c r="AM73" s="436">
        <f>IF(ISNA(VLOOKUP($A73,'Spring 2022 School'!$B70:$AZ70,30,FALSE)),0,(VLOOKUP($A73,'Spring 2022 School'!$B70:$AZ70,30,FALSE)))</f>
        <v>180</v>
      </c>
      <c r="AN73" s="435">
        <f t="shared" si="41"/>
        <v>6540</v>
      </c>
      <c r="AO73" s="437">
        <f t="shared" si="42"/>
        <v>0</v>
      </c>
      <c r="AP73" s="414">
        <f t="shared" si="43"/>
        <v>70984.5</v>
      </c>
      <c r="AQ73" s="436">
        <f>VLOOKUP($A73,'Data EYFSS Indica Old'!$C:$AQ,26,0)</f>
        <v>16</v>
      </c>
      <c r="AR73" s="436">
        <f>VLOOKUP($A73,'Data EYFSS Indica Old'!$C:$AQ,27,0)</f>
        <v>0</v>
      </c>
      <c r="AS73" s="436">
        <f>VLOOKUP($A73,'Data EYFSS Indica Old'!$C:$AQ,28,0)</f>
        <v>0</v>
      </c>
      <c r="AT73" s="442">
        <f t="shared" si="53"/>
        <v>1934.4</v>
      </c>
      <c r="AU73" s="442">
        <f>(VLOOKUP($A73,'Data EYFSS Indica Old'!$C:$AQ,24,0))/3.2*AU$3</f>
        <v>0</v>
      </c>
      <c r="AV73" s="447">
        <f t="shared" si="49"/>
        <v>72918.899999999994</v>
      </c>
      <c r="AW73" s="443">
        <f t="shared" si="50"/>
        <v>30382.875</v>
      </c>
      <c r="AX73" s="443">
        <f t="shared" si="51"/>
        <v>24306.3</v>
      </c>
      <c r="AY73" s="443">
        <f t="shared" si="52"/>
        <v>18229.724999999999</v>
      </c>
      <c r="AZ73" s="443"/>
    </row>
    <row r="74" spans="1:52" x14ac:dyDescent="0.35">
      <c r="A74" s="252">
        <v>2099</v>
      </c>
      <c r="B74" t="s">
        <v>1000</v>
      </c>
      <c r="C74" s="242">
        <f>IF(ISNA(VLOOKUP($B74,'Spring 2022 School'!$C$2:$AF$220,5,FALSE)),0,(VLOOKUP($B74,'Spring 2022 School'!$C$2:$AF$220,5,FALSE)))</f>
        <v>15</v>
      </c>
      <c r="D74" s="242">
        <f>IF(ISNA(VLOOKUP($B74,'Summer 2022 School'!$C$2:$AF$220,5,FALSE)),0,(VLOOKUP($B74,'Summer 2022 School'!$C$2:$AF$220,5,FALSE)))</f>
        <v>17</v>
      </c>
      <c r="E74" s="242">
        <f>IF(ISNA(VLOOKUP($B74,'Autumn 2022 School'!$C$2:$AF$219,4,FALSE)),0,(VLOOKUP($B74,'Autumn 2022 School'!$C$2:$AF$219,4,FALSE)))</f>
        <v>11</v>
      </c>
      <c r="F74" s="242">
        <f>IF(ISNA(VLOOKUP($B74,'Spring 2022 School'!$C$2:$AF$219,8,FALSE)),0,(VLOOKUP($B74,'Spring 2022 School'!$C$2:$AF$219,8,FALSE)))</f>
        <v>0</v>
      </c>
      <c r="G74" s="242">
        <f>IF(ISNA(VLOOKUP($B74,'Summer 2022 School'!$C$2:$AF$219,8,FALSE)),0,(VLOOKUP($B74,'Summer 2022 School'!$C$2:$AF$219,8,FALSE)))</f>
        <v>0</v>
      </c>
      <c r="H74" s="242">
        <f>IF(ISNA(VLOOKUP($B74,'Autumn 2022 School'!$C$2:$AF$219,6,FALSE)),0,(VLOOKUP($B74,'Autumn 2022 School'!$C$2:$AF$219,6,FALSE)))</f>
        <v>0</v>
      </c>
      <c r="I74" s="242">
        <f>IF(ISNA(VLOOKUP($B74,'Spring 2022 School'!$C$2:$AF$219,12,FALSE)),0,(VLOOKUP($B74,'Spring 2022 School'!$C$2:$AF$219,12,FALSE)))</f>
        <v>225</v>
      </c>
      <c r="J74" s="242">
        <f>IF(ISNA(VLOOKUP($B74,'Summer 2022 School'!$C$2:$AF$219,12,FALSE)),0,(VLOOKUP($B74,'Summer 2022 School'!$C$2:$AF$219,12,FALSE)))</f>
        <v>255</v>
      </c>
      <c r="K74" s="242">
        <f>IF(ISNA(VLOOKUP($B74,'Autumn 2022 School'!$C$2:$AF$219,9,FALSE)),0,(VLOOKUP($B74,'Autumn 2022 School'!$C$2:$AF$219,9,FALSE)))</f>
        <v>165</v>
      </c>
      <c r="L74" s="242">
        <f>IF(ISNA(VLOOKUP($B74,'Spring 2022 School'!$C$2:$AF$219,15,FALSE)),0,(VLOOKUP($B74,'Spring 2022 School'!$C$2:$AF$219,15,FALSE)))</f>
        <v>0</v>
      </c>
      <c r="M74" s="242">
        <f>IF(ISNA(VLOOKUP($B74,'Summer 2022 School'!$C$2:$AF$219,15,FALSE)),0,(VLOOKUP($B74,'Summer 2022 School'!$C$2:$AF$219,15,FALSE)))</f>
        <v>0</v>
      </c>
      <c r="N74" s="242">
        <f>IF(ISNA(VLOOKUP($B74,'Autumn 2022 School'!$C$2:$AF$219,11,FALSE)),0,(VLOOKUP($B74,'Autumn 2022 School'!$C$2:$AF$219,11,FALSE)))</f>
        <v>0</v>
      </c>
      <c r="O74" s="242">
        <f>IF(ISNA(VLOOKUP($B74,'Spring 2022 School'!$C$2:$AF$219,2,FALSE)),0,(VLOOKUP($B74,'Spring 2022 School'!$C$2:$AF$219,2,FALSE)))</f>
        <v>0</v>
      </c>
      <c r="P74" s="242">
        <f>IF(ISNA(VLOOKUP($B74,'Summer 2022 School'!$C$2:$AF$219,2,FALSE)),0,(VLOOKUP($B74,'Summer 2022 School'!$C$2:$AF$219,2,FALSE)))</f>
        <v>0</v>
      </c>
      <c r="Q74" s="242">
        <f>IF(ISNA(VLOOKUP($B74,'Autumn 2022 School'!$C$2:$AF$219,2,FALSE)),0,(VLOOKUP($B74,'Autumn 2022 School'!$C$2:$AF$219,2,FALSE)))</f>
        <v>1</v>
      </c>
      <c r="R74" s="242">
        <f>IF(ISNA(VLOOKUP($B74,'Spring 2022 School'!$C$2:$AF$219,9,FALSE)),0,(VLOOKUP($B74,'Spring 2022 School'!$C$2:$AF$219,9,FALSE)))</f>
        <v>0</v>
      </c>
      <c r="S74" s="242">
        <f>IF(ISNA(VLOOKUP($B74,'Summer 2022 School'!$C$2:$AF$219,9,FALSE)),0,(VLOOKUP($B74,'Summer 2022 School'!$C$2:$AF$219,9,FALSE)))</f>
        <v>0</v>
      </c>
      <c r="T74" s="242">
        <f>IF(ISNA(VLOOKUP($B74,'Autumn 2022 School'!$C$2:$AF$219,7,FALSE)),0,(VLOOKUP($B74,'Autumn 2022 School'!$C$2:$AF$219,7,FALSE)))</f>
        <v>15</v>
      </c>
      <c r="U74" s="242">
        <f>IF(ISNA(VLOOKUP($B74,'Spring 2022 School'!$C$2:$AF$219,25,FALSE)),0,(VLOOKUP($B74,'Spring 2022 School'!$C$2:$AF$219,25,FALSE)))</f>
        <v>7</v>
      </c>
      <c r="V74" s="242">
        <f>IF(ISNA(VLOOKUP($B74,'Spring 2022 School'!$C$2:$AF$219,25,FALSE)),0,(VLOOKUP($B74,'Spring 2022 School'!$C$2:$AF$219,25,FALSE)))</f>
        <v>7</v>
      </c>
      <c r="W74" s="242">
        <f>IF(ISNA(VLOOKUP($B74,'Spring 2022 School'!$C$2:$AF$219,25,FALSE)),0,(VLOOKUP($B74,'Spring 2022 School'!$C$2:$AF$219,25,FALSE)))</f>
        <v>7</v>
      </c>
      <c r="X74" s="242">
        <f>IF(ISNA(VLOOKUP($B74,'Spring 2022 School'!$C$2:$AF$219,26,FALSE)),0,(VLOOKUP($B74,'Spring 2022 School'!$C$2:$AF$219,26,FALSE)))</f>
        <v>105</v>
      </c>
      <c r="Y74" s="242">
        <f>IF(ISNA(VLOOKUP($B74,'Spring 2022 School'!$C$2:$AF$219,26,FALSE)),0,(VLOOKUP($B74,'Spring 2022 School'!$C$2:$AF$219,26,FALSE)))</f>
        <v>105</v>
      </c>
      <c r="Z74" s="242">
        <f>IF(ISNA(VLOOKUP($B74,'Spring 2022 School'!$C$2:$AF$219,26,FALSE)),0,(VLOOKUP($B74,'Spring 2022 School'!$C$2:$AF$219,26,FALSE)))</f>
        <v>105</v>
      </c>
      <c r="AA74" s="242">
        <f>IF(ISNA(VLOOKUP($B74,'Spring 2022 School'!$C$2:$AF$219,27,FALSE)),0,(VLOOKUP($B74,'Spring 2022 School'!$C$2:$AF$219,27,FALSE)))</f>
        <v>0</v>
      </c>
      <c r="AB74" s="242">
        <f>IF(ISNA(VLOOKUP($B74,'Spring 2022 School'!$C$2:$AF$219,27,FALSE)),0,(VLOOKUP($B74,'Spring 2022 School'!$C$2:$AF$219,27,FALSE)))</f>
        <v>0</v>
      </c>
      <c r="AC74" s="242">
        <f>IF(ISNA(VLOOKUP($B74,'Spring 2022 School'!$C$2:$AF$219,27,FALSE)),0,(VLOOKUP($B74,'Spring 2022 School'!$C$2:$AF$219,27,FALSE)))</f>
        <v>0</v>
      </c>
      <c r="AD74" s="414">
        <f t="shared" si="44"/>
        <v>38634</v>
      </c>
      <c r="AE74" s="436">
        <f>VLOOKUP($A74,'Data EYFSS Indica Old'!$C:$AQ,17,0)</f>
        <v>4082.1428571428569</v>
      </c>
      <c r="AF74" s="436">
        <f>VLOOKUP($A74,'Data EYFSS Indica Old'!$C:$AQ,18,0)</f>
        <v>5715</v>
      </c>
      <c r="AG74" s="436">
        <f>VLOOKUP($A74,'Data EYFSS Indica Old'!$C:$AQ,19,0)</f>
        <v>7620</v>
      </c>
      <c r="AH74" s="414">
        <f t="shared" si="45"/>
        <v>2490.1071428571427</v>
      </c>
      <c r="AI74" s="414">
        <f t="shared" si="46"/>
        <v>1657.35</v>
      </c>
      <c r="AJ74" s="414">
        <f t="shared" si="47"/>
        <v>609.6</v>
      </c>
      <c r="AK74" s="414">
        <f t="shared" si="48"/>
        <v>4757.0571428571429</v>
      </c>
      <c r="AL74" s="436">
        <f>IF(ISNA(VLOOKUP($A74,'Spring 2022 School'!$B71:$AD71,29,FALSE)),0,(VLOOKUP($A74,'Spring 2022 School'!$B71:$AD71,29,FALSE)))</f>
        <v>0</v>
      </c>
      <c r="AM74" s="436">
        <f>IF(ISNA(VLOOKUP($A74,'Spring 2022 School'!$B71:$AZ71,30,FALSE)),0,(VLOOKUP($A74,'Spring 2022 School'!$B71:$AZ71,30,FALSE)))</f>
        <v>0</v>
      </c>
      <c r="AN74" s="435">
        <f t="shared" si="41"/>
        <v>0</v>
      </c>
      <c r="AO74" s="437">
        <f t="shared" si="42"/>
        <v>1045.8</v>
      </c>
      <c r="AP74" s="414">
        <f t="shared" si="43"/>
        <v>44436.857142857145</v>
      </c>
      <c r="AQ74" s="436">
        <f>VLOOKUP($A74,'Data EYFSS Indica Old'!$C:$AQ,26,0)</f>
        <v>22</v>
      </c>
      <c r="AR74" s="436">
        <f>VLOOKUP($A74,'Data EYFSS Indica Old'!$C:$AQ,27,0)</f>
        <v>1</v>
      </c>
      <c r="AS74" s="436">
        <f>VLOOKUP($A74,'Data EYFSS Indica Old'!$C:$AQ,28,0)</f>
        <v>0</v>
      </c>
      <c r="AT74" s="442">
        <f t="shared" si="53"/>
        <v>2780.7000000000003</v>
      </c>
      <c r="AU74" s="442">
        <f>(VLOOKUP($A74,'Data EYFSS Indica Old'!$C:$AQ,24,0))/3.2*AU$3</f>
        <v>0</v>
      </c>
      <c r="AV74" s="447">
        <f t="shared" si="49"/>
        <v>47217.557142857142</v>
      </c>
      <c r="AW74" s="443">
        <f t="shared" si="50"/>
        <v>19673.982142857141</v>
      </c>
      <c r="AX74" s="443">
        <f t="shared" si="51"/>
        <v>15739.185714285713</v>
      </c>
      <c r="AY74" s="443">
        <f t="shared" si="52"/>
        <v>11804.389285714286</v>
      </c>
      <c r="AZ74" s="443"/>
    </row>
    <row r="75" spans="1:52" x14ac:dyDescent="0.35">
      <c r="A75" s="252">
        <v>2100</v>
      </c>
      <c r="B75" t="s">
        <v>1001</v>
      </c>
      <c r="C75" s="242">
        <f>IF(ISNA(VLOOKUP($B75,'Spring 2022 School'!$C$2:$AF$220,5,FALSE)),0,(VLOOKUP($B75,'Spring 2022 School'!$C$2:$AF$220,5,FALSE)))</f>
        <v>22</v>
      </c>
      <c r="D75" s="242">
        <f>IF(ISNA(VLOOKUP($B75,'Summer 2022 School'!$C$2:$AF$220,5,FALSE)),0,(VLOOKUP($B75,'Summer 2022 School'!$C$2:$AF$220,5,FALSE)))</f>
        <v>24</v>
      </c>
      <c r="E75" s="242">
        <f>IF(ISNA(VLOOKUP($B75,'Autumn 2022 School'!$C$2:$AF$219,4,FALSE)),0,(VLOOKUP($B75,'Autumn 2022 School'!$C$2:$AF$219,4,FALSE)))</f>
        <v>17</v>
      </c>
      <c r="F75" s="242">
        <f>IF(ISNA(VLOOKUP($B75,'Spring 2022 School'!$C$2:$AF$219,8,FALSE)),0,(VLOOKUP($B75,'Spring 2022 School'!$C$2:$AF$219,8,FALSE)))</f>
        <v>0</v>
      </c>
      <c r="G75" s="242">
        <f>IF(ISNA(VLOOKUP($B75,'Summer 2022 School'!$C$2:$AF$219,8,FALSE)),0,(VLOOKUP($B75,'Summer 2022 School'!$C$2:$AF$219,8,FALSE)))</f>
        <v>0</v>
      </c>
      <c r="H75" s="242">
        <f>IF(ISNA(VLOOKUP($B75,'Autumn 2022 School'!$C$2:$AF$219,6,FALSE)),0,(VLOOKUP($B75,'Autumn 2022 School'!$C$2:$AF$219,6,FALSE)))</f>
        <v>0</v>
      </c>
      <c r="I75" s="242">
        <f>IF(ISNA(VLOOKUP($B75,'Spring 2022 School'!$C$2:$AF$219,12,FALSE)),0,(VLOOKUP($B75,'Spring 2022 School'!$C$2:$AF$219,12,FALSE)))</f>
        <v>330</v>
      </c>
      <c r="J75" s="242">
        <f>IF(ISNA(VLOOKUP($B75,'Summer 2022 School'!$C$2:$AF$219,12,FALSE)),0,(VLOOKUP($B75,'Summer 2022 School'!$C$2:$AF$219,12,FALSE)))</f>
        <v>360</v>
      </c>
      <c r="K75" s="242">
        <f>IF(ISNA(VLOOKUP($B75,'Autumn 2022 School'!$C$2:$AF$219,9,FALSE)),0,(VLOOKUP($B75,'Autumn 2022 School'!$C$2:$AF$219,9,FALSE)))</f>
        <v>255</v>
      </c>
      <c r="L75" s="242">
        <f>IF(ISNA(VLOOKUP($B75,'Spring 2022 School'!$C$2:$AF$219,15,FALSE)),0,(VLOOKUP($B75,'Spring 2022 School'!$C$2:$AF$219,15,FALSE)))</f>
        <v>0</v>
      </c>
      <c r="M75" s="242">
        <f>IF(ISNA(VLOOKUP($B75,'Summer 2022 School'!$C$2:$AF$219,15,FALSE)),0,(VLOOKUP($B75,'Summer 2022 School'!$C$2:$AF$219,15,FALSE)))</f>
        <v>0</v>
      </c>
      <c r="N75" s="242">
        <f>IF(ISNA(VLOOKUP($B75,'Autumn 2022 School'!$C$2:$AF$219,11,FALSE)),0,(VLOOKUP($B75,'Autumn 2022 School'!$C$2:$AF$219,11,FALSE)))</f>
        <v>0</v>
      </c>
      <c r="O75" s="242">
        <f>IF(ISNA(VLOOKUP($B75,'Spring 2022 School'!$C$2:$AF$219,2,FALSE)),0,(VLOOKUP($B75,'Spring 2022 School'!$C$2:$AF$219,2,FALSE)))</f>
        <v>0</v>
      </c>
      <c r="P75" s="242">
        <f>IF(ISNA(VLOOKUP($B75,'Summer 2022 School'!$C$2:$AF$219,2,FALSE)),0,(VLOOKUP($B75,'Summer 2022 School'!$C$2:$AF$219,2,FALSE)))</f>
        <v>0</v>
      </c>
      <c r="Q75" s="242">
        <f>IF(ISNA(VLOOKUP($B75,'Autumn 2022 School'!$C$2:$AF$219,2,FALSE)),0,(VLOOKUP($B75,'Autumn 2022 School'!$C$2:$AF$219,2,FALSE)))</f>
        <v>0</v>
      </c>
      <c r="R75" s="242">
        <f>IF(ISNA(VLOOKUP($B75,'Spring 2022 School'!$C$2:$AF$219,9,FALSE)),0,(VLOOKUP($B75,'Spring 2022 School'!$C$2:$AF$219,9,FALSE)))</f>
        <v>0</v>
      </c>
      <c r="S75" s="242">
        <f>IF(ISNA(VLOOKUP($B75,'Summer 2022 School'!$C$2:$AF$219,9,FALSE)),0,(VLOOKUP($B75,'Summer 2022 School'!$C$2:$AF$219,9,FALSE)))</f>
        <v>0</v>
      </c>
      <c r="T75" s="242">
        <f>IF(ISNA(VLOOKUP($B75,'Autumn 2022 School'!$C$2:$AF$219,7,FALSE)),0,(VLOOKUP($B75,'Autumn 2022 School'!$C$2:$AF$219,7,FALSE)))</f>
        <v>0</v>
      </c>
      <c r="U75" s="242">
        <f>IF(ISNA(VLOOKUP($B75,'Spring 2022 School'!$C$2:$AF$219,25,FALSE)),0,(VLOOKUP($B75,'Spring 2022 School'!$C$2:$AF$219,25,FALSE)))</f>
        <v>10</v>
      </c>
      <c r="V75" s="242">
        <f>IF(ISNA(VLOOKUP($B75,'Spring 2022 School'!$C$2:$AF$219,25,FALSE)),0,(VLOOKUP($B75,'Spring 2022 School'!$C$2:$AF$219,25,FALSE)))</f>
        <v>10</v>
      </c>
      <c r="W75" s="242">
        <f>IF(ISNA(VLOOKUP($B75,'Spring 2022 School'!$C$2:$AF$219,25,FALSE)),0,(VLOOKUP($B75,'Spring 2022 School'!$C$2:$AF$219,25,FALSE)))</f>
        <v>10</v>
      </c>
      <c r="X75" s="242">
        <f>IF(ISNA(VLOOKUP($B75,'Spring 2022 School'!$C$2:$AF$219,26,FALSE)),0,(VLOOKUP($B75,'Spring 2022 School'!$C$2:$AF$219,26,FALSE)))</f>
        <v>150</v>
      </c>
      <c r="Y75" s="242">
        <f>IF(ISNA(VLOOKUP($B75,'Spring 2022 School'!$C$2:$AF$219,26,FALSE)),0,(VLOOKUP($B75,'Spring 2022 School'!$C$2:$AF$219,26,FALSE)))</f>
        <v>150</v>
      </c>
      <c r="Z75" s="242">
        <f>IF(ISNA(VLOOKUP($B75,'Spring 2022 School'!$C$2:$AF$219,26,FALSE)),0,(VLOOKUP($B75,'Spring 2022 School'!$C$2:$AF$219,26,FALSE)))</f>
        <v>150</v>
      </c>
      <c r="AA75" s="242">
        <f>IF(ISNA(VLOOKUP($B75,'Spring 2022 School'!$C$2:$AF$219,27,FALSE)),0,(VLOOKUP($B75,'Spring 2022 School'!$C$2:$AF$219,27,FALSE)))</f>
        <v>0</v>
      </c>
      <c r="AB75" s="242">
        <f>IF(ISNA(VLOOKUP($B75,'Spring 2022 School'!$C$2:$AF$219,27,FALSE)),0,(VLOOKUP($B75,'Spring 2022 School'!$C$2:$AF$219,27,FALSE)))</f>
        <v>0</v>
      </c>
      <c r="AC75" s="242">
        <f>IF(ISNA(VLOOKUP($B75,'Spring 2022 School'!$C$2:$AF$219,27,FALSE)),0,(VLOOKUP($B75,'Spring 2022 School'!$C$2:$AF$219,27,FALSE)))</f>
        <v>0</v>
      </c>
      <c r="AD75" s="414">
        <f t="shared" si="44"/>
        <v>56541</v>
      </c>
      <c r="AE75" s="436">
        <f>VLOOKUP($A75,'Data EYFSS Indica Old'!$C:$AQ,17,0)</f>
        <v>7159.2857142857147</v>
      </c>
      <c r="AF75" s="436">
        <f>VLOOKUP($A75,'Data EYFSS Indica Old'!$C:$AQ,18,0)</f>
        <v>9912.8571428571431</v>
      </c>
      <c r="AG75" s="436">
        <f>VLOOKUP($A75,'Data EYFSS Indica Old'!$C:$AQ,19,0)</f>
        <v>10463.571428571429</v>
      </c>
      <c r="AH75" s="414">
        <f t="shared" si="45"/>
        <v>4367.1642857142861</v>
      </c>
      <c r="AI75" s="414">
        <f t="shared" si="46"/>
        <v>2874.7285714285713</v>
      </c>
      <c r="AJ75" s="414">
        <f t="shared" si="47"/>
        <v>837.0857142857144</v>
      </c>
      <c r="AK75" s="414">
        <f t="shared" si="48"/>
        <v>8078.9785714285717</v>
      </c>
      <c r="AL75" s="436">
        <f>IF(ISNA(VLOOKUP($A75,'Spring 2022 School'!$B72:$AD72,29,FALSE)),0,(VLOOKUP($A75,'Spring 2022 School'!$B72:$AD72,29,FALSE)))</f>
        <v>10</v>
      </c>
      <c r="AM75" s="436">
        <f>IF(ISNA(VLOOKUP($A75,'Spring 2022 School'!$B72:$AZ72,30,FALSE)),0,(VLOOKUP($A75,'Spring 2022 School'!$B72:$AZ72,30,FALSE)))</f>
        <v>150</v>
      </c>
      <c r="AN75" s="435">
        <f t="shared" si="41"/>
        <v>5450</v>
      </c>
      <c r="AO75" s="437">
        <f t="shared" si="42"/>
        <v>0</v>
      </c>
      <c r="AP75" s="414">
        <f t="shared" si="43"/>
        <v>70069.978571428568</v>
      </c>
      <c r="AQ75" s="436">
        <f>VLOOKUP($A75,'Data EYFSS Indica Old'!$C:$AQ,26,0)</f>
        <v>7</v>
      </c>
      <c r="AR75" s="436">
        <f>VLOOKUP($A75,'Data EYFSS Indica Old'!$C:$AQ,27,0)</f>
        <v>0</v>
      </c>
      <c r="AS75" s="436">
        <f>VLOOKUP($A75,'Data EYFSS Indica Old'!$C:$AQ,28,0)</f>
        <v>10</v>
      </c>
      <c r="AT75" s="442">
        <f t="shared" si="53"/>
        <v>1962.3</v>
      </c>
      <c r="AU75" s="442">
        <f>(VLOOKUP($A75,'Data EYFSS Indica Old'!$C:$AQ,24,0))/3.2*AU$3</f>
        <v>0</v>
      </c>
      <c r="AV75" s="447">
        <f t="shared" si="49"/>
        <v>72032.278571428571</v>
      </c>
      <c r="AW75" s="443">
        <f t="shared" si="50"/>
        <v>30013.449404761905</v>
      </c>
      <c r="AX75" s="443">
        <f t="shared" si="51"/>
        <v>24010.759523809524</v>
      </c>
      <c r="AY75" s="443">
        <f t="shared" si="52"/>
        <v>18008.069642857143</v>
      </c>
      <c r="AZ75" s="443"/>
    </row>
    <row r="76" spans="1:52" x14ac:dyDescent="0.35">
      <c r="A76" s="252">
        <v>2102</v>
      </c>
      <c r="B76" t="s">
        <v>1002</v>
      </c>
      <c r="C76" s="242">
        <f>IF(ISNA(VLOOKUP($B76,'Spring 2022 School'!$C$2:$AF$220,5,FALSE)),0,(VLOOKUP($B76,'Spring 2022 School'!$C$2:$AF$220,5,FALSE)))</f>
        <v>34</v>
      </c>
      <c r="D76" s="242">
        <f>IF(ISNA(VLOOKUP($B76,'Summer 2022 School'!$C$2:$AF$220,5,FALSE)),0,(VLOOKUP($B76,'Summer 2022 School'!$C$2:$AF$220,5,FALSE)))</f>
        <v>34</v>
      </c>
      <c r="E76" s="242">
        <f>IF(ISNA(VLOOKUP($B76,'Autumn 2022 School'!$C$2:$AF$219,4,FALSE)),0,(VLOOKUP($B76,'Autumn 2022 School'!$C$2:$AF$219,4,FALSE)))</f>
        <v>28</v>
      </c>
      <c r="F76" s="242">
        <f>IF(ISNA(VLOOKUP($B76,'Spring 2022 School'!$C$2:$AF$219,8,FALSE)),0,(VLOOKUP($B76,'Spring 2022 School'!$C$2:$AF$219,8,FALSE)))</f>
        <v>0</v>
      </c>
      <c r="G76" s="242">
        <f>IF(ISNA(VLOOKUP($B76,'Summer 2022 School'!$C$2:$AF$219,8,FALSE)),0,(VLOOKUP($B76,'Summer 2022 School'!$C$2:$AF$219,8,FALSE)))</f>
        <v>0</v>
      </c>
      <c r="H76" s="242">
        <f>IF(ISNA(VLOOKUP($B76,'Autumn 2022 School'!$C$2:$AF$219,6,FALSE)),0,(VLOOKUP($B76,'Autumn 2022 School'!$C$2:$AF$219,6,FALSE)))</f>
        <v>0</v>
      </c>
      <c r="I76" s="242">
        <f>IF(ISNA(VLOOKUP($B76,'Spring 2022 School'!$C$2:$AF$219,12,FALSE)),0,(VLOOKUP($B76,'Spring 2022 School'!$C$2:$AF$219,12,FALSE)))</f>
        <v>510</v>
      </c>
      <c r="J76" s="242">
        <f>IF(ISNA(VLOOKUP($B76,'Summer 2022 School'!$C$2:$AF$219,12,FALSE)),0,(VLOOKUP($B76,'Summer 2022 School'!$C$2:$AF$219,12,FALSE)))</f>
        <v>510</v>
      </c>
      <c r="K76" s="242">
        <f>IF(ISNA(VLOOKUP($B76,'Autumn 2022 School'!$C$2:$AF$219,9,FALSE)),0,(VLOOKUP($B76,'Autumn 2022 School'!$C$2:$AF$219,9,FALSE)))</f>
        <v>420</v>
      </c>
      <c r="L76" s="242">
        <f>IF(ISNA(VLOOKUP($B76,'Spring 2022 School'!$C$2:$AF$219,15,FALSE)),0,(VLOOKUP($B76,'Spring 2022 School'!$C$2:$AF$219,15,FALSE)))</f>
        <v>0</v>
      </c>
      <c r="M76" s="242">
        <f>IF(ISNA(VLOOKUP($B76,'Summer 2022 School'!$C$2:$AF$219,15,FALSE)),0,(VLOOKUP($B76,'Summer 2022 School'!$C$2:$AF$219,15,FALSE)))</f>
        <v>0</v>
      </c>
      <c r="N76" s="242">
        <f>IF(ISNA(VLOOKUP($B76,'Autumn 2022 School'!$C$2:$AF$219,11,FALSE)),0,(VLOOKUP($B76,'Autumn 2022 School'!$C$2:$AF$219,11,FALSE)))</f>
        <v>0</v>
      </c>
      <c r="O76" s="242">
        <f>IF(ISNA(VLOOKUP($B76,'Spring 2022 School'!$C$2:$AF$219,2,FALSE)),0,(VLOOKUP($B76,'Spring 2022 School'!$C$2:$AF$219,2,FALSE)))</f>
        <v>0</v>
      </c>
      <c r="P76" s="242">
        <f>IF(ISNA(VLOOKUP($B76,'Summer 2022 School'!$C$2:$AF$219,2,FALSE)),0,(VLOOKUP($B76,'Summer 2022 School'!$C$2:$AF$219,2,FALSE)))</f>
        <v>0</v>
      </c>
      <c r="Q76" s="242">
        <f>IF(ISNA(VLOOKUP($B76,'Autumn 2022 School'!$C$2:$AF$219,2,FALSE)),0,(VLOOKUP($B76,'Autumn 2022 School'!$C$2:$AF$219,2,FALSE)))</f>
        <v>0</v>
      </c>
      <c r="R76" s="242">
        <f>IF(ISNA(VLOOKUP($B76,'Spring 2022 School'!$C$2:$AF$219,9,FALSE)),0,(VLOOKUP($B76,'Spring 2022 School'!$C$2:$AF$219,9,FALSE)))</f>
        <v>0</v>
      </c>
      <c r="S76" s="242">
        <f>IF(ISNA(VLOOKUP($B76,'Summer 2022 School'!$C$2:$AF$219,9,FALSE)),0,(VLOOKUP($B76,'Summer 2022 School'!$C$2:$AF$219,9,FALSE)))</f>
        <v>0</v>
      </c>
      <c r="T76" s="242">
        <f>IF(ISNA(VLOOKUP($B76,'Autumn 2022 School'!$C$2:$AF$219,7,FALSE)),0,(VLOOKUP($B76,'Autumn 2022 School'!$C$2:$AF$219,7,FALSE)))</f>
        <v>0</v>
      </c>
      <c r="U76" s="242">
        <f>IF(ISNA(VLOOKUP($B76,'Spring 2022 School'!$C$2:$AF$219,25,FALSE)),0,(VLOOKUP($B76,'Spring 2022 School'!$C$2:$AF$219,25,FALSE)))</f>
        <v>8</v>
      </c>
      <c r="V76" s="242">
        <f>IF(ISNA(VLOOKUP($B76,'Spring 2022 School'!$C$2:$AF$219,25,FALSE)),0,(VLOOKUP($B76,'Spring 2022 School'!$C$2:$AF$219,25,FALSE)))</f>
        <v>8</v>
      </c>
      <c r="W76" s="242">
        <f>IF(ISNA(VLOOKUP($B76,'Spring 2022 School'!$C$2:$AF$219,25,FALSE)),0,(VLOOKUP($B76,'Spring 2022 School'!$C$2:$AF$219,25,FALSE)))</f>
        <v>8</v>
      </c>
      <c r="X76" s="242">
        <f>IF(ISNA(VLOOKUP($B76,'Spring 2022 School'!$C$2:$AF$219,26,FALSE)),0,(VLOOKUP($B76,'Spring 2022 School'!$C$2:$AF$219,26,FALSE)))</f>
        <v>120</v>
      </c>
      <c r="Y76" s="242">
        <f>IF(ISNA(VLOOKUP($B76,'Spring 2022 School'!$C$2:$AF$219,26,FALSE)),0,(VLOOKUP($B76,'Spring 2022 School'!$C$2:$AF$219,26,FALSE)))</f>
        <v>120</v>
      </c>
      <c r="Z76" s="242">
        <f>IF(ISNA(VLOOKUP($B76,'Spring 2022 School'!$C$2:$AF$219,26,FALSE)),0,(VLOOKUP($B76,'Spring 2022 School'!$C$2:$AF$219,26,FALSE)))</f>
        <v>120</v>
      </c>
      <c r="AA76" s="242">
        <f>IF(ISNA(VLOOKUP($B76,'Spring 2022 School'!$C$2:$AF$219,27,FALSE)),0,(VLOOKUP($B76,'Spring 2022 School'!$C$2:$AF$219,27,FALSE)))</f>
        <v>0</v>
      </c>
      <c r="AB76" s="242">
        <f>IF(ISNA(VLOOKUP($B76,'Spring 2022 School'!$C$2:$AF$219,27,FALSE)),0,(VLOOKUP($B76,'Spring 2022 School'!$C$2:$AF$219,27,FALSE)))</f>
        <v>0</v>
      </c>
      <c r="AC76" s="242">
        <f>IF(ISNA(VLOOKUP($B76,'Spring 2022 School'!$C$2:$AF$219,27,FALSE)),0,(VLOOKUP($B76,'Spring 2022 School'!$C$2:$AF$219,27,FALSE)))</f>
        <v>0</v>
      </c>
      <c r="AD76" s="414">
        <f t="shared" si="44"/>
        <v>86010</v>
      </c>
      <c r="AE76" s="436">
        <f>VLOOKUP($A76,'Data EYFSS Indica Old'!$C:$AQ,17,0)</f>
        <v>10910.714285714286</v>
      </c>
      <c r="AF76" s="436">
        <f>VLOOKUP($A76,'Data EYFSS Indica Old'!$C:$AQ,18,0)</f>
        <v>14267.857142857143</v>
      </c>
      <c r="AG76" s="436">
        <f>VLOOKUP($A76,'Data EYFSS Indica Old'!$C:$AQ,19,0)</f>
        <v>15946.428571428571</v>
      </c>
      <c r="AH76" s="414">
        <f t="shared" si="45"/>
        <v>6655.5357142857147</v>
      </c>
      <c r="AI76" s="414">
        <f t="shared" si="46"/>
        <v>4137.6785714285716</v>
      </c>
      <c r="AJ76" s="414">
        <f t="shared" si="47"/>
        <v>1275.7142857142858</v>
      </c>
      <c r="AK76" s="414">
        <f t="shared" si="48"/>
        <v>12068.928571428572</v>
      </c>
      <c r="AL76" s="436">
        <f>IF(ISNA(VLOOKUP($A76,'Spring 2022 School'!$B73:$AD73,29,FALSE)),0,(VLOOKUP($A76,'Spring 2022 School'!$B73:$AD73,29,FALSE)))</f>
        <v>7</v>
      </c>
      <c r="AM76" s="436">
        <f>IF(ISNA(VLOOKUP($A76,'Spring 2022 School'!$B73:$AZ73,30,FALSE)),0,(VLOOKUP($A76,'Spring 2022 School'!$B73:$AZ73,30,FALSE)))</f>
        <v>105</v>
      </c>
      <c r="AN76" s="435">
        <f t="shared" si="41"/>
        <v>3815</v>
      </c>
      <c r="AO76" s="437">
        <f t="shared" si="42"/>
        <v>0</v>
      </c>
      <c r="AP76" s="414">
        <f t="shared" si="43"/>
        <v>101893.92857142858</v>
      </c>
      <c r="AQ76" s="436">
        <f>VLOOKUP($A76,'Data EYFSS Indica Old'!$C:$AQ,26,0)</f>
        <v>11</v>
      </c>
      <c r="AR76" s="436">
        <f>VLOOKUP($A76,'Data EYFSS Indica Old'!$C:$AQ,27,0)</f>
        <v>0</v>
      </c>
      <c r="AS76" s="436">
        <f>VLOOKUP($A76,'Data EYFSS Indica Old'!$C:$AQ,28,0)</f>
        <v>0</v>
      </c>
      <c r="AT76" s="442">
        <f t="shared" si="53"/>
        <v>1329.9</v>
      </c>
      <c r="AU76" s="442">
        <f>(VLOOKUP($A76,'Data EYFSS Indica Old'!$C:$AQ,24,0))/3.2*AU$3</f>
        <v>0</v>
      </c>
      <c r="AV76" s="447">
        <f t="shared" si="49"/>
        <v>103223.82857142857</v>
      </c>
      <c r="AW76" s="443">
        <f t="shared" si="50"/>
        <v>43009.928571428572</v>
      </c>
      <c r="AX76" s="443">
        <f t="shared" si="51"/>
        <v>34407.942857142858</v>
      </c>
      <c r="AY76" s="443">
        <f t="shared" si="52"/>
        <v>25805.957142857143</v>
      </c>
      <c r="AZ76" s="443"/>
    </row>
    <row r="77" spans="1:52" x14ac:dyDescent="0.35">
      <c r="A77" s="252">
        <v>2103</v>
      </c>
      <c r="B77" t="s">
        <v>1003</v>
      </c>
      <c r="C77" s="242">
        <f>IF(ISNA(VLOOKUP($B77,'Spring 2022 School'!$C$2:$AF$220,5,FALSE)),0,(VLOOKUP($B77,'Spring 2022 School'!$C$2:$AF$220,5,FALSE)))</f>
        <v>41</v>
      </c>
      <c r="D77" s="242">
        <f>IF(ISNA(VLOOKUP($B77,'Summer 2022 School'!$C$2:$AF$220,5,FALSE)),0,(VLOOKUP($B77,'Summer 2022 School'!$C$2:$AF$220,5,FALSE)))</f>
        <v>53</v>
      </c>
      <c r="E77" s="242">
        <f>IF(ISNA(VLOOKUP($B77,'Autumn 2022 School'!$C$2:$AF$219,4,FALSE)),0,(VLOOKUP($B77,'Autumn 2022 School'!$C$2:$AF$219,4,FALSE)))</f>
        <v>34</v>
      </c>
      <c r="F77" s="242">
        <f>IF(ISNA(VLOOKUP($B77,'Spring 2022 School'!$C$2:$AF$219,8,FALSE)),0,(VLOOKUP($B77,'Spring 2022 School'!$C$2:$AF$219,8,FALSE)))</f>
        <v>9</v>
      </c>
      <c r="G77" s="242">
        <f>IF(ISNA(VLOOKUP($B77,'Summer 2022 School'!$C$2:$AF$219,8,FALSE)),0,(VLOOKUP($B77,'Summer 2022 School'!$C$2:$AF$219,8,FALSE)))</f>
        <v>12</v>
      </c>
      <c r="H77" s="242">
        <f>IF(ISNA(VLOOKUP($B77,'Autumn 2022 School'!$C$2:$AF$219,6,FALSE)),0,(VLOOKUP($B77,'Autumn 2022 School'!$C$2:$AF$219,6,FALSE)))</f>
        <v>13</v>
      </c>
      <c r="I77" s="242">
        <f>IF(ISNA(VLOOKUP($B77,'Spring 2022 School'!$C$2:$AF$219,12,FALSE)),0,(VLOOKUP($B77,'Spring 2022 School'!$C$2:$AF$219,12,FALSE)))</f>
        <v>615</v>
      </c>
      <c r="J77" s="242">
        <f>IF(ISNA(VLOOKUP($B77,'Summer 2022 School'!$C$2:$AF$219,12,FALSE)),0,(VLOOKUP($B77,'Summer 2022 School'!$C$2:$AF$219,12,FALSE)))</f>
        <v>795</v>
      </c>
      <c r="K77" s="242">
        <f>IF(ISNA(VLOOKUP($B77,'Autumn 2022 School'!$C$2:$AF$219,9,FALSE)),0,(VLOOKUP($B77,'Autumn 2022 School'!$C$2:$AF$219,9,FALSE)))</f>
        <v>510</v>
      </c>
      <c r="L77" s="242">
        <f>IF(ISNA(VLOOKUP($B77,'Spring 2022 School'!$C$2:$AF$219,15,FALSE)),0,(VLOOKUP($B77,'Spring 2022 School'!$C$2:$AF$219,15,FALSE)))</f>
        <v>135</v>
      </c>
      <c r="M77" s="242">
        <f>IF(ISNA(VLOOKUP($B77,'Summer 2022 School'!$C$2:$AF$219,15,FALSE)),0,(VLOOKUP($B77,'Summer 2022 School'!$C$2:$AF$219,15,FALSE)))</f>
        <v>165</v>
      </c>
      <c r="N77" s="242">
        <f>IF(ISNA(VLOOKUP($B77,'Autumn 2022 School'!$C$2:$AF$219,11,FALSE)),0,(VLOOKUP($B77,'Autumn 2022 School'!$C$2:$AF$219,11,FALSE)))</f>
        <v>195</v>
      </c>
      <c r="O77" s="242">
        <f>IF(ISNA(VLOOKUP($B77,'Spring 2022 School'!$C$2:$AF$219,2,FALSE)),0,(VLOOKUP($B77,'Spring 2022 School'!$C$2:$AF$219,2,FALSE)))</f>
        <v>0</v>
      </c>
      <c r="P77" s="242">
        <f>IF(ISNA(VLOOKUP($B77,'Summer 2022 School'!$C$2:$AF$219,2,FALSE)),0,(VLOOKUP($B77,'Summer 2022 School'!$C$2:$AF$219,2,FALSE)))</f>
        <v>0</v>
      </c>
      <c r="Q77" s="242">
        <f>IF(ISNA(VLOOKUP($B77,'Autumn 2022 School'!$C$2:$AF$219,2,FALSE)),0,(VLOOKUP($B77,'Autumn 2022 School'!$C$2:$AF$219,2,FALSE)))</f>
        <v>0</v>
      </c>
      <c r="R77" s="242">
        <f>IF(ISNA(VLOOKUP($B77,'Spring 2022 School'!$C$2:$AF$219,9,FALSE)),0,(VLOOKUP($B77,'Spring 2022 School'!$C$2:$AF$219,9,FALSE)))</f>
        <v>0</v>
      </c>
      <c r="S77" s="242">
        <f>IF(ISNA(VLOOKUP($B77,'Summer 2022 School'!$C$2:$AF$219,9,FALSE)),0,(VLOOKUP($B77,'Summer 2022 School'!$C$2:$AF$219,9,FALSE)))</f>
        <v>0</v>
      </c>
      <c r="T77" s="242">
        <f>IF(ISNA(VLOOKUP($B77,'Autumn 2022 School'!$C$2:$AF$219,7,FALSE)),0,(VLOOKUP($B77,'Autumn 2022 School'!$C$2:$AF$219,7,FALSE)))</f>
        <v>0</v>
      </c>
      <c r="U77" s="242">
        <f>IF(ISNA(VLOOKUP($B77,'Spring 2022 School'!$C$2:$AF$219,25,FALSE)),0,(VLOOKUP($B77,'Spring 2022 School'!$C$2:$AF$219,25,FALSE)))</f>
        <v>18</v>
      </c>
      <c r="V77" s="242">
        <f>IF(ISNA(VLOOKUP($B77,'Spring 2022 School'!$C$2:$AF$219,25,FALSE)),0,(VLOOKUP($B77,'Spring 2022 School'!$C$2:$AF$219,25,FALSE)))</f>
        <v>18</v>
      </c>
      <c r="W77" s="242">
        <f>IF(ISNA(VLOOKUP($B77,'Spring 2022 School'!$C$2:$AF$219,25,FALSE)),0,(VLOOKUP($B77,'Spring 2022 School'!$C$2:$AF$219,25,FALSE)))</f>
        <v>18</v>
      </c>
      <c r="X77" s="242">
        <f>IF(ISNA(VLOOKUP($B77,'Spring 2022 School'!$C$2:$AF$219,26,FALSE)),0,(VLOOKUP($B77,'Spring 2022 School'!$C$2:$AF$219,26,FALSE)))</f>
        <v>270</v>
      </c>
      <c r="Y77" s="242">
        <f>IF(ISNA(VLOOKUP($B77,'Spring 2022 School'!$C$2:$AF$219,26,FALSE)),0,(VLOOKUP($B77,'Spring 2022 School'!$C$2:$AF$219,26,FALSE)))</f>
        <v>270</v>
      </c>
      <c r="Z77" s="242">
        <f>IF(ISNA(VLOOKUP($B77,'Spring 2022 School'!$C$2:$AF$219,26,FALSE)),0,(VLOOKUP($B77,'Spring 2022 School'!$C$2:$AF$219,26,FALSE)))</f>
        <v>270</v>
      </c>
      <c r="AA77" s="242">
        <f>IF(ISNA(VLOOKUP($B77,'Spring 2022 School'!$C$2:$AF$219,27,FALSE)),0,(VLOOKUP($B77,'Spring 2022 School'!$C$2:$AF$219,27,FALSE)))</f>
        <v>0</v>
      </c>
      <c r="AB77" s="242">
        <f>IF(ISNA(VLOOKUP($B77,'Spring 2022 School'!$C$2:$AF$219,27,FALSE)),0,(VLOOKUP($B77,'Spring 2022 School'!$C$2:$AF$219,27,FALSE)))</f>
        <v>0</v>
      </c>
      <c r="AC77" s="242">
        <f>IF(ISNA(VLOOKUP($B77,'Spring 2022 School'!$C$2:$AF$219,27,FALSE)),0,(VLOOKUP($B77,'Spring 2022 School'!$C$2:$AF$219,27,FALSE)))</f>
        <v>0</v>
      </c>
      <c r="AD77" s="414">
        <f t="shared" si="44"/>
        <v>144243</v>
      </c>
      <c r="AE77" s="436">
        <f>VLOOKUP($A77,'Data EYFSS Indica Old'!$C:$AQ,17,0)</f>
        <v>896.25</v>
      </c>
      <c r="AF77" s="436">
        <f>VLOOKUP($A77,'Data EYFSS Indica Old'!$C:$AQ,18,0)</f>
        <v>9858.75</v>
      </c>
      <c r="AG77" s="436">
        <f>VLOOKUP($A77,'Data EYFSS Indica Old'!$C:$AQ,19,0)</f>
        <v>17925</v>
      </c>
      <c r="AH77" s="414">
        <f t="shared" si="45"/>
        <v>546.71249999999998</v>
      </c>
      <c r="AI77" s="414">
        <f t="shared" si="46"/>
        <v>2859.0374999999999</v>
      </c>
      <c r="AJ77" s="414">
        <f t="shared" si="47"/>
        <v>1434</v>
      </c>
      <c r="AK77" s="414">
        <f t="shared" si="48"/>
        <v>4839.75</v>
      </c>
      <c r="AL77" s="436">
        <f>IF(ISNA(VLOOKUP($A77,'Spring 2022 School'!$B74:$AD74,29,FALSE)),0,(VLOOKUP($A77,'Spring 2022 School'!$B74:$AD74,29,FALSE)))</f>
        <v>18</v>
      </c>
      <c r="AM77" s="436">
        <f>IF(ISNA(VLOOKUP($A77,'Spring 2022 School'!$B74:$AZ74,30,FALSE)),0,(VLOOKUP($A77,'Spring 2022 School'!$B74:$AZ74,30,FALSE)))</f>
        <v>270</v>
      </c>
      <c r="AN77" s="435">
        <f t="shared" si="41"/>
        <v>9810</v>
      </c>
      <c r="AO77" s="437">
        <f t="shared" si="42"/>
        <v>0</v>
      </c>
      <c r="AP77" s="414">
        <f t="shared" si="43"/>
        <v>158892.75</v>
      </c>
      <c r="AQ77" s="436">
        <f>VLOOKUP($A77,'Data EYFSS Indica Old'!$C:$AQ,26,0)</f>
        <v>33</v>
      </c>
      <c r="AR77" s="436">
        <f>VLOOKUP($A77,'Data EYFSS Indica Old'!$C:$AQ,27,0)</f>
        <v>0</v>
      </c>
      <c r="AS77" s="436">
        <f>VLOOKUP($A77,'Data EYFSS Indica Old'!$C:$AQ,28,0)</f>
        <v>0</v>
      </c>
      <c r="AT77" s="442">
        <f t="shared" si="53"/>
        <v>3989.7</v>
      </c>
      <c r="AU77" s="442">
        <f>(VLOOKUP($A77,'Data EYFSS Indica Old'!$C:$AQ,24,0))/3.2*AU$3</f>
        <v>0</v>
      </c>
      <c r="AV77" s="447">
        <f t="shared" si="49"/>
        <v>162882.45000000001</v>
      </c>
      <c r="AW77" s="443">
        <f t="shared" si="50"/>
        <v>67867.6875</v>
      </c>
      <c r="AX77" s="443">
        <f t="shared" si="51"/>
        <v>54294.15</v>
      </c>
      <c r="AY77" s="443">
        <f t="shared" si="52"/>
        <v>40720.612500000003</v>
      </c>
      <c r="AZ77" s="443"/>
    </row>
    <row r="78" spans="1:52" x14ac:dyDescent="0.35">
      <c r="A78" s="252">
        <v>2108</v>
      </c>
      <c r="B78" t="s">
        <v>1004</v>
      </c>
      <c r="C78" s="242">
        <f>IF(ISNA(VLOOKUP($B78,'Spring 2022 School'!$C$2:$AF$220,5,FALSE)),0,(VLOOKUP($B78,'Spring 2022 School'!$C$2:$AF$220,5,FALSE)))</f>
        <v>51</v>
      </c>
      <c r="D78" s="242">
        <f>IF(ISNA(VLOOKUP($B78,'Summer 2022 School'!$C$2:$AF$220,5,FALSE)),0,(VLOOKUP($B78,'Summer 2022 School'!$C$2:$AF$220,5,FALSE)))</f>
        <v>52</v>
      </c>
      <c r="E78" s="242">
        <f>IF(ISNA(VLOOKUP($B78,'Autumn 2022 School'!$C$2:$AF$219,4,FALSE)),0,(VLOOKUP($B78,'Autumn 2022 School'!$C$2:$AF$219,4,FALSE)))</f>
        <v>51</v>
      </c>
      <c r="F78" s="242">
        <f>IF(ISNA(VLOOKUP($B78,'Spring 2022 School'!$C$2:$AF$219,8,FALSE)),0,(VLOOKUP($B78,'Spring 2022 School'!$C$2:$AF$219,8,FALSE)))</f>
        <v>0</v>
      </c>
      <c r="G78" s="242">
        <f>IF(ISNA(VLOOKUP($B78,'Summer 2022 School'!$C$2:$AF$219,8,FALSE)),0,(VLOOKUP($B78,'Summer 2022 School'!$C$2:$AF$219,8,FALSE)))</f>
        <v>0</v>
      </c>
      <c r="H78" s="242">
        <f>IF(ISNA(VLOOKUP($B78,'Autumn 2022 School'!$C$2:$AF$219,6,FALSE)),0,(VLOOKUP($B78,'Autumn 2022 School'!$C$2:$AF$219,6,FALSE)))</f>
        <v>0</v>
      </c>
      <c r="I78" s="242">
        <f>IF(ISNA(VLOOKUP($B78,'Spring 2022 School'!$C$2:$AF$219,12,FALSE)),0,(VLOOKUP($B78,'Spring 2022 School'!$C$2:$AF$219,12,FALSE)))</f>
        <v>765</v>
      </c>
      <c r="J78" s="242">
        <f>IF(ISNA(VLOOKUP($B78,'Summer 2022 School'!$C$2:$AF$219,12,FALSE)),0,(VLOOKUP($B78,'Summer 2022 School'!$C$2:$AF$219,12,FALSE)))</f>
        <v>780</v>
      </c>
      <c r="K78" s="242">
        <f>IF(ISNA(VLOOKUP($B78,'Autumn 2022 School'!$C$2:$AF$219,9,FALSE)),0,(VLOOKUP($B78,'Autumn 2022 School'!$C$2:$AF$219,9,FALSE)))</f>
        <v>765</v>
      </c>
      <c r="L78" s="242">
        <f>IF(ISNA(VLOOKUP($B78,'Spring 2022 School'!$C$2:$AF$219,15,FALSE)),0,(VLOOKUP($B78,'Spring 2022 School'!$C$2:$AF$219,15,FALSE)))</f>
        <v>0</v>
      </c>
      <c r="M78" s="242">
        <f>IF(ISNA(VLOOKUP($B78,'Summer 2022 School'!$C$2:$AF$219,15,FALSE)),0,(VLOOKUP($B78,'Summer 2022 School'!$C$2:$AF$219,15,FALSE)))</f>
        <v>0</v>
      </c>
      <c r="N78" s="242">
        <f>IF(ISNA(VLOOKUP($B78,'Autumn 2022 School'!$C$2:$AF$219,11,FALSE)),0,(VLOOKUP($B78,'Autumn 2022 School'!$C$2:$AF$219,11,FALSE)))</f>
        <v>0</v>
      </c>
      <c r="O78" s="242">
        <f>IF(ISNA(VLOOKUP($B78,'Spring 2022 School'!$C$2:$AF$219,2,FALSE)),0,(VLOOKUP($B78,'Spring 2022 School'!$C$2:$AF$219,2,FALSE)))</f>
        <v>0</v>
      </c>
      <c r="P78" s="242">
        <f>IF(ISNA(VLOOKUP($B78,'Summer 2022 School'!$C$2:$AF$219,2,FALSE)),0,(VLOOKUP($B78,'Summer 2022 School'!$C$2:$AF$219,2,FALSE)))</f>
        <v>0</v>
      </c>
      <c r="Q78" s="242">
        <f>IF(ISNA(VLOOKUP($B78,'Autumn 2022 School'!$C$2:$AF$219,2,FALSE)),0,(VLOOKUP($B78,'Autumn 2022 School'!$C$2:$AF$219,2,FALSE)))</f>
        <v>0</v>
      </c>
      <c r="R78" s="242">
        <f>IF(ISNA(VLOOKUP($B78,'Spring 2022 School'!$C$2:$AF$219,9,FALSE)),0,(VLOOKUP($B78,'Spring 2022 School'!$C$2:$AF$219,9,FALSE)))</f>
        <v>0</v>
      </c>
      <c r="S78" s="242">
        <f>IF(ISNA(VLOOKUP($B78,'Summer 2022 School'!$C$2:$AF$219,9,FALSE)),0,(VLOOKUP($B78,'Summer 2022 School'!$C$2:$AF$219,9,FALSE)))</f>
        <v>0</v>
      </c>
      <c r="T78" s="242">
        <f>IF(ISNA(VLOOKUP($B78,'Autumn 2022 School'!$C$2:$AF$219,7,FALSE)),0,(VLOOKUP($B78,'Autumn 2022 School'!$C$2:$AF$219,7,FALSE)))</f>
        <v>0</v>
      </c>
      <c r="U78" s="242">
        <f>IF(ISNA(VLOOKUP($B78,'Spring 2022 School'!$C$2:$AF$219,25,FALSE)),0,(VLOOKUP($B78,'Spring 2022 School'!$C$2:$AF$219,25,FALSE)))</f>
        <v>12</v>
      </c>
      <c r="V78" s="242">
        <f>IF(ISNA(VLOOKUP($B78,'Spring 2022 School'!$C$2:$AF$219,25,FALSE)),0,(VLOOKUP($B78,'Spring 2022 School'!$C$2:$AF$219,25,FALSE)))</f>
        <v>12</v>
      </c>
      <c r="W78" s="242">
        <f>IF(ISNA(VLOOKUP($B78,'Spring 2022 School'!$C$2:$AF$219,25,FALSE)),0,(VLOOKUP($B78,'Spring 2022 School'!$C$2:$AF$219,25,FALSE)))</f>
        <v>12</v>
      </c>
      <c r="X78" s="242">
        <f>IF(ISNA(VLOOKUP($B78,'Spring 2022 School'!$C$2:$AF$219,26,FALSE)),0,(VLOOKUP($B78,'Spring 2022 School'!$C$2:$AF$219,26,FALSE)))</f>
        <v>180</v>
      </c>
      <c r="Y78" s="242">
        <f>IF(ISNA(VLOOKUP($B78,'Spring 2022 School'!$C$2:$AF$219,26,FALSE)),0,(VLOOKUP($B78,'Spring 2022 School'!$C$2:$AF$219,26,FALSE)))</f>
        <v>180</v>
      </c>
      <c r="Z78" s="242">
        <f>IF(ISNA(VLOOKUP($B78,'Spring 2022 School'!$C$2:$AF$219,26,FALSE)),0,(VLOOKUP($B78,'Spring 2022 School'!$C$2:$AF$219,26,FALSE)))</f>
        <v>180</v>
      </c>
      <c r="AA78" s="242">
        <f>IF(ISNA(VLOOKUP($B78,'Spring 2022 School'!$C$2:$AF$219,27,FALSE)),0,(VLOOKUP($B78,'Spring 2022 School'!$C$2:$AF$219,27,FALSE)))</f>
        <v>0</v>
      </c>
      <c r="AB78" s="242">
        <f>IF(ISNA(VLOOKUP($B78,'Spring 2022 School'!$C$2:$AF$219,27,FALSE)),0,(VLOOKUP($B78,'Spring 2022 School'!$C$2:$AF$219,27,FALSE)))</f>
        <v>0</v>
      </c>
      <c r="AC78" s="242">
        <f>IF(ISNA(VLOOKUP($B78,'Spring 2022 School'!$C$2:$AF$219,27,FALSE)),0,(VLOOKUP($B78,'Spring 2022 School'!$C$2:$AF$219,27,FALSE)))</f>
        <v>0</v>
      </c>
      <c r="AD78" s="414">
        <f t="shared" si="44"/>
        <v>137545.5</v>
      </c>
      <c r="AE78" s="436">
        <f>VLOOKUP($A78,'Data EYFSS Indica Old'!$C:$AQ,17,0)</f>
        <v>0</v>
      </c>
      <c r="AF78" s="436">
        <f>VLOOKUP($A78,'Data EYFSS Indica Old'!$C:$AQ,18,0)</f>
        <v>25289.776119402984</v>
      </c>
      <c r="AG78" s="436">
        <f>VLOOKUP($A78,'Data EYFSS Indica Old'!$C:$AQ,19,0)</f>
        <v>34111.791044776117</v>
      </c>
      <c r="AH78" s="414">
        <f t="shared" si="45"/>
        <v>0</v>
      </c>
      <c r="AI78" s="414">
        <f t="shared" si="46"/>
        <v>7334.035074626865</v>
      </c>
      <c r="AJ78" s="414">
        <f t="shared" si="47"/>
        <v>2728.9432835820894</v>
      </c>
      <c r="AK78" s="414">
        <f t="shared" si="48"/>
        <v>10062.978358208955</v>
      </c>
      <c r="AL78" s="436">
        <f>IF(ISNA(VLOOKUP($A78,'Spring 2022 School'!$B75:$AD75,29,FALSE)),0,(VLOOKUP($A78,'Spring 2022 School'!$B75:$AD75,29,FALSE)))</f>
        <v>0</v>
      </c>
      <c r="AM78" s="436">
        <f>IF(ISNA(VLOOKUP($A78,'Spring 2022 School'!$B75:$AZ75,30,FALSE)),0,(VLOOKUP($A78,'Spring 2022 School'!$B75:$AZ75,30,FALSE)))</f>
        <v>0</v>
      </c>
      <c r="AN78" s="435">
        <f t="shared" si="41"/>
        <v>0</v>
      </c>
      <c r="AO78" s="437">
        <f t="shared" si="42"/>
        <v>0</v>
      </c>
      <c r="AP78" s="414">
        <f t="shared" si="43"/>
        <v>147608.47835820896</v>
      </c>
      <c r="AQ78" s="436">
        <f>VLOOKUP($A78,'Data EYFSS Indica Old'!$C:$AQ,26,0)</f>
        <v>22</v>
      </c>
      <c r="AR78" s="436">
        <f>VLOOKUP($A78,'Data EYFSS Indica Old'!$C:$AQ,27,0)</f>
        <v>0</v>
      </c>
      <c r="AS78" s="436">
        <f>VLOOKUP($A78,'Data EYFSS Indica Old'!$C:$AQ,28,0)</f>
        <v>0</v>
      </c>
      <c r="AT78" s="442">
        <f t="shared" si="53"/>
        <v>2659.8</v>
      </c>
      <c r="AU78" s="442">
        <f>(VLOOKUP($A78,'Data EYFSS Indica Old'!$C:$AQ,24,0))/3.2*AU$3</f>
        <v>0</v>
      </c>
      <c r="AV78" s="447">
        <f t="shared" si="49"/>
        <v>150268.27835820895</v>
      </c>
      <c r="AW78" s="443">
        <f t="shared" si="50"/>
        <v>62611.782649253728</v>
      </c>
      <c r="AX78" s="443">
        <f t="shared" si="51"/>
        <v>50089.426119402982</v>
      </c>
      <c r="AY78" s="443">
        <f t="shared" si="52"/>
        <v>37567.069589552237</v>
      </c>
      <c r="AZ78" s="443"/>
    </row>
    <row r="79" spans="1:52" x14ac:dyDescent="0.35">
      <c r="A79" s="252">
        <v>2109</v>
      </c>
      <c r="B79" t="s">
        <v>1005</v>
      </c>
      <c r="C79" s="242">
        <f>IF(ISNA(VLOOKUP($B79,'Spring 2022 School'!$C$2:$AF$220,5,FALSE)),0,(VLOOKUP($B79,'Spring 2022 School'!$C$2:$AF$220,5,FALSE)))</f>
        <v>13</v>
      </c>
      <c r="D79" s="242">
        <f>IF(ISNA(VLOOKUP($B79,'Summer 2022 School'!$C$2:$AF$220,5,FALSE)),0,(VLOOKUP($B79,'Summer 2022 School'!$C$2:$AF$220,5,FALSE)))</f>
        <v>13</v>
      </c>
      <c r="E79" s="242">
        <f>IF(ISNA(VLOOKUP($B79,'Autumn 2022 School'!$C$2:$AF$219,4,FALSE)),0,(VLOOKUP($B79,'Autumn 2022 School'!$C$2:$AF$219,4,FALSE)))</f>
        <v>20</v>
      </c>
      <c r="F79" s="242">
        <f>IF(ISNA(VLOOKUP($B79,'Spring 2022 School'!$C$2:$AF$219,8,FALSE)),0,(VLOOKUP($B79,'Spring 2022 School'!$C$2:$AF$219,8,FALSE)))</f>
        <v>0</v>
      </c>
      <c r="G79" s="242">
        <f>IF(ISNA(VLOOKUP($B79,'Summer 2022 School'!$C$2:$AF$219,8,FALSE)),0,(VLOOKUP($B79,'Summer 2022 School'!$C$2:$AF$219,8,FALSE)))</f>
        <v>0</v>
      </c>
      <c r="H79" s="242">
        <f>IF(ISNA(VLOOKUP($B79,'Autumn 2022 School'!$C$2:$AF$219,6,FALSE)),0,(VLOOKUP($B79,'Autumn 2022 School'!$C$2:$AF$219,6,FALSE)))</f>
        <v>0</v>
      </c>
      <c r="I79" s="242">
        <f>IF(ISNA(VLOOKUP($B79,'Spring 2022 School'!$C$2:$AF$219,12,FALSE)),0,(VLOOKUP($B79,'Spring 2022 School'!$C$2:$AF$219,12,FALSE)))</f>
        <v>195</v>
      </c>
      <c r="J79" s="242">
        <f>IF(ISNA(VLOOKUP($B79,'Summer 2022 School'!$C$2:$AF$219,12,FALSE)),0,(VLOOKUP($B79,'Summer 2022 School'!$C$2:$AF$219,12,FALSE)))</f>
        <v>195</v>
      </c>
      <c r="K79" s="242">
        <f>IF(ISNA(VLOOKUP($B79,'Autumn 2022 School'!$C$2:$AF$219,9,FALSE)),0,(VLOOKUP($B79,'Autumn 2022 School'!$C$2:$AF$219,9,FALSE)))</f>
        <v>300</v>
      </c>
      <c r="L79" s="242">
        <f>IF(ISNA(VLOOKUP($B79,'Spring 2022 School'!$C$2:$AF$219,15,FALSE)),0,(VLOOKUP($B79,'Spring 2022 School'!$C$2:$AF$219,15,FALSE)))</f>
        <v>0</v>
      </c>
      <c r="M79" s="242">
        <f>IF(ISNA(VLOOKUP($B79,'Summer 2022 School'!$C$2:$AF$219,15,FALSE)),0,(VLOOKUP($B79,'Summer 2022 School'!$C$2:$AF$219,15,FALSE)))</f>
        <v>0</v>
      </c>
      <c r="N79" s="242">
        <f>IF(ISNA(VLOOKUP($B79,'Autumn 2022 School'!$C$2:$AF$219,11,FALSE)),0,(VLOOKUP($B79,'Autumn 2022 School'!$C$2:$AF$219,11,FALSE)))</f>
        <v>0</v>
      </c>
      <c r="O79" s="242">
        <f>IF(ISNA(VLOOKUP($B79,'Spring 2022 School'!$C$2:$AF$219,2,FALSE)),0,(VLOOKUP($B79,'Spring 2022 School'!$C$2:$AF$219,2,FALSE)))</f>
        <v>0</v>
      </c>
      <c r="P79" s="242">
        <f>IF(ISNA(VLOOKUP($B79,'Summer 2022 School'!$C$2:$AF$219,2,FALSE)),0,(VLOOKUP($B79,'Summer 2022 School'!$C$2:$AF$219,2,FALSE)))</f>
        <v>0</v>
      </c>
      <c r="Q79" s="242">
        <f>IF(ISNA(VLOOKUP($B79,'Autumn 2022 School'!$C$2:$AF$219,2,FALSE)),0,(VLOOKUP($B79,'Autumn 2022 School'!$C$2:$AF$219,2,FALSE)))</f>
        <v>0</v>
      </c>
      <c r="R79" s="242">
        <f>IF(ISNA(VLOOKUP($B79,'Spring 2022 School'!$C$2:$AF$219,9,FALSE)),0,(VLOOKUP($B79,'Spring 2022 School'!$C$2:$AF$219,9,FALSE)))</f>
        <v>0</v>
      </c>
      <c r="S79" s="242">
        <f>IF(ISNA(VLOOKUP($B79,'Summer 2022 School'!$C$2:$AF$219,9,FALSE)),0,(VLOOKUP($B79,'Summer 2022 School'!$C$2:$AF$219,9,FALSE)))</f>
        <v>0</v>
      </c>
      <c r="T79" s="242">
        <f>IF(ISNA(VLOOKUP($B79,'Autumn 2022 School'!$C$2:$AF$219,7,FALSE)),0,(VLOOKUP($B79,'Autumn 2022 School'!$C$2:$AF$219,7,FALSE)))</f>
        <v>0</v>
      </c>
      <c r="U79" s="242">
        <f>IF(ISNA(VLOOKUP($B79,'Spring 2022 School'!$C$2:$AF$219,25,FALSE)),0,(VLOOKUP($B79,'Spring 2022 School'!$C$2:$AF$219,25,FALSE)))</f>
        <v>6</v>
      </c>
      <c r="V79" s="242">
        <f>IF(ISNA(VLOOKUP($B79,'Spring 2022 School'!$C$2:$AF$219,25,FALSE)),0,(VLOOKUP($B79,'Spring 2022 School'!$C$2:$AF$219,25,FALSE)))</f>
        <v>6</v>
      </c>
      <c r="W79" s="242">
        <f>IF(ISNA(VLOOKUP($B79,'Spring 2022 School'!$C$2:$AF$219,25,FALSE)),0,(VLOOKUP($B79,'Spring 2022 School'!$C$2:$AF$219,25,FALSE)))</f>
        <v>6</v>
      </c>
      <c r="X79" s="242">
        <f>IF(ISNA(VLOOKUP($B79,'Spring 2022 School'!$C$2:$AF$219,26,FALSE)),0,(VLOOKUP($B79,'Spring 2022 School'!$C$2:$AF$219,26,FALSE)))</f>
        <v>90</v>
      </c>
      <c r="Y79" s="242">
        <f>IF(ISNA(VLOOKUP($B79,'Spring 2022 School'!$C$2:$AF$219,26,FALSE)),0,(VLOOKUP($B79,'Spring 2022 School'!$C$2:$AF$219,26,FALSE)))</f>
        <v>90</v>
      </c>
      <c r="Z79" s="242">
        <f>IF(ISNA(VLOOKUP($B79,'Spring 2022 School'!$C$2:$AF$219,26,FALSE)),0,(VLOOKUP($B79,'Spring 2022 School'!$C$2:$AF$219,26,FALSE)))</f>
        <v>90</v>
      </c>
      <c r="AA79" s="242">
        <f>IF(ISNA(VLOOKUP($B79,'Spring 2022 School'!$C$2:$AF$219,27,FALSE)),0,(VLOOKUP($B79,'Spring 2022 School'!$C$2:$AF$219,27,FALSE)))</f>
        <v>0</v>
      </c>
      <c r="AB79" s="242">
        <f>IF(ISNA(VLOOKUP($B79,'Spring 2022 School'!$C$2:$AF$219,27,FALSE)),0,(VLOOKUP($B79,'Spring 2022 School'!$C$2:$AF$219,27,FALSE)))</f>
        <v>0</v>
      </c>
      <c r="AC79" s="242">
        <f>IF(ISNA(VLOOKUP($B79,'Spring 2022 School'!$C$2:$AF$219,27,FALSE)),0,(VLOOKUP($B79,'Spring 2022 School'!$C$2:$AF$219,27,FALSE)))</f>
        <v>0</v>
      </c>
      <c r="AD79" s="414">
        <f t="shared" si="44"/>
        <v>40749</v>
      </c>
      <c r="AE79" s="436">
        <f>VLOOKUP($A79,'Data EYFSS Indica Old'!$C:$AQ,17,0)</f>
        <v>6017.1428571428578</v>
      </c>
      <c r="AF79" s="436">
        <f>VLOOKUP($A79,'Data EYFSS Indica Old'!$C:$AQ,18,0)</f>
        <v>6685.7142857142862</v>
      </c>
      <c r="AG79" s="436">
        <f>VLOOKUP($A79,'Data EYFSS Indica Old'!$C:$AQ,19,0)</f>
        <v>8691.4285714285725</v>
      </c>
      <c r="AH79" s="414">
        <f t="shared" si="45"/>
        <v>3670.457142857143</v>
      </c>
      <c r="AI79" s="414">
        <f t="shared" si="46"/>
        <v>1938.8571428571429</v>
      </c>
      <c r="AJ79" s="414">
        <f t="shared" si="47"/>
        <v>695.3142857142858</v>
      </c>
      <c r="AK79" s="414">
        <f t="shared" si="48"/>
        <v>6304.6285714285714</v>
      </c>
      <c r="AL79" s="436">
        <f>IF(ISNA(VLOOKUP($A79,'Spring 2022 School'!$B76:$AD76,29,FALSE)),0,(VLOOKUP($A79,'Spring 2022 School'!$B76:$AD76,29,FALSE)))</f>
        <v>6</v>
      </c>
      <c r="AM79" s="436">
        <f>IF(ISNA(VLOOKUP($A79,'Spring 2022 School'!$B76:$AZ76,30,FALSE)),0,(VLOOKUP($A79,'Spring 2022 School'!$B76:$AZ76,30,FALSE)))</f>
        <v>90</v>
      </c>
      <c r="AN79" s="435">
        <f t="shared" si="41"/>
        <v>3270</v>
      </c>
      <c r="AO79" s="437">
        <f t="shared" si="42"/>
        <v>0</v>
      </c>
      <c r="AP79" s="414">
        <f t="shared" si="43"/>
        <v>50323.62857142857</v>
      </c>
      <c r="AQ79" s="436">
        <f>VLOOKUP($A79,'Data EYFSS Indica Old'!$C:$AQ,26,0)</f>
        <v>13</v>
      </c>
      <c r="AR79" s="436">
        <f>VLOOKUP($A79,'Data EYFSS Indica Old'!$C:$AQ,27,0)</f>
        <v>0</v>
      </c>
      <c r="AS79" s="436">
        <f>VLOOKUP($A79,'Data EYFSS Indica Old'!$C:$AQ,28,0)</f>
        <v>0</v>
      </c>
      <c r="AT79" s="442">
        <f t="shared" si="53"/>
        <v>1571.7</v>
      </c>
      <c r="AU79" s="442">
        <f>(VLOOKUP($A79,'Data EYFSS Indica Old'!$C:$AQ,24,0))/3.2*AU$3</f>
        <v>0</v>
      </c>
      <c r="AV79" s="447">
        <f t="shared" si="49"/>
        <v>51895.328571428567</v>
      </c>
      <c r="AW79" s="443">
        <f t="shared" si="50"/>
        <v>21623.053571428569</v>
      </c>
      <c r="AX79" s="443">
        <f t="shared" si="51"/>
        <v>17298.442857142854</v>
      </c>
      <c r="AY79" s="443">
        <f t="shared" si="52"/>
        <v>12973.83214285714</v>
      </c>
      <c r="AZ79" s="443"/>
    </row>
    <row r="80" spans="1:52" x14ac:dyDescent="0.35">
      <c r="A80" s="252">
        <v>2110</v>
      </c>
      <c r="B80" t="s">
        <v>1006</v>
      </c>
      <c r="C80" s="242">
        <f>IF(ISNA(VLOOKUP($B80,'Spring 2022 School'!$C$2:$AF$220,5,FALSE)),0,(VLOOKUP($B80,'Spring 2022 School'!$C$2:$AF$220,5,FALSE)))</f>
        <v>76</v>
      </c>
      <c r="D80" s="242">
        <f>IF(ISNA(VLOOKUP($B80,'Summer 2022 School'!$C$2:$AF$220,5,FALSE)),0,(VLOOKUP($B80,'Summer 2022 School'!$C$2:$AF$220,5,FALSE)))</f>
        <v>76</v>
      </c>
      <c r="E80" s="242">
        <f>IF(ISNA(VLOOKUP($B80,'Autumn 2022 School'!$C$2:$AF$219,4,FALSE)),0,(VLOOKUP($B80,'Autumn 2022 School'!$C$2:$AF$219,4,FALSE)))</f>
        <v>50</v>
      </c>
      <c r="F80" s="242">
        <f>IF(ISNA(VLOOKUP($B80,'Spring 2022 School'!$C$2:$AF$219,8,FALSE)),0,(VLOOKUP($B80,'Spring 2022 School'!$C$2:$AF$219,8,FALSE)))</f>
        <v>0</v>
      </c>
      <c r="G80" s="242">
        <f>IF(ISNA(VLOOKUP($B80,'Summer 2022 School'!$C$2:$AF$219,8,FALSE)),0,(VLOOKUP($B80,'Summer 2022 School'!$C$2:$AF$219,8,FALSE)))</f>
        <v>0</v>
      </c>
      <c r="H80" s="242">
        <f>IF(ISNA(VLOOKUP($B80,'Autumn 2022 School'!$C$2:$AF$219,6,FALSE)),0,(VLOOKUP($B80,'Autumn 2022 School'!$C$2:$AF$219,6,FALSE)))</f>
        <v>0</v>
      </c>
      <c r="I80" s="242">
        <f>IF(ISNA(VLOOKUP($B80,'Spring 2022 School'!$C$2:$AF$219,12,FALSE)),0,(VLOOKUP($B80,'Spring 2022 School'!$C$2:$AF$219,12,FALSE)))</f>
        <v>1140</v>
      </c>
      <c r="J80" s="242">
        <f>IF(ISNA(VLOOKUP($B80,'Summer 2022 School'!$C$2:$AF$219,12,FALSE)),0,(VLOOKUP($B80,'Summer 2022 School'!$C$2:$AF$219,12,FALSE)))</f>
        <v>1140</v>
      </c>
      <c r="K80" s="242">
        <f>IF(ISNA(VLOOKUP($B80,'Autumn 2022 School'!$C$2:$AF$219,9,FALSE)),0,(VLOOKUP($B80,'Autumn 2022 School'!$C$2:$AF$219,9,FALSE)))</f>
        <v>750</v>
      </c>
      <c r="L80" s="242">
        <f>IF(ISNA(VLOOKUP($B80,'Spring 2022 School'!$C$2:$AF$219,15,FALSE)),0,(VLOOKUP($B80,'Spring 2022 School'!$C$2:$AF$219,15,FALSE)))</f>
        <v>0</v>
      </c>
      <c r="M80" s="242">
        <f>IF(ISNA(VLOOKUP($B80,'Summer 2022 School'!$C$2:$AF$219,15,FALSE)),0,(VLOOKUP($B80,'Summer 2022 School'!$C$2:$AF$219,15,FALSE)))</f>
        <v>0</v>
      </c>
      <c r="N80" s="242">
        <f>IF(ISNA(VLOOKUP($B80,'Autumn 2022 School'!$C$2:$AF$219,11,FALSE)),0,(VLOOKUP($B80,'Autumn 2022 School'!$C$2:$AF$219,11,FALSE)))</f>
        <v>0</v>
      </c>
      <c r="O80" s="242">
        <f>IF(ISNA(VLOOKUP($B80,'Spring 2022 School'!$C$2:$AF$219,2,FALSE)),0,(VLOOKUP($B80,'Spring 2022 School'!$C$2:$AF$219,2,FALSE)))</f>
        <v>0</v>
      </c>
      <c r="P80" s="242">
        <f>IF(ISNA(VLOOKUP($B80,'Summer 2022 School'!$C$2:$AF$219,2,FALSE)),0,(VLOOKUP($B80,'Summer 2022 School'!$C$2:$AF$219,2,FALSE)))</f>
        <v>0</v>
      </c>
      <c r="Q80" s="242">
        <f>IF(ISNA(VLOOKUP($B80,'Autumn 2022 School'!$C$2:$AF$219,2,FALSE)),0,(VLOOKUP($B80,'Autumn 2022 School'!$C$2:$AF$219,2,FALSE)))</f>
        <v>1</v>
      </c>
      <c r="R80" s="242">
        <f>IF(ISNA(VLOOKUP($B80,'Spring 2022 School'!$C$2:$AF$219,9,FALSE)),0,(VLOOKUP($B80,'Spring 2022 School'!$C$2:$AF$219,9,FALSE)))</f>
        <v>0</v>
      </c>
      <c r="S80" s="242">
        <f>IF(ISNA(VLOOKUP($B80,'Summer 2022 School'!$C$2:$AF$219,9,FALSE)),0,(VLOOKUP($B80,'Summer 2022 School'!$C$2:$AF$219,9,FALSE)))</f>
        <v>0</v>
      </c>
      <c r="T80" s="242">
        <f>IF(ISNA(VLOOKUP($B80,'Autumn 2022 School'!$C$2:$AF$219,7,FALSE)),0,(VLOOKUP($B80,'Autumn 2022 School'!$C$2:$AF$219,7,FALSE)))</f>
        <v>15</v>
      </c>
      <c r="U80" s="242">
        <f>IF(ISNA(VLOOKUP($B80,'Spring 2022 School'!$C$2:$AF$219,25,FALSE)),0,(VLOOKUP($B80,'Spring 2022 School'!$C$2:$AF$219,25,FALSE)))</f>
        <v>23</v>
      </c>
      <c r="V80" s="242">
        <f>IF(ISNA(VLOOKUP($B80,'Spring 2022 School'!$C$2:$AF$219,25,FALSE)),0,(VLOOKUP($B80,'Spring 2022 School'!$C$2:$AF$219,25,FALSE)))</f>
        <v>23</v>
      </c>
      <c r="W80" s="242">
        <f>IF(ISNA(VLOOKUP($B80,'Spring 2022 School'!$C$2:$AF$219,25,FALSE)),0,(VLOOKUP($B80,'Spring 2022 School'!$C$2:$AF$219,25,FALSE)))</f>
        <v>23</v>
      </c>
      <c r="X80" s="242">
        <f>IF(ISNA(VLOOKUP($B80,'Spring 2022 School'!$C$2:$AF$219,26,FALSE)),0,(VLOOKUP($B80,'Spring 2022 School'!$C$2:$AF$219,26,FALSE)))</f>
        <v>345</v>
      </c>
      <c r="Y80" s="242">
        <f>IF(ISNA(VLOOKUP($B80,'Spring 2022 School'!$C$2:$AF$219,26,FALSE)),0,(VLOOKUP($B80,'Spring 2022 School'!$C$2:$AF$219,26,FALSE)))</f>
        <v>345</v>
      </c>
      <c r="Z80" s="242">
        <f>IF(ISNA(VLOOKUP($B80,'Spring 2022 School'!$C$2:$AF$219,26,FALSE)),0,(VLOOKUP($B80,'Spring 2022 School'!$C$2:$AF$219,26,FALSE)))</f>
        <v>345</v>
      </c>
      <c r="AA80" s="242">
        <f>IF(ISNA(VLOOKUP($B80,'Spring 2022 School'!$C$2:$AF$219,27,FALSE)),0,(VLOOKUP($B80,'Spring 2022 School'!$C$2:$AF$219,27,FALSE)))</f>
        <v>0</v>
      </c>
      <c r="AB80" s="242">
        <f>IF(ISNA(VLOOKUP($B80,'Spring 2022 School'!$C$2:$AF$219,27,FALSE)),0,(VLOOKUP($B80,'Spring 2022 School'!$C$2:$AF$219,27,FALSE)))</f>
        <v>0</v>
      </c>
      <c r="AC80" s="242">
        <f>IF(ISNA(VLOOKUP($B80,'Spring 2022 School'!$C$2:$AF$219,27,FALSE)),0,(VLOOKUP($B80,'Spring 2022 School'!$C$2:$AF$219,27,FALSE)))</f>
        <v>0</v>
      </c>
      <c r="AD80" s="414">
        <f t="shared" si="44"/>
        <v>181608</v>
      </c>
      <c r="AE80" s="436">
        <f>VLOOKUP($A80,'Data EYFSS Indica Old'!$C:$AQ,17,0)</f>
        <v>3172.6190476190473</v>
      </c>
      <c r="AF80" s="436">
        <f>VLOOKUP($A80,'Data EYFSS Indica Old'!$C:$AQ,18,0)</f>
        <v>3807.1428571428569</v>
      </c>
      <c r="AG80" s="436">
        <f>VLOOKUP($A80,'Data EYFSS Indica Old'!$C:$AQ,19,0)</f>
        <v>23477.380952380954</v>
      </c>
      <c r="AH80" s="414">
        <f t="shared" si="45"/>
        <v>1935.2976190476188</v>
      </c>
      <c r="AI80" s="414">
        <f t="shared" si="46"/>
        <v>1104.0714285714284</v>
      </c>
      <c r="AJ80" s="414">
        <f t="shared" si="47"/>
        <v>1878.1904761904764</v>
      </c>
      <c r="AK80" s="414">
        <f t="shared" si="48"/>
        <v>4917.5595238095239</v>
      </c>
      <c r="AL80" s="436">
        <f>IF(ISNA(VLOOKUP($A80,'Spring 2022 School'!$B77:$AD77,29,FALSE)),0,(VLOOKUP($A80,'Spring 2022 School'!$B77:$AD77,29,FALSE)))</f>
        <v>23</v>
      </c>
      <c r="AM80" s="436">
        <f>IF(ISNA(VLOOKUP($A80,'Spring 2022 School'!$B77:$AZ77,30,FALSE)),0,(VLOOKUP($A80,'Spring 2022 School'!$B77:$AZ77,30,FALSE)))</f>
        <v>345</v>
      </c>
      <c r="AN80" s="435">
        <f t="shared" si="41"/>
        <v>12535</v>
      </c>
      <c r="AO80" s="437">
        <f t="shared" si="42"/>
        <v>1045.8</v>
      </c>
      <c r="AP80" s="414">
        <f t="shared" si="43"/>
        <v>200106.35952380951</v>
      </c>
      <c r="AQ80" s="436">
        <f>VLOOKUP($A80,'Data EYFSS Indica Old'!$C:$AQ,26,0)</f>
        <v>23</v>
      </c>
      <c r="AR80" s="436">
        <f>VLOOKUP($A80,'Data EYFSS Indica Old'!$C:$AQ,27,0)</f>
        <v>0</v>
      </c>
      <c r="AS80" s="436">
        <f>VLOOKUP($A80,'Data EYFSS Indica Old'!$C:$AQ,28,0)</f>
        <v>0</v>
      </c>
      <c r="AT80" s="442">
        <f t="shared" si="53"/>
        <v>2780.7</v>
      </c>
      <c r="AU80" s="442">
        <f>(VLOOKUP($A80,'Data EYFSS Indica Old'!$C:$AQ,24,0))/3.2*AU$3</f>
        <v>0</v>
      </c>
      <c r="AV80" s="447">
        <f t="shared" si="49"/>
        <v>202887.05952380953</v>
      </c>
      <c r="AW80" s="443">
        <f t="shared" si="50"/>
        <v>84536.274801587293</v>
      </c>
      <c r="AX80" s="443">
        <f t="shared" si="51"/>
        <v>67629.019841269837</v>
      </c>
      <c r="AY80" s="443">
        <f t="shared" si="52"/>
        <v>50721.764880952382</v>
      </c>
      <c r="AZ80" s="443"/>
    </row>
    <row r="81" spans="1:52" x14ac:dyDescent="0.35">
      <c r="A81" s="252">
        <v>2115</v>
      </c>
      <c r="B81" t="s">
        <v>1007</v>
      </c>
      <c r="C81" s="242">
        <f>IF(ISNA(VLOOKUP($B81,'Spring 2022 School'!$C$2:$AF$220,5,FALSE)),0,(VLOOKUP($B81,'Spring 2022 School'!$C$2:$AF$220,5,FALSE)))</f>
        <v>39</v>
      </c>
      <c r="D81" s="242">
        <f>IF(ISNA(VLOOKUP($B81,'Summer 2022 School'!$C$2:$AF$220,5,FALSE)),0,(VLOOKUP($B81,'Summer 2022 School'!$C$2:$AF$220,5,FALSE)))</f>
        <v>50</v>
      </c>
      <c r="E81" s="242">
        <f>IF(ISNA(VLOOKUP($B81,'Autumn 2022 School'!$C$2:$AF$219,4,FALSE)),0,(VLOOKUP($B81,'Autumn 2022 School'!$C$2:$AF$219,4,FALSE)))</f>
        <v>28</v>
      </c>
      <c r="F81" s="242">
        <f>IF(ISNA(VLOOKUP($B81,'Spring 2022 School'!$C$2:$AF$219,8,FALSE)),0,(VLOOKUP($B81,'Spring 2022 School'!$C$2:$AF$219,8,FALSE)))</f>
        <v>7</v>
      </c>
      <c r="G81" s="242">
        <f>IF(ISNA(VLOOKUP($B81,'Summer 2022 School'!$C$2:$AF$219,8,FALSE)),0,(VLOOKUP($B81,'Summer 2022 School'!$C$2:$AF$219,8,FALSE)))</f>
        <v>11</v>
      </c>
      <c r="H81" s="242">
        <f>IF(ISNA(VLOOKUP($B81,'Autumn 2022 School'!$C$2:$AF$219,6,FALSE)),0,(VLOOKUP($B81,'Autumn 2022 School'!$C$2:$AF$219,6,FALSE)))</f>
        <v>10</v>
      </c>
      <c r="I81" s="242">
        <f>IF(ISNA(VLOOKUP($B81,'Spring 2022 School'!$C$2:$AF$219,12,FALSE)),0,(VLOOKUP($B81,'Spring 2022 School'!$C$2:$AF$219,12,FALSE)))</f>
        <v>585</v>
      </c>
      <c r="J81" s="242">
        <f>IF(ISNA(VLOOKUP($B81,'Summer 2022 School'!$C$2:$AF$219,12,FALSE)),0,(VLOOKUP($B81,'Summer 2022 School'!$C$2:$AF$219,12,FALSE)))</f>
        <v>750</v>
      </c>
      <c r="K81" s="242">
        <f>IF(ISNA(VLOOKUP($B81,'Autumn 2022 School'!$C$2:$AF$219,9,FALSE)),0,(VLOOKUP($B81,'Autumn 2022 School'!$C$2:$AF$219,9,FALSE)))</f>
        <v>420</v>
      </c>
      <c r="L81" s="242">
        <f>IF(ISNA(VLOOKUP($B81,'Spring 2022 School'!$C$2:$AF$219,15,FALSE)),0,(VLOOKUP($B81,'Spring 2022 School'!$C$2:$AF$219,15,FALSE)))</f>
        <v>105</v>
      </c>
      <c r="M81" s="242">
        <f>IF(ISNA(VLOOKUP($B81,'Summer 2022 School'!$C$2:$AF$219,15,FALSE)),0,(VLOOKUP($B81,'Summer 2022 School'!$C$2:$AF$219,15,FALSE)))</f>
        <v>165</v>
      </c>
      <c r="N81" s="242">
        <f>IF(ISNA(VLOOKUP($B81,'Autumn 2022 School'!$C$2:$AF$219,11,FALSE)),0,(VLOOKUP($B81,'Autumn 2022 School'!$C$2:$AF$219,11,FALSE)))</f>
        <v>150</v>
      </c>
      <c r="O81" s="242">
        <f>IF(ISNA(VLOOKUP($B81,'Spring 2022 School'!$C$2:$AF$219,2,FALSE)),0,(VLOOKUP($B81,'Spring 2022 School'!$C$2:$AF$219,2,FALSE)))</f>
        <v>0</v>
      </c>
      <c r="P81" s="242">
        <f>IF(ISNA(VLOOKUP($B81,'Summer 2022 School'!$C$2:$AF$219,2,FALSE)),0,(VLOOKUP($B81,'Summer 2022 School'!$C$2:$AF$219,2,FALSE)))</f>
        <v>1</v>
      </c>
      <c r="Q81" s="242">
        <f>IF(ISNA(VLOOKUP($B81,'Autumn 2022 School'!$C$2:$AF$219,2,FALSE)),0,(VLOOKUP($B81,'Autumn 2022 School'!$C$2:$AF$219,2,FALSE)))</f>
        <v>0</v>
      </c>
      <c r="R81" s="242">
        <f>IF(ISNA(VLOOKUP($B81,'Spring 2022 School'!$C$2:$AF$219,9,FALSE)),0,(VLOOKUP($B81,'Spring 2022 School'!$C$2:$AF$219,9,FALSE)))</f>
        <v>0</v>
      </c>
      <c r="S81" s="242">
        <f>IF(ISNA(VLOOKUP($B81,'Summer 2022 School'!$C$2:$AF$219,9,FALSE)),0,(VLOOKUP($B81,'Summer 2022 School'!$C$2:$AF$219,9,FALSE)))</f>
        <v>15</v>
      </c>
      <c r="T81" s="242">
        <f>IF(ISNA(VLOOKUP($B81,'Autumn 2022 School'!$C$2:$AF$219,7,FALSE)),0,(VLOOKUP($B81,'Autumn 2022 School'!$C$2:$AF$219,7,FALSE)))</f>
        <v>0</v>
      </c>
      <c r="U81" s="242">
        <f>IF(ISNA(VLOOKUP($B81,'Spring 2022 School'!$C$2:$AF$219,25,FALSE)),0,(VLOOKUP($B81,'Spring 2022 School'!$C$2:$AF$219,25,FALSE)))</f>
        <v>18</v>
      </c>
      <c r="V81" s="242">
        <f>IF(ISNA(VLOOKUP($B81,'Spring 2022 School'!$C$2:$AF$219,25,FALSE)),0,(VLOOKUP($B81,'Spring 2022 School'!$C$2:$AF$219,25,FALSE)))</f>
        <v>18</v>
      </c>
      <c r="W81" s="242">
        <f>IF(ISNA(VLOOKUP($B81,'Spring 2022 School'!$C$2:$AF$219,25,FALSE)),0,(VLOOKUP($B81,'Spring 2022 School'!$C$2:$AF$219,25,FALSE)))</f>
        <v>18</v>
      </c>
      <c r="X81" s="242">
        <f>IF(ISNA(VLOOKUP($B81,'Spring 2022 School'!$C$2:$AF$219,26,FALSE)),0,(VLOOKUP($B81,'Spring 2022 School'!$C$2:$AF$219,26,FALSE)))</f>
        <v>270</v>
      </c>
      <c r="Y81" s="242">
        <f>IF(ISNA(VLOOKUP($B81,'Spring 2022 School'!$C$2:$AF$219,26,FALSE)),0,(VLOOKUP($B81,'Spring 2022 School'!$C$2:$AF$219,26,FALSE)))</f>
        <v>270</v>
      </c>
      <c r="Z81" s="242">
        <f>IF(ISNA(VLOOKUP($B81,'Spring 2022 School'!$C$2:$AF$219,26,FALSE)),0,(VLOOKUP($B81,'Spring 2022 School'!$C$2:$AF$219,26,FALSE)))</f>
        <v>270</v>
      </c>
      <c r="AA81" s="242">
        <f>IF(ISNA(VLOOKUP($B81,'Spring 2022 School'!$C$2:$AF$219,27,FALSE)),0,(VLOOKUP($B81,'Spring 2022 School'!$C$2:$AF$219,27,FALSE)))</f>
        <v>0</v>
      </c>
      <c r="AB81" s="242">
        <f>IF(ISNA(VLOOKUP($B81,'Spring 2022 School'!$C$2:$AF$219,27,FALSE)),0,(VLOOKUP($B81,'Spring 2022 School'!$C$2:$AF$219,27,FALSE)))</f>
        <v>0</v>
      </c>
      <c r="AC81" s="242">
        <f>IF(ISNA(VLOOKUP($B81,'Spring 2022 School'!$C$2:$AF$219,27,FALSE)),0,(VLOOKUP($B81,'Spring 2022 School'!$C$2:$AF$219,27,FALSE)))</f>
        <v>0</v>
      </c>
      <c r="AD81" s="414">
        <f t="shared" si="44"/>
        <v>130213.5</v>
      </c>
      <c r="AE81" s="436">
        <f>VLOOKUP($A81,'Data EYFSS Indica Old'!$C:$AQ,17,0)</f>
        <v>4506.6666666666661</v>
      </c>
      <c r="AF81" s="436">
        <f>VLOOKUP($A81,'Data EYFSS Indica Old'!$C:$AQ,18,0)</f>
        <v>10703.333333333334</v>
      </c>
      <c r="AG81" s="436">
        <f>VLOOKUP($A81,'Data EYFSS Indica Old'!$C:$AQ,19,0)</f>
        <v>11266.666666666668</v>
      </c>
      <c r="AH81" s="414">
        <f t="shared" si="45"/>
        <v>2749.0666666666662</v>
      </c>
      <c r="AI81" s="414">
        <f t="shared" si="46"/>
        <v>3103.9666666666667</v>
      </c>
      <c r="AJ81" s="414">
        <f t="shared" si="47"/>
        <v>901.33333333333348</v>
      </c>
      <c r="AK81" s="414">
        <f t="shared" si="48"/>
        <v>6754.3666666666668</v>
      </c>
      <c r="AL81" s="436">
        <f>IF(ISNA(VLOOKUP($A81,'Spring 2022 School'!$B78:$AD78,29,FALSE)),0,(VLOOKUP($A81,'Spring 2022 School'!$B78:$AD78,29,FALSE)))</f>
        <v>0</v>
      </c>
      <c r="AM81" s="436">
        <f>IF(ISNA(VLOOKUP($A81,'Spring 2022 School'!$B78:$AZ78,30,FALSE)),0,(VLOOKUP($A81,'Spring 2022 School'!$B78:$AZ78,30,FALSE)))</f>
        <v>0</v>
      </c>
      <c r="AN81" s="435">
        <f t="shared" si="41"/>
        <v>0</v>
      </c>
      <c r="AO81" s="437">
        <f t="shared" si="42"/>
        <v>1132.9499999999998</v>
      </c>
      <c r="AP81" s="414">
        <f t="shared" si="43"/>
        <v>138100.81666666668</v>
      </c>
      <c r="AQ81" s="436">
        <f>VLOOKUP($A81,'Data EYFSS Indica Old'!$C:$AQ,26,0)</f>
        <v>20</v>
      </c>
      <c r="AR81" s="436">
        <f>VLOOKUP($A81,'Data EYFSS Indica Old'!$C:$AQ,27,0)</f>
        <v>0</v>
      </c>
      <c r="AS81" s="436">
        <f>VLOOKUP($A81,'Data EYFSS Indica Old'!$C:$AQ,28,0)</f>
        <v>0</v>
      </c>
      <c r="AT81" s="442">
        <f t="shared" si="53"/>
        <v>2418</v>
      </c>
      <c r="AU81" s="442">
        <f>(VLOOKUP($A81,'Data EYFSS Indica Old'!$C:$AQ,24,0))/3.2*AU$3</f>
        <v>0</v>
      </c>
      <c r="AV81" s="447">
        <f t="shared" si="49"/>
        <v>140518.81666666668</v>
      </c>
      <c r="AW81" s="443">
        <f t="shared" si="50"/>
        <v>58549.506944444445</v>
      </c>
      <c r="AX81" s="443">
        <f t="shared" si="51"/>
        <v>46839.605555555558</v>
      </c>
      <c r="AY81" s="443">
        <f t="shared" si="52"/>
        <v>35129.70416666667</v>
      </c>
      <c r="AZ81" s="443"/>
    </row>
    <row r="82" spans="1:52" x14ac:dyDescent="0.35">
      <c r="A82" s="252">
        <v>2117</v>
      </c>
      <c r="B82" t="s">
        <v>1008</v>
      </c>
      <c r="C82" s="242">
        <f>IF(ISNA(VLOOKUP($B82,'Spring 2022 School'!$C$2:$AF$220,5,FALSE)),0,(VLOOKUP($B82,'Spring 2022 School'!$C$2:$AF$220,5,FALSE)))</f>
        <v>28</v>
      </c>
      <c r="D82" s="242">
        <f>IF(ISNA(VLOOKUP($B82,'Summer 2022 School'!$C$2:$AF$220,5,FALSE)),0,(VLOOKUP($B82,'Summer 2022 School'!$C$2:$AF$220,5,FALSE)))</f>
        <v>40</v>
      </c>
      <c r="E82" s="242">
        <f>IF(ISNA(VLOOKUP($B82,'Autumn 2022 School'!$C$2:$AF$219,4,FALSE)),0,(VLOOKUP($B82,'Autumn 2022 School'!$C$2:$AF$219,4,FALSE)))</f>
        <v>35</v>
      </c>
      <c r="F82" s="242">
        <f>IF(ISNA(VLOOKUP($B82,'Spring 2022 School'!$C$2:$AF$219,8,FALSE)),0,(VLOOKUP($B82,'Spring 2022 School'!$C$2:$AF$219,8,FALSE)))</f>
        <v>0</v>
      </c>
      <c r="G82" s="242">
        <f>IF(ISNA(VLOOKUP($B82,'Summer 2022 School'!$C$2:$AF$219,8,FALSE)),0,(VLOOKUP($B82,'Summer 2022 School'!$C$2:$AF$219,8,FALSE)))</f>
        <v>0</v>
      </c>
      <c r="H82" s="242">
        <f>IF(ISNA(VLOOKUP($B82,'Autumn 2022 School'!$C$2:$AF$219,6,FALSE)),0,(VLOOKUP($B82,'Autumn 2022 School'!$C$2:$AF$219,6,FALSE)))</f>
        <v>0</v>
      </c>
      <c r="I82" s="242">
        <f>IF(ISNA(VLOOKUP($B82,'Spring 2022 School'!$C$2:$AF$219,12,FALSE)),0,(VLOOKUP($B82,'Spring 2022 School'!$C$2:$AF$219,12,FALSE)))</f>
        <v>420</v>
      </c>
      <c r="J82" s="242">
        <f>IF(ISNA(VLOOKUP($B82,'Summer 2022 School'!$C$2:$AF$219,12,FALSE)),0,(VLOOKUP($B82,'Summer 2022 School'!$C$2:$AF$219,12,FALSE)))</f>
        <v>600</v>
      </c>
      <c r="K82" s="242">
        <f>IF(ISNA(VLOOKUP($B82,'Autumn 2022 School'!$C$2:$AF$219,9,FALSE)),0,(VLOOKUP($B82,'Autumn 2022 School'!$C$2:$AF$219,9,FALSE)))</f>
        <v>525</v>
      </c>
      <c r="L82" s="242">
        <f>IF(ISNA(VLOOKUP($B82,'Spring 2022 School'!$C$2:$AF$219,15,FALSE)),0,(VLOOKUP($B82,'Spring 2022 School'!$C$2:$AF$219,15,FALSE)))</f>
        <v>0</v>
      </c>
      <c r="M82" s="242">
        <f>IF(ISNA(VLOOKUP($B82,'Summer 2022 School'!$C$2:$AF$219,15,FALSE)),0,(VLOOKUP($B82,'Summer 2022 School'!$C$2:$AF$219,15,FALSE)))</f>
        <v>0</v>
      </c>
      <c r="N82" s="242">
        <f>IF(ISNA(VLOOKUP($B82,'Autumn 2022 School'!$C$2:$AF$219,11,FALSE)),0,(VLOOKUP($B82,'Autumn 2022 School'!$C$2:$AF$219,11,FALSE)))</f>
        <v>0</v>
      </c>
      <c r="O82" s="242">
        <f>IF(ISNA(VLOOKUP($B82,'Spring 2022 School'!$C$2:$AF$219,2,FALSE)),0,(VLOOKUP($B82,'Spring 2022 School'!$C$2:$AF$219,2,FALSE)))</f>
        <v>14</v>
      </c>
      <c r="P82" s="242">
        <f>IF(ISNA(VLOOKUP($B82,'Summer 2022 School'!$C$2:$AF$219,2,FALSE)),0,(VLOOKUP($B82,'Summer 2022 School'!$C$2:$AF$219,2,FALSE)))</f>
        <v>4</v>
      </c>
      <c r="Q82" s="242">
        <f>IF(ISNA(VLOOKUP($B82,'Autumn 2022 School'!$C$2:$AF$219,2,FALSE)),0,(VLOOKUP($B82,'Autumn 2022 School'!$C$2:$AF$219,2,FALSE)))</f>
        <v>13</v>
      </c>
      <c r="R82" s="242">
        <f>IF(ISNA(VLOOKUP($B82,'Spring 2022 School'!$C$2:$AF$219,9,FALSE)),0,(VLOOKUP($B82,'Spring 2022 School'!$C$2:$AF$219,9,FALSE)))</f>
        <v>210</v>
      </c>
      <c r="S82" s="242">
        <f>IF(ISNA(VLOOKUP($B82,'Summer 2022 School'!$C$2:$AF$219,9,FALSE)),0,(VLOOKUP($B82,'Summer 2022 School'!$C$2:$AF$219,9,FALSE)))</f>
        <v>60</v>
      </c>
      <c r="T82" s="242">
        <f>IF(ISNA(VLOOKUP($B82,'Autumn 2022 School'!$C$2:$AF$219,7,FALSE)),0,(VLOOKUP($B82,'Autumn 2022 School'!$C$2:$AF$219,7,FALSE)))</f>
        <v>195</v>
      </c>
      <c r="U82" s="242">
        <f>IF(ISNA(VLOOKUP($B82,'Spring 2022 School'!$C$2:$AF$219,25,FALSE)),0,(VLOOKUP($B82,'Spring 2022 School'!$C$2:$AF$219,25,FALSE)))</f>
        <v>4</v>
      </c>
      <c r="V82" s="242">
        <f>IF(ISNA(VLOOKUP($B82,'Spring 2022 School'!$C$2:$AF$219,25,FALSE)),0,(VLOOKUP($B82,'Spring 2022 School'!$C$2:$AF$219,25,FALSE)))</f>
        <v>4</v>
      </c>
      <c r="W82" s="242">
        <f>IF(ISNA(VLOOKUP($B82,'Spring 2022 School'!$C$2:$AF$219,25,FALSE)),0,(VLOOKUP($B82,'Spring 2022 School'!$C$2:$AF$219,25,FALSE)))</f>
        <v>4</v>
      </c>
      <c r="X82" s="242">
        <f>IF(ISNA(VLOOKUP($B82,'Spring 2022 School'!$C$2:$AF$219,26,FALSE)),0,(VLOOKUP($B82,'Spring 2022 School'!$C$2:$AF$219,26,FALSE)))</f>
        <v>60</v>
      </c>
      <c r="Y82" s="242">
        <f>IF(ISNA(VLOOKUP($B82,'Spring 2022 School'!$C$2:$AF$219,26,FALSE)),0,(VLOOKUP($B82,'Spring 2022 School'!$C$2:$AF$219,26,FALSE)))</f>
        <v>60</v>
      </c>
      <c r="Z82" s="242">
        <f>IF(ISNA(VLOOKUP($B82,'Spring 2022 School'!$C$2:$AF$219,26,FALSE)),0,(VLOOKUP($B82,'Spring 2022 School'!$C$2:$AF$219,26,FALSE)))</f>
        <v>60</v>
      </c>
      <c r="AA82" s="242">
        <f>IF(ISNA(VLOOKUP($B82,'Spring 2022 School'!$C$2:$AF$219,27,FALSE)),0,(VLOOKUP($B82,'Spring 2022 School'!$C$2:$AF$219,27,FALSE)))</f>
        <v>0</v>
      </c>
      <c r="AB82" s="242">
        <f>IF(ISNA(VLOOKUP($B82,'Spring 2022 School'!$C$2:$AF$219,27,FALSE)),0,(VLOOKUP($B82,'Spring 2022 School'!$C$2:$AF$219,27,FALSE)))</f>
        <v>0</v>
      </c>
      <c r="AC82" s="242">
        <f>IF(ISNA(VLOOKUP($B82,'Spring 2022 School'!$C$2:$AF$219,27,FALSE)),0,(VLOOKUP($B82,'Spring 2022 School'!$C$2:$AF$219,27,FALSE)))</f>
        <v>0</v>
      </c>
      <c r="AD82" s="414">
        <f t="shared" si="44"/>
        <v>91932</v>
      </c>
      <c r="AE82" s="436">
        <f>VLOOKUP($A82,'Data EYFSS Indica Old'!$C:$AQ,17,0)</f>
        <v>733.25581395348831</v>
      </c>
      <c r="AF82" s="436">
        <f>VLOOKUP($A82,'Data EYFSS Indica Old'!$C:$AQ,18,0)</f>
        <v>4032.9069767441861</v>
      </c>
      <c r="AG82" s="436">
        <f>VLOOKUP($A82,'Data EYFSS Indica Old'!$C:$AQ,19,0)</f>
        <v>15765</v>
      </c>
      <c r="AH82" s="414">
        <f t="shared" si="45"/>
        <v>447.28604651162789</v>
      </c>
      <c r="AI82" s="414">
        <f t="shared" si="46"/>
        <v>1169.543023255814</v>
      </c>
      <c r="AJ82" s="414">
        <f t="shared" si="47"/>
        <v>1261.2</v>
      </c>
      <c r="AK82" s="414">
        <f t="shared" si="48"/>
        <v>2878.0290697674418</v>
      </c>
      <c r="AL82" s="436">
        <f>IF(ISNA(VLOOKUP($A82,'Spring 2022 School'!$B79:$AD79,29,FALSE)),0,(VLOOKUP($A82,'Spring 2022 School'!$B79:$AD79,29,FALSE)))</f>
        <v>4</v>
      </c>
      <c r="AM82" s="436">
        <f>IF(ISNA(VLOOKUP($A82,'Spring 2022 School'!$B79:$AZ79,30,FALSE)),0,(VLOOKUP($A82,'Spring 2022 School'!$B79:$AZ79,30,FALSE)))</f>
        <v>60</v>
      </c>
      <c r="AN82" s="435">
        <f t="shared" si="41"/>
        <v>2180</v>
      </c>
      <c r="AO82" s="437">
        <f t="shared" si="42"/>
        <v>33988.5</v>
      </c>
      <c r="AP82" s="414">
        <f t="shared" si="43"/>
        <v>130978.52906976744</v>
      </c>
      <c r="AQ82" s="436">
        <f>VLOOKUP($A82,'Data EYFSS Indica Old'!$C:$AQ,26,0)</f>
        <v>5</v>
      </c>
      <c r="AR82" s="436">
        <f>VLOOKUP($A82,'Data EYFSS Indica Old'!$C:$AQ,27,0)</f>
        <v>0</v>
      </c>
      <c r="AS82" s="436">
        <f>VLOOKUP($A82,'Data EYFSS Indica Old'!$C:$AQ,28,0)</f>
        <v>8</v>
      </c>
      <c r="AT82" s="442">
        <f t="shared" si="53"/>
        <v>1497.3</v>
      </c>
      <c r="AU82" s="442">
        <f>(VLOOKUP($A82,'Data EYFSS Indica Old'!$C:$AQ,24,0))/3.2*AU$3</f>
        <v>0</v>
      </c>
      <c r="AV82" s="447">
        <f t="shared" si="49"/>
        <v>132475.82906976744</v>
      </c>
      <c r="AW82" s="443">
        <f t="shared" si="50"/>
        <v>55198.262112403099</v>
      </c>
      <c r="AX82" s="443">
        <f t="shared" si="51"/>
        <v>44158.609689922479</v>
      </c>
      <c r="AY82" s="443">
        <f t="shared" si="52"/>
        <v>33118.95726744186</v>
      </c>
      <c r="AZ82" s="443"/>
    </row>
    <row r="83" spans="1:52" x14ac:dyDescent="0.35">
      <c r="A83" s="252">
        <v>2119</v>
      </c>
      <c r="B83" t="s">
        <v>1009</v>
      </c>
      <c r="C83" s="242">
        <f>IF(ISNA(VLOOKUP($B83,'Spring 2022 School'!$C$2:$AF$220,5,FALSE)),0,(VLOOKUP($B83,'Spring 2022 School'!$C$2:$AF$220,5,FALSE)))</f>
        <v>39</v>
      </c>
      <c r="D83" s="242">
        <f>IF(ISNA(VLOOKUP($B83,'Summer 2022 School'!$C$2:$AF$220,5,FALSE)),0,(VLOOKUP($B83,'Summer 2022 School'!$C$2:$AF$220,5,FALSE)))</f>
        <v>40</v>
      </c>
      <c r="E83" s="242">
        <f>IF(ISNA(VLOOKUP($B83,'Autumn 2022 School'!$C$2:$AF$219,4,FALSE)),0,(VLOOKUP($B83,'Autumn 2022 School'!$C$2:$AF$219,4,FALSE)))</f>
        <v>37</v>
      </c>
      <c r="F83" s="242">
        <f>IF(ISNA(VLOOKUP($B83,'Spring 2022 School'!$C$2:$AF$219,8,FALSE)),0,(VLOOKUP($B83,'Spring 2022 School'!$C$2:$AF$219,8,FALSE)))</f>
        <v>5</v>
      </c>
      <c r="G83" s="242">
        <f>IF(ISNA(VLOOKUP($B83,'Summer 2022 School'!$C$2:$AF$219,8,FALSE)),0,(VLOOKUP($B83,'Summer 2022 School'!$C$2:$AF$219,8,FALSE)))</f>
        <v>5</v>
      </c>
      <c r="H83" s="242">
        <f>IF(ISNA(VLOOKUP($B83,'Autumn 2022 School'!$C$2:$AF$219,6,FALSE)),0,(VLOOKUP($B83,'Autumn 2022 School'!$C$2:$AF$219,6,FALSE)))</f>
        <v>7</v>
      </c>
      <c r="I83" s="242">
        <f>IF(ISNA(VLOOKUP($B83,'Spring 2022 School'!$C$2:$AF$219,12,FALSE)),0,(VLOOKUP($B83,'Spring 2022 School'!$C$2:$AF$219,12,FALSE)))</f>
        <v>585</v>
      </c>
      <c r="J83" s="242">
        <f>IF(ISNA(VLOOKUP($B83,'Summer 2022 School'!$C$2:$AF$219,12,FALSE)),0,(VLOOKUP($B83,'Summer 2022 School'!$C$2:$AF$219,12,FALSE)))</f>
        <v>600</v>
      </c>
      <c r="K83" s="242">
        <f>IF(ISNA(VLOOKUP($B83,'Autumn 2022 School'!$C$2:$AF$219,9,FALSE)),0,(VLOOKUP($B83,'Autumn 2022 School'!$C$2:$AF$219,9,FALSE)))</f>
        <v>555</v>
      </c>
      <c r="L83" s="242">
        <f>IF(ISNA(VLOOKUP($B83,'Spring 2022 School'!$C$2:$AF$219,15,FALSE)),0,(VLOOKUP($B83,'Spring 2022 School'!$C$2:$AF$219,15,FALSE)))</f>
        <v>75</v>
      </c>
      <c r="M83" s="242">
        <f>IF(ISNA(VLOOKUP($B83,'Summer 2022 School'!$C$2:$AF$219,15,FALSE)),0,(VLOOKUP($B83,'Summer 2022 School'!$C$2:$AF$219,15,FALSE)))</f>
        <v>75</v>
      </c>
      <c r="N83" s="242">
        <f>IF(ISNA(VLOOKUP($B83,'Autumn 2022 School'!$C$2:$AF$219,11,FALSE)),0,(VLOOKUP($B83,'Autumn 2022 School'!$C$2:$AF$219,11,FALSE)))</f>
        <v>105</v>
      </c>
      <c r="O83" s="242">
        <f>IF(ISNA(VLOOKUP($B83,'Spring 2022 School'!$C$2:$AF$219,2,FALSE)),0,(VLOOKUP($B83,'Spring 2022 School'!$C$2:$AF$219,2,FALSE)))</f>
        <v>0</v>
      </c>
      <c r="P83" s="242">
        <f>IF(ISNA(VLOOKUP($B83,'Summer 2022 School'!$C$2:$AF$219,2,FALSE)),0,(VLOOKUP($B83,'Summer 2022 School'!$C$2:$AF$219,2,FALSE)))</f>
        <v>0</v>
      </c>
      <c r="Q83" s="242">
        <f>IF(ISNA(VLOOKUP($B83,'Autumn 2022 School'!$C$2:$AF$219,2,FALSE)),0,(VLOOKUP($B83,'Autumn 2022 School'!$C$2:$AF$219,2,FALSE)))</f>
        <v>0</v>
      </c>
      <c r="R83" s="242">
        <f>IF(ISNA(VLOOKUP($B83,'Spring 2022 School'!$C$2:$AF$219,9,FALSE)),0,(VLOOKUP($B83,'Spring 2022 School'!$C$2:$AF$219,9,FALSE)))</f>
        <v>0</v>
      </c>
      <c r="S83" s="242">
        <f>IF(ISNA(VLOOKUP($B83,'Summer 2022 School'!$C$2:$AF$219,9,FALSE)),0,(VLOOKUP($B83,'Summer 2022 School'!$C$2:$AF$219,9,FALSE)))</f>
        <v>0</v>
      </c>
      <c r="T83" s="242">
        <f>IF(ISNA(VLOOKUP($B83,'Autumn 2022 School'!$C$2:$AF$219,7,FALSE)),0,(VLOOKUP($B83,'Autumn 2022 School'!$C$2:$AF$219,7,FALSE)))</f>
        <v>0</v>
      </c>
      <c r="U83" s="242">
        <f>IF(ISNA(VLOOKUP($B83,'Spring 2022 School'!$C$2:$AF$219,25,FALSE)),0,(VLOOKUP($B83,'Spring 2022 School'!$C$2:$AF$219,25,FALSE)))</f>
        <v>12</v>
      </c>
      <c r="V83" s="242">
        <f>IF(ISNA(VLOOKUP($B83,'Spring 2022 School'!$C$2:$AF$219,25,FALSE)),0,(VLOOKUP($B83,'Spring 2022 School'!$C$2:$AF$219,25,FALSE)))</f>
        <v>12</v>
      </c>
      <c r="W83" s="242">
        <f>IF(ISNA(VLOOKUP($B83,'Spring 2022 School'!$C$2:$AF$219,25,FALSE)),0,(VLOOKUP($B83,'Spring 2022 School'!$C$2:$AF$219,25,FALSE)))</f>
        <v>12</v>
      </c>
      <c r="X83" s="242">
        <f>IF(ISNA(VLOOKUP($B83,'Spring 2022 School'!$C$2:$AF$219,26,FALSE)),0,(VLOOKUP($B83,'Spring 2022 School'!$C$2:$AF$219,26,FALSE)))</f>
        <v>180</v>
      </c>
      <c r="Y83" s="242">
        <f>IF(ISNA(VLOOKUP($B83,'Spring 2022 School'!$C$2:$AF$219,26,FALSE)),0,(VLOOKUP($B83,'Spring 2022 School'!$C$2:$AF$219,26,FALSE)))</f>
        <v>180</v>
      </c>
      <c r="Z83" s="242">
        <f>IF(ISNA(VLOOKUP($B83,'Spring 2022 School'!$C$2:$AF$219,26,FALSE)),0,(VLOOKUP($B83,'Spring 2022 School'!$C$2:$AF$219,26,FALSE)))</f>
        <v>180</v>
      </c>
      <c r="AA83" s="242">
        <f>IF(ISNA(VLOOKUP($B83,'Spring 2022 School'!$C$2:$AF$219,27,FALSE)),0,(VLOOKUP($B83,'Spring 2022 School'!$C$2:$AF$219,27,FALSE)))</f>
        <v>15</v>
      </c>
      <c r="AB83" s="242">
        <f>IF(ISNA(VLOOKUP($B83,'Spring 2022 School'!$C$2:$AF$219,27,FALSE)),0,(VLOOKUP($B83,'Spring 2022 School'!$C$2:$AF$219,27,FALSE)))</f>
        <v>15</v>
      </c>
      <c r="AC83" s="242">
        <f>IF(ISNA(VLOOKUP($B83,'Spring 2022 School'!$C$2:$AF$219,27,FALSE)),0,(VLOOKUP($B83,'Spring 2022 School'!$C$2:$AF$219,27,FALSE)))</f>
        <v>15</v>
      </c>
      <c r="AD83" s="414">
        <f t="shared" si="44"/>
        <v>118792.5</v>
      </c>
      <c r="AE83" s="436">
        <f>VLOOKUP($A83,'Data EYFSS Indica Old'!$C:$AQ,17,0)</f>
        <v>590.27027027027032</v>
      </c>
      <c r="AF83" s="436">
        <f>VLOOKUP($A83,'Data EYFSS Indica Old'!$C:$AQ,18,0)</f>
        <v>1180.5405405405406</v>
      </c>
      <c r="AG83" s="436">
        <f>VLOOKUP($A83,'Data EYFSS Indica Old'!$C:$AQ,19,0)</f>
        <v>10624.864864864865</v>
      </c>
      <c r="AH83" s="414">
        <f t="shared" si="45"/>
        <v>360.06486486486489</v>
      </c>
      <c r="AI83" s="414">
        <f t="shared" si="46"/>
        <v>342.35675675675674</v>
      </c>
      <c r="AJ83" s="414">
        <f t="shared" si="47"/>
        <v>849.98918918918923</v>
      </c>
      <c r="AK83" s="414">
        <f t="shared" si="48"/>
        <v>1552.4108108108107</v>
      </c>
      <c r="AL83" s="436">
        <f>IF(ISNA(VLOOKUP($A83,'Spring 2022 School'!$B80:$AD80,29,FALSE)),0,(VLOOKUP($A83,'Spring 2022 School'!$B80:$AD80,29,FALSE)))</f>
        <v>3</v>
      </c>
      <c r="AM83" s="436">
        <f>IF(ISNA(VLOOKUP($A83,'Spring 2022 School'!$B80:$AZ80,30,FALSE)),0,(VLOOKUP($A83,'Spring 2022 School'!$B80:$AZ80,30,FALSE)))</f>
        <v>45</v>
      </c>
      <c r="AN83" s="435">
        <f t="shared" si="41"/>
        <v>1635</v>
      </c>
      <c r="AO83" s="437">
        <f t="shared" si="42"/>
        <v>0</v>
      </c>
      <c r="AP83" s="414">
        <f t="shared" si="43"/>
        <v>121979.9108108108</v>
      </c>
      <c r="AQ83" s="436">
        <f>VLOOKUP($A83,'Data EYFSS Indica Old'!$C:$AQ,26,0)</f>
        <v>14</v>
      </c>
      <c r="AR83" s="436">
        <f>VLOOKUP($A83,'Data EYFSS Indica Old'!$C:$AQ,27,0)</f>
        <v>0</v>
      </c>
      <c r="AS83" s="436">
        <f>VLOOKUP($A83,'Data EYFSS Indica Old'!$C:$AQ,28,0)</f>
        <v>0</v>
      </c>
      <c r="AT83" s="442">
        <f t="shared" si="53"/>
        <v>1692.6</v>
      </c>
      <c r="AU83" s="442">
        <f>(VLOOKUP($A83,'Data EYFSS Indica Old'!$C:$AQ,24,0))/3.2*AU$3</f>
        <v>0</v>
      </c>
      <c r="AV83" s="447">
        <f t="shared" si="49"/>
        <v>123672.51081081081</v>
      </c>
      <c r="AW83" s="443">
        <f t="shared" si="50"/>
        <v>51530.212837837833</v>
      </c>
      <c r="AX83" s="443">
        <f t="shared" si="51"/>
        <v>41224.170270270268</v>
      </c>
      <c r="AY83" s="443">
        <f t="shared" si="52"/>
        <v>30918.127702702703</v>
      </c>
      <c r="AZ83" s="443"/>
    </row>
    <row r="84" spans="1:52" x14ac:dyDescent="0.35">
      <c r="A84" s="252">
        <v>2121</v>
      </c>
      <c r="B84" t="s">
        <v>1010</v>
      </c>
      <c r="C84" s="242">
        <f>IF(ISNA(VLOOKUP($B84,'Spring 2022 School'!$C$2:$AF$220,5,FALSE)),0,(VLOOKUP($B84,'Spring 2022 School'!$C$2:$AF$220,5,FALSE)))</f>
        <v>32</v>
      </c>
      <c r="D84" s="242">
        <f>IF(ISNA(VLOOKUP($B84,'Summer 2022 School'!$C$2:$AF$220,5,FALSE)),0,(VLOOKUP($B84,'Summer 2022 School'!$C$2:$AF$220,5,FALSE)))</f>
        <v>33</v>
      </c>
      <c r="E84" s="242">
        <f>IF(ISNA(VLOOKUP($B84,'Autumn 2022 School'!$C$2:$AF$219,4,FALSE)),0,(VLOOKUP($B84,'Autumn 2022 School'!$C$2:$AF$219,4,FALSE)))</f>
        <v>22</v>
      </c>
      <c r="F84" s="242">
        <f>IF(ISNA(VLOOKUP($B84,'Spring 2022 School'!$C$2:$AF$219,8,FALSE)),0,(VLOOKUP($B84,'Spring 2022 School'!$C$2:$AF$219,8,FALSE)))</f>
        <v>0</v>
      </c>
      <c r="G84" s="242">
        <f>IF(ISNA(VLOOKUP($B84,'Summer 2022 School'!$C$2:$AF$219,8,FALSE)),0,(VLOOKUP($B84,'Summer 2022 School'!$C$2:$AF$219,8,FALSE)))</f>
        <v>0</v>
      </c>
      <c r="H84" s="242">
        <f>IF(ISNA(VLOOKUP($B84,'Autumn 2022 School'!$C$2:$AF$219,6,FALSE)),0,(VLOOKUP($B84,'Autumn 2022 School'!$C$2:$AF$219,6,FALSE)))</f>
        <v>0</v>
      </c>
      <c r="I84" s="242">
        <f>IF(ISNA(VLOOKUP($B84,'Spring 2022 School'!$C$2:$AF$219,12,FALSE)),0,(VLOOKUP($B84,'Spring 2022 School'!$C$2:$AF$219,12,FALSE)))</f>
        <v>480</v>
      </c>
      <c r="J84" s="242">
        <f>IF(ISNA(VLOOKUP($B84,'Summer 2022 School'!$C$2:$AF$219,12,FALSE)),0,(VLOOKUP($B84,'Summer 2022 School'!$C$2:$AF$219,12,FALSE)))</f>
        <v>495</v>
      </c>
      <c r="K84" s="242">
        <f>IF(ISNA(VLOOKUP($B84,'Autumn 2022 School'!$C$2:$AF$219,9,FALSE)),0,(VLOOKUP($B84,'Autumn 2022 School'!$C$2:$AF$219,9,FALSE)))</f>
        <v>330</v>
      </c>
      <c r="L84" s="242">
        <f>IF(ISNA(VLOOKUP($B84,'Spring 2022 School'!$C$2:$AF$219,15,FALSE)),0,(VLOOKUP($B84,'Spring 2022 School'!$C$2:$AF$219,15,FALSE)))</f>
        <v>0</v>
      </c>
      <c r="M84" s="242">
        <f>IF(ISNA(VLOOKUP($B84,'Summer 2022 School'!$C$2:$AF$219,15,FALSE)),0,(VLOOKUP($B84,'Summer 2022 School'!$C$2:$AF$219,15,FALSE)))</f>
        <v>0</v>
      </c>
      <c r="N84" s="242">
        <f>IF(ISNA(VLOOKUP($B84,'Autumn 2022 School'!$C$2:$AF$219,11,FALSE)),0,(VLOOKUP($B84,'Autumn 2022 School'!$C$2:$AF$219,11,FALSE)))</f>
        <v>0</v>
      </c>
      <c r="O84" s="242">
        <f>IF(ISNA(VLOOKUP($B84,'Spring 2022 School'!$C$2:$AF$219,2,FALSE)),0,(VLOOKUP($B84,'Spring 2022 School'!$C$2:$AF$219,2,FALSE)))</f>
        <v>0</v>
      </c>
      <c r="P84" s="242">
        <f>IF(ISNA(VLOOKUP($B84,'Summer 2022 School'!$C$2:$AF$219,2,FALSE)),0,(VLOOKUP($B84,'Summer 2022 School'!$C$2:$AF$219,2,FALSE)))</f>
        <v>0</v>
      </c>
      <c r="Q84" s="242">
        <f>IF(ISNA(VLOOKUP($B84,'Autumn 2022 School'!$C$2:$AF$219,2,FALSE)),0,(VLOOKUP($B84,'Autumn 2022 School'!$C$2:$AF$219,2,FALSE)))</f>
        <v>0</v>
      </c>
      <c r="R84" s="242">
        <f>IF(ISNA(VLOOKUP($B84,'Spring 2022 School'!$C$2:$AF$219,9,FALSE)),0,(VLOOKUP($B84,'Spring 2022 School'!$C$2:$AF$219,9,FALSE)))</f>
        <v>0</v>
      </c>
      <c r="S84" s="242">
        <f>IF(ISNA(VLOOKUP($B84,'Summer 2022 School'!$C$2:$AF$219,9,FALSE)),0,(VLOOKUP($B84,'Summer 2022 School'!$C$2:$AF$219,9,FALSE)))</f>
        <v>0</v>
      </c>
      <c r="T84" s="242">
        <f>IF(ISNA(VLOOKUP($B84,'Autumn 2022 School'!$C$2:$AF$219,7,FALSE)),0,(VLOOKUP($B84,'Autumn 2022 School'!$C$2:$AF$219,7,FALSE)))</f>
        <v>0</v>
      </c>
      <c r="U84" s="242">
        <f>IF(ISNA(VLOOKUP($B84,'Spring 2022 School'!$C$2:$AF$219,25,FALSE)),0,(VLOOKUP($B84,'Spring 2022 School'!$C$2:$AF$219,25,FALSE)))</f>
        <v>18</v>
      </c>
      <c r="V84" s="242">
        <f>IF(ISNA(VLOOKUP($B84,'Spring 2022 School'!$C$2:$AF$219,25,FALSE)),0,(VLOOKUP($B84,'Spring 2022 School'!$C$2:$AF$219,25,FALSE)))</f>
        <v>18</v>
      </c>
      <c r="W84" s="242">
        <f>IF(ISNA(VLOOKUP($B84,'Spring 2022 School'!$C$2:$AF$219,25,FALSE)),0,(VLOOKUP($B84,'Spring 2022 School'!$C$2:$AF$219,25,FALSE)))</f>
        <v>18</v>
      </c>
      <c r="X84" s="242">
        <f>IF(ISNA(VLOOKUP($B84,'Spring 2022 School'!$C$2:$AF$219,26,FALSE)),0,(VLOOKUP($B84,'Spring 2022 School'!$C$2:$AF$219,26,FALSE)))</f>
        <v>270</v>
      </c>
      <c r="Y84" s="242">
        <f>IF(ISNA(VLOOKUP($B84,'Spring 2022 School'!$C$2:$AF$219,26,FALSE)),0,(VLOOKUP($B84,'Spring 2022 School'!$C$2:$AF$219,26,FALSE)))</f>
        <v>270</v>
      </c>
      <c r="Z84" s="242">
        <f>IF(ISNA(VLOOKUP($B84,'Spring 2022 School'!$C$2:$AF$219,26,FALSE)),0,(VLOOKUP($B84,'Spring 2022 School'!$C$2:$AF$219,26,FALSE)))</f>
        <v>270</v>
      </c>
      <c r="AA84" s="242">
        <f>IF(ISNA(VLOOKUP($B84,'Spring 2022 School'!$C$2:$AF$219,27,FALSE)),0,(VLOOKUP($B84,'Spring 2022 School'!$C$2:$AF$219,27,FALSE)))</f>
        <v>0</v>
      </c>
      <c r="AB84" s="242">
        <f>IF(ISNA(VLOOKUP($B84,'Spring 2022 School'!$C$2:$AF$219,27,FALSE)),0,(VLOOKUP($B84,'Spring 2022 School'!$C$2:$AF$219,27,FALSE)))</f>
        <v>0</v>
      </c>
      <c r="AC84" s="242">
        <f>IF(ISNA(VLOOKUP($B84,'Spring 2022 School'!$C$2:$AF$219,27,FALSE)),0,(VLOOKUP($B84,'Spring 2022 School'!$C$2:$AF$219,27,FALSE)))</f>
        <v>0</v>
      </c>
      <c r="AD84" s="414">
        <f t="shared" si="44"/>
        <v>78184.5</v>
      </c>
      <c r="AE84" s="436">
        <f>VLOOKUP($A84,'Data EYFSS Indica Old'!$C:$AQ,17,0)</f>
        <v>13575</v>
      </c>
      <c r="AF84" s="436">
        <f>VLOOKUP($A84,'Data EYFSS Indica Old'!$C:$AQ,18,0)</f>
        <v>16290</v>
      </c>
      <c r="AG84" s="436">
        <f>VLOOKUP($A84,'Data EYFSS Indica Old'!$C:$AQ,19,0)</f>
        <v>16290</v>
      </c>
      <c r="AH84" s="414">
        <f t="shared" si="45"/>
        <v>8280.75</v>
      </c>
      <c r="AI84" s="414">
        <f t="shared" si="46"/>
        <v>4724.0999999999995</v>
      </c>
      <c r="AJ84" s="414">
        <f t="shared" si="47"/>
        <v>1303.2</v>
      </c>
      <c r="AK84" s="414">
        <f t="shared" si="48"/>
        <v>14308.05</v>
      </c>
      <c r="AL84" s="436">
        <f>IF(ISNA(VLOOKUP($A84,'Spring 2022 School'!$B81:$AD81,29,FALSE)),0,(VLOOKUP($A84,'Spring 2022 School'!$B81:$AD81,29,FALSE)))</f>
        <v>18</v>
      </c>
      <c r="AM84" s="436">
        <f>IF(ISNA(VLOOKUP($A84,'Spring 2022 School'!$B81:$AZ81,30,FALSE)),0,(VLOOKUP($A84,'Spring 2022 School'!$B81:$AZ81,30,FALSE)))</f>
        <v>270</v>
      </c>
      <c r="AN84" s="435">
        <f t="shared" si="41"/>
        <v>9810</v>
      </c>
      <c r="AO84" s="437">
        <f t="shared" si="42"/>
        <v>0</v>
      </c>
      <c r="AP84" s="414">
        <f t="shared" si="43"/>
        <v>102302.55</v>
      </c>
      <c r="AQ84" s="436">
        <f>VLOOKUP($A84,'Data EYFSS Indica Old'!$C:$AQ,26,0)</f>
        <v>0</v>
      </c>
      <c r="AR84" s="436">
        <f>VLOOKUP($A84,'Data EYFSS Indica Old'!$C:$AQ,27,0)</f>
        <v>0</v>
      </c>
      <c r="AS84" s="436">
        <f>VLOOKUP($A84,'Data EYFSS Indica Old'!$C:$AQ,28,0)</f>
        <v>0</v>
      </c>
      <c r="AT84" s="442">
        <f t="shared" si="53"/>
        <v>0</v>
      </c>
      <c r="AU84" s="442">
        <f>(VLOOKUP($A84,'Data EYFSS Indica Old'!$C:$AQ,24,0))/3.2*AU$3</f>
        <v>0</v>
      </c>
      <c r="AV84" s="447">
        <f t="shared" si="49"/>
        <v>102302.55</v>
      </c>
      <c r="AW84" s="443">
        <f t="shared" si="50"/>
        <v>42626.0625</v>
      </c>
      <c r="AX84" s="443">
        <f t="shared" si="51"/>
        <v>34100.85</v>
      </c>
      <c r="AY84" s="443">
        <f t="shared" si="52"/>
        <v>25575.637499999997</v>
      </c>
      <c r="AZ84" s="443"/>
    </row>
    <row r="85" spans="1:52" x14ac:dyDescent="0.35">
      <c r="A85" s="252">
        <v>2122</v>
      </c>
      <c r="B85" t="s">
        <v>1011</v>
      </c>
      <c r="C85" s="242">
        <f>IF(ISNA(VLOOKUP($B85,'Spring 2022 School'!$C$2:$AF$220,5,FALSE)),0,(VLOOKUP($B85,'Spring 2022 School'!$C$2:$AF$220,5,FALSE)))</f>
        <v>53</v>
      </c>
      <c r="D85" s="242">
        <f>IF(ISNA(VLOOKUP($B85,'Summer 2022 School'!$C$2:$AF$220,5,FALSE)),0,(VLOOKUP($B85,'Summer 2022 School'!$C$2:$AF$220,5,FALSE)))</f>
        <v>67</v>
      </c>
      <c r="E85" s="242">
        <f>IF(ISNA(VLOOKUP($B85,'Autumn 2022 School'!$C$2:$AF$219,4,FALSE)),0,(VLOOKUP($B85,'Autumn 2022 School'!$C$2:$AF$219,4,FALSE)))</f>
        <v>56</v>
      </c>
      <c r="F85" s="242">
        <f>IF(ISNA(VLOOKUP($B85,'Spring 2022 School'!$C$2:$AF$219,8,FALSE)),0,(VLOOKUP($B85,'Spring 2022 School'!$C$2:$AF$219,8,FALSE)))</f>
        <v>0</v>
      </c>
      <c r="G85" s="242">
        <f>IF(ISNA(VLOOKUP($B85,'Summer 2022 School'!$C$2:$AF$219,8,FALSE)),0,(VLOOKUP($B85,'Summer 2022 School'!$C$2:$AF$219,8,FALSE)))</f>
        <v>1</v>
      </c>
      <c r="H85" s="242">
        <f>IF(ISNA(VLOOKUP($B85,'Autumn 2022 School'!$C$2:$AF$219,6,FALSE)),0,(VLOOKUP($B85,'Autumn 2022 School'!$C$2:$AF$219,6,FALSE)))</f>
        <v>3</v>
      </c>
      <c r="I85" s="242">
        <f>IF(ISNA(VLOOKUP($B85,'Spring 2022 School'!$C$2:$AF$219,12,FALSE)),0,(VLOOKUP($B85,'Spring 2022 School'!$C$2:$AF$219,12,FALSE)))</f>
        <v>795</v>
      </c>
      <c r="J85" s="242">
        <f>IF(ISNA(VLOOKUP($B85,'Summer 2022 School'!$C$2:$AF$219,12,FALSE)),0,(VLOOKUP($B85,'Summer 2022 School'!$C$2:$AF$219,12,FALSE)))</f>
        <v>1005</v>
      </c>
      <c r="K85" s="242">
        <f>IF(ISNA(VLOOKUP($B85,'Autumn 2022 School'!$C$2:$AF$219,9,FALSE)),0,(VLOOKUP($B85,'Autumn 2022 School'!$C$2:$AF$219,9,FALSE)))</f>
        <v>840</v>
      </c>
      <c r="L85" s="242">
        <f>IF(ISNA(VLOOKUP($B85,'Spring 2022 School'!$C$2:$AF$219,15,FALSE)),0,(VLOOKUP($B85,'Spring 2022 School'!$C$2:$AF$219,15,FALSE)))</f>
        <v>0</v>
      </c>
      <c r="M85" s="242">
        <f>IF(ISNA(VLOOKUP($B85,'Summer 2022 School'!$C$2:$AF$219,15,FALSE)),0,(VLOOKUP($B85,'Summer 2022 School'!$C$2:$AF$219,15,FALSE)))</f>
        <v>15</v>
      </c>
      <c r="N85" s="242">
        <f>IF(ISNA(VLOOKUP($B85,'Autumn 2022 School'!$C$2:$AF$219,11,FALSE)),0,(VLOOKUP($B85,'Autumn 2022 School'!$C$2:$AF$219,11,FALSE)))</f>
        <v>45</v>
      </c>
      <c r="O85" s="242">
        <f>IF(ISNA(VLOOKUP($B85,'Spring 2022 School'!$C$2:$AF$219,2,FALSE)),0,(VLOOKUP($B85,'Spring 2022 School'!$C$2:$AF$219,2,FALSE)))</f>
        <v>0</v>
      </c>
      <c r="P85" s="242">
        <f>IF(ISNA(VLOOKUP($B85,'Summer 2022 School'!$C$2:$AF$219,2,FALSE)),0,(VLOOKUP($B85,'Summer 2022 School'!$C$2:$AF$219,2,FALSE)))</f>
        <v>0</v>
      </c>
      <c r="Q85" s="242">
        <f>IF(ISNA(VLOOKUP($B85,'Autumn 2022 School'!$C$2:$AF$219,2,FALSE)),0,(VLOOKUP($B85,'Autumn 2022 School'!$C$2:$AF$219,2,FALSE)))</f>
        <v>1</v>
      </c>
      <c r="R85" s="242">
        <f>IF(ISNA(VLOOKUP($B85,'Spring 2022 School'!$C$2:$AF$219,9,FALSE)),0,(VLOOKUP($B85,'Spring 2022 School'!$C$2:$AF$219,9,FALSE)))</f>
        <v>0</v>
      </c>
      <c r="S85" s="242">
        <f>IF(ISNA(VLOOKUP($B85,'Summer 2022 School'!$C$2:$AF$219,9,FALSE)),0,(VLOOKUP($B85,'Summer 2022 School'!$C$2:$AF$219,9,FALSE)))</f>
        <v>0</v>
      </c>
      <c r="T85" s="242">
        <f>IF(ISNA(VLOOKUP($B85,'Autumn 2022 School'!$C$2:$AF$219,7,FALSE)),0,(VLOOKUP($B85,'Autumn 2022 School'!$C$2:$AF$219,7,FALSE)))</f>
        <v>15</v>
      </c>
      <c r="U85" s="242">
        <f>IF(ISNA(VLOOKUP($B85,'Spring 2022 School'!$C$2:$AF$219,25,FALSE)),0,(VLOOKUP($B85,'Spring 2022 School'!$C$2:$AF$219,25,FALSE)))</f>
        <v>0</v>
      </c>
      <c r="V85" s="242">
        <f>IF(ISNA(VLOOKUP($B85,'Spring 2022 School'!$C$2:$AF$219,25,FALSE)),0,(VLOOKUP($B85,'Spring 2022 School'!$C$2:$AF$219,25,FALSE)))</f>
        <v>0</v>
      </c>
      <c r="W85" s="242">
        <f>IF(ISNA(VLOOKUP($B85,'Spring 2022 School'!$C$2:$AF$219,25,FALSE)),0,(VLOOKUP($B85,'Spring 2022 School'!$C$2:$AF$219,25,FALSE)))</f>
        <v>0</v>
      </c>
      <c r="X85" s="242">
        <f>IF(ISNA(VLOOKUP($B85,'Spring 2022 School'!$C$2:$AF$219,26,FALSE)),0,(VLOOKUP($B85,'Spring 2022 School'!$C$2:$AF$219,26,FALSE)))</f>
        <v>0</v>
      </c>
      <c r="Y85" s="242">
        <f>IF(ISNA(VLOOKUP($B85,'Spring 2022 School'!$C$2:$AF$219,26,FALSE)),0,(VLOOKUP($B85,'Spring 2022 School'!$C$2:$AF$219,26,FALSE)))</f>
        <v>0</v>
      </c>
      <c r="Z85" s="242">
        <f>IF(ISNA(VLOOKUP($B85,'Spring 2022 School'!$C$2:$AF$219,26,FALSE)),0,(VLOOKUP($B85,'Spring 2022 School'!$C$2:$AF$219,26,FALSE)))</f>
        <v>0</v>
      </c>
      <c r="AA85" s="242">
        <f>IF(ISNA(VLOOKUP($B85,'Spring 2022 School'!$C$2:$AF$219,27,FALSE)),0,(VLOOKUP($B85,'Spring 2022 School'!$C$2:$AF$219,27,FALSE)))</f>
        <v>0</v>
      </c>
      <c r="AB85" s="242">
        <f>IF(ISNA(VLOOKUP($B85,'Spring 2022 School'!$C$2:$AF$219,27,FALSE)),0,(VLOOKUP($B85,'Spring 2022 School'!$C$2:$AF$219,27,FALSE)))</f>
        <v>0</v>
      </c>
      <c r="AC85" s="242">
        <f>IF(ISNA(VLOOKUP($B85,'Spring 2022 School'!$C$2:$AF$219,27,FALSE)),0,(VLOOKUP($B85,'Spring 2022 School'!$C$2:$AF$219,27,FALSE)))</f>
        <v>0</v>
      </c>
      <c r="AD85" s="414">
        <f t="shared" si="44"/>
        <v>160810.5</v>
      </c>
      <c r="AE85" s="436">
        <f>VLOOKUP($A85,'Data EYFSS Indica Old'!$C:$AQ,17,0)</f>
        <v>885.90909090909088</v>
      </c>
      <c r="AF85" s="436">
        <f>VLOOKUP($A85,'Data EYFSS Indica Old'!$C:$AQ,18,0)</f>
        <v>7973.181818181818</v>
      </c>
      <c r="AG85" s="436">
        <f>VLOOKUP($A85,'Data EYFSS Indica Old'!$C:$AQ,19,0)</f>
        <v>23919.545454545456</v>
      </c>
      <c r="AH85" s="414">
        <f t="shared" si="45"/>
        <v>540.40454545454543</v>
      </c>
      <c r="AI85" s="414">
        <f t="shared" si="46"/>
        <v>2312.2227272727268</v>
      </c>
      <c r="AJ85" s="414">
        <f t="shared" si="47"/>
        <v>1913.5636363636365</v>
      </c>
      <c r="AK85" s="414">
        <f t="shared" si="48"/>
        <v>4766.1909090909085</v>
      </c>
      <c r="AL85" s="436">
        <f>IF(ISNA(VLOOKUP($A85,'Spring 2022 School'!$B82:$AD82,29,FALSE)),0,(VLOOKUP($A85,'Spring 2022 School'!$B82:$AD82,29,FALSE)))</f>
        <v>0</v>
      </c>
      <c r="AM85" s="436">
        <f>IF(ISNA(VLOOKUP($A85,'Spring 2022 School'!$B82:$AZ82,30,FALSE)),0,(VLOOKUP($A85,'Spring 2022 School'!$B82:$AZ82,30,FALSE)))</f>
        <v>0</v>
      </c>
      <c r="AN85" s="435">
        <f t="shared" si="41"/>
        <v>0</v>
      </c>
      <c r="AO85" s="437">
        <f t="shared" si="42"/>
        <v>1045.8</v>
      </c>
      <c r="AP85" s="414">
        <f t="shared" si="43"/>
        <v>166622.49090909091</v>
      </c>
      <c r="AQ85" s="436">
        <f>VLOOKUP($A85,'Data EYFSS Indica Old'!$C:$AQ,26,0)</f>
        <v>0</v>
      </c>
      <c r="AR85" s="436">
        <f>VLOOKUP($A85,'Data EYFSS Indica Old'!$C:$AQ,27,0)</f>
        <v>0</v>
      </c>
      <c r="AS85" s="436">
        <f>VLOOKUP($A85,'Data EYFSS Indica Old'!$C:$AQ,28,0)</f>
        <v>0</v>
      </c>
      <c r="AT85" s="442">
        <f t="shared" si="53"/>
        <v>0</v>
      </c>
      <c r="AU85" s="442">
        <f>(VLOOKUP($A85,'Data EYFSS Indica Old'!$C:$AQ,24,0))/3.2*AU$3</f>
        <v>0</v>
      </c>
      <c r="AV85" s="447">
        <f t="shared" si="49"/>
        <v>166622.49090909091</v>
      </c>
      <c r="AW85" s="443">
        <f t="shared" si="50"/>
        <v>69426.037878787873</v>
      </c>
      <c r="AX85" s="443">
        <f t="shared" si="51"/>
        <v>55540.8303030303</v>
      </c>
      <c r="AY85" s="443">
        <f t="shared" si="52"/>
        <v>41655.622727272726</v>
      </c>
      <c r="AZ85" s="443"/>
    </row>
    <row r="86" spans="1:52" x14ac:dyDescent="0.35">
      <c r="A86" s="252">
        <v>2127</v>
      </c>
      <c r="B86" t="s">
        <v>129</v>
      </c>
      <c r="C86" s="242">
        <f>IF(ISNA(VLOOKUP($B86,'Spring 2022 School'!$C$2:$AF$220,5,FALSE)),0,(VLOOKUP($B86,'Spring 2022 School'!$C$2:$AF$220,5,FALSE)))</f>
        <v>43</v>
      </c>
      <c r="D86" s="242">
        <f>IF(ISNA(VLOOKUP($B86,'Summer 2022 School'!$C$2:$AF$220,5,FALSE)),0,(VLOOKUP($B86,'Summer 2022 School'!$C$2:$AF$220,5,FALSE)))</f>
        <v>42</v>
      </c>
      <c r="E86" s="242">
        <f>IF(ISNA(VLOOKUP($B86,'Autumn 2022 School'!$C$2:$AF$219,4,FALSE)),0,(VLOOKUP($B86,'Autumn 2022 School'!$C$2:$AF$219,4,FALSE)))</f>
        <v>22</v>
      </c>
      <c r="F86" s="242">
        <f>IF(ISNA(VLOOKUP($B86,'Spring 2022 School'!$C$2:$AF$219,8,FALSE)),0,(VLOOKUP($B86,'Spring 2022 School'!$C$2:$AF$219,8,FALSE)))</f>
        <v>12</v>
      </c>
      <c r="G86" s="242">
        <f>IF(ISNA(VLOOKUP($B86,'Summer 2022 School'!$C$2:$AF$219,8,FALSE)),0,(VLOOKUP($B86,'Summer 2022 School'!$C$2:$AF$219,8,FALSE)))</f>
        <v>11</v>
      </c>
      <c r="H86" s="242">
        <f>IF(ISNA(VLOOKUP($B86,'Autumn 2022 School'!$C$2:$AF$219,6,FALSE)),0,(VLOOKUP($B86,'Autumn 2022 School'!$C$2:$AF$219,6,FALSE)))</f>
        <v>4</v>
      </c>
      <c r="I86" s="242">
        <f>IF(ISNA(VLOOKUP($B86,'Spring 2022 School'!$C$2:$AF$219,12,FALSE)),0,(VLOOKUP($B86,'Spring 2022 School'!$C$2:$AF$219,12,FALSE)))</f>
        <v>645</v>
      </c>
      <c r="J86" s="242">
        <f>IF(ISNA(VLOOKUP($B86,'Summer 2022 School'!$C$2:$AF$219,12,FALSE)),0,(VLOOKUP($B86,'Summer 2022 School'!$C$2:$AF$219,12,FALSE)))</f>
        <v>630</v>
      </c>
      <c r="K86" s="242">
        <f>IF(ISNA(VLOOKUP($B86,'Autumn 2022 School'!$C$2:$AF$219,9,FALSE)),0,(VLOOKUP($B86,'Autumn 2022 School'!$C$2:$AF$219,9,FALSE)))</f>
        <v>330</v>
      </c>
      <c r="L86" s="242">
        <f>IF(ISNA(VLOOKUP($B86,'Spring 2022 School'!$C$2:$AF$219,15,FALSE)),0,(VLOOKUP($B86,'Spring 2022 School'!$C$2:$AF$219,15,FALSE)))</f>
        <v>180</v>
      </c>
      <c r="M86" s="242">
        <f>IF(ISNA(VLOOKUP($B86,'Summer 2022 School'!$C$2:$AF$219,15,FALSE)),0,(VLOOKUP($B86,'Summer 2022 School'!$C$2:$AF$219,15,FALSE)))</f>
        <v>165</v>
      </c>
      <c r="N86" s="242">
        <f>IF(ISNA(VLOOKUP($B86,'Autumn 2022 School'!$C$2:$AF$219,11,FALSE)),0,(VLOOKUP($B86,'Autumn 2022 School'!$C$2:$AF$219,11,FALSE)))</f>
        <v>60</v>
      </c>
      <c r="O86" s="242">
        <f>IF(ISNA(VLOOKUP($B86,'Spring 2022 School'!$C$2:$AF$219,2,FALSE)),0,(VLOOKUP($B86,'Spring 2022 School'!$C$2:$AF$219,2,FALSE)))</f>
        <v>0</v>
      </c>
      <c r="P86" s="242">
        <f>IF(ISNA(VLOOKUP($B86,'Summer 2022 School'!$C$2:$AF$219,2,FALSE)),0,(VLOOKUP($B86,'Summer 2022 School'!$C$2:$AF$219,2,FALSE)))</f>
        <v>0</v>
      </c>
      <c r="Q86" s="242">
        <f>IF(ISNA(VLOOKUP($B86,'Autumn 2022 School'!$C$2:$AF$219,2,FALSE)),0,(VLOOKUP($B86,'Autumn 2022 School'!$C$2:$AF$219,2,FALSE)))</f>
        <v>0</v>
      </c>
      <c r="R86" s="242">
        <f>IF(ISNA(VLOOKUP($B86,'Spring 2022 School'!$C$2:$AF$219,9,FALSE)),0,(VLOOKUP($B86,'Spring 2022 School'!$C$2:$AF$219,9,FALSE)))</f>
        <v>0</v>
      </c>
      <c r="S86" s="242">
        <f>IF(ISNA(VLOOKUP($B86,'Summer 2022 School'!$C$2:$AF$219,9,FALSE)),0,(VLOOKUP($B86,'Summer 2022 School'!$C$2:$AF$219,9,FALSE)))</f>
        <v>0</v>
      </c>
      <c r="T86" s="242">
        <f>IF(ISNA(VLOOKUP($B86,'Autumn 2022 School'!$C$2:$AF$219,7,FALSE)),0,(VLOOKUP($B86,'Autumn 2022 School'!$C$2:$AF$219,7,FALSE)))</f>
        <v>0</v>
      </c>
      <c r="U86" s="242">
        <f>IF(ISNA(VLOOKUP($B86,'Spring 2022 School'!$C$2:$AF$219,25,FALSE)),0,(VLOOKUP($B86,'Spring 2022 School'!$C$2:$AF$219,25,FALSE)))</f>
        <v>7</v>
      </c>
      <c r="V86" s="242">
        <f>IF(ISNA(VLOOKUP($B86,'Spring 2022 School'!$C$2:$AF$219,25,FALSE)),0,(VLOOKUP($B86,'Spring 2022 School'!$C$2:$AF$219,25,FALSE)))</f>
        <v>7</v>
      </c>
      <c r="W86" s="242">
        <f>IF(ISNA(VLOOKUP($B86,'Spring 2022 School'!$C$2:$AF$219,25,FALSE)),0,(VLOOKUP($B86,'Spring 2022 School'!$C$2:$AF$219,25,FALSE)))</f>
        <v>7</v>
      </c>
      <c r="X86" s="242">
        <f>IF(ISNA(VLOOKUP($B86,'Spring 2022 School'!$C$2:$AF$219,26,FALSE)),0,(VLOOKUP($B86,'Spring 2022 School'!$C$2:$AF$219,26,FALSE)))</f>
        <v>105</v>
      </c>
      <c r="Y86" s="242">
        <f>IF(ISNA(VLOOKUP($B86,'Spring 2022 School'!$C$2:$AF$219,26,FALSE)),0,(VLOOKUP($B86,'Spring 2022 School'!$C$2:$AF$219,26,FALSE)))</f>
        <v>105</v>
      </c>
      <c r="Z86" s="242">
        <f>IF(ISNA(VLOOKUP($B86,'Spring 2022 School'!$C$2:$AF$219,26,FALSE)),0,(VLOOKUP($B86,'Spring 2022 School'!$C$2:$AF$219,26,FALSE)))</f>
        <v>105</v>
      </c>
      <c r="AA86" s="242">
        <f>IF(ISNA(VLOOKUP($B86,'Spring 2022 School'!$C$2:$AF$219,27,FALSE)),0,(VLOOKUP($B86,'Spring 2022 School'!$C$2:$AF$219,27,FALSE)))</f>
        <v>30</v>
      </c>
      <c r="AB86" s="242">
        <f>IF(ISNA(VLOOKUP($B86,'Spring 2022 School'!$C$2:$AF$219,27,FALSE)),0,(VLOOKUP($B86,'Spring 2022 School'!$C$2:$AF$219,27,FALSE)))</f>
        <v>30</v>
      </c>
      <c r="AC86" s="242">
        <f>IF(ISNA(VLOOKUP($B86,'Spring 2022 School'!$C$2:$AF$219,27,FALSE)),0,(VLOOKUP($B86,'Spring 2022 School'!$C$2:$AF$219,27,FALSE)))</f>
        <v>30</v>
      </c>
      <c r="AD86" s="414">
        <f t="shared" si="44"/>
        <v>120978</v>
      </c>
      <c r="AE86" s="436">
        <f>VLOOKUP($A86,'Data EYFSS Indica Old'!$C:$AQ,17,0)</f>
        <v>6390</v>
      </c>
      <c r="AF86" s="436">
        <f>VLOOKUP($A86,'Data EYFSS Indica Old'!$C:$AQ,18,0)</f>
        <v>14377.500000000002</v>
      </c>
      <c r="AG86" s="436">
        <f>VLOOKUP($A86,'Data EYFSS Indica Old'!$C:$AQ,19,0)</f>
        <v>21300</v>
      </c>
      <c r="AH86" s="414">
        <f t="shared" si="45"/>
        <v>3897.9</v>
      </c>
      <c r="AI86" s="414">
        <f t="shared" si="46"/>
        <v>4169.4750000000004</v>
      </c>
      <c r="AJ86" s="414">
        <f t="shared" si="47"/>
        <v>1704</v>
      </c>
      <c r="AK86" s="414">
        <f t="shared" si="48"/>
        <v>9771.375</v>
      </c>
      <c r="AL86" s="436">
        <f>IF(ISNA(VLOOKUP($A86,'Spring 2022 School'!$B83:$AD83,29,FALSE)),0,(VLOOKUP($A86,'Spring 2022 School'!$B83:$AD83,29,FALSE)))</f>
        <v>3</v>
      </c>
      <c r="AM86" s="436">
        <f>IF(ISNA(VLOOKUP($A86,'Spring 2022 School'!$B83:$AZ83,30,FALSE)),0,(VLOOKUP($A86,'Spring 2022 School'!$B83:$AZ83,30,FALSE)))</f>
        <v>45</v>
      </c>
      <c r="AN86" s="435">
        <f t="shared" si="41"/>
        <v>1635</v>
      </c>
      <c r="AO86" s="437">
        <f t="shared" si="42"/>
        <v>0</v>
      </c>
      <c r="AP86" s="414">
        <f t="shared" si="43"/>
        <v>132384.375</v>
      </c>
      <c r="AQ86" s="436">
        <f>VLOOKUP($A86,'Data EYFSS Indica Old'!$C:$AQ,26,0)</f>
        <v>12</v>
      </c>
      <c r="AR86" s="436">
        <f>VLOOKUP($A86,'Data EYFSS Indica Old'!$C:$AQ,27,0)</f>
        <v>0</v>
      </c>
      <c r="AS86" s="436">
        <f>VLOOKUP($A86,'Data EYFSS Indica Old'!$C:$AQ,28,0)</f>
        <v>0</v>
      </c>
      <c r="AT86" s="442">
        <f t="shared" si="53"/>
        <v>1450.8</v>
      </c>
      <c r="AU86" s="442">
        <f>(VLOOKUP($A86,'Data EYFSS Indica Old'!$C:$AQ,24,0))/3.2*AU$3</f>
        <v>0</v>
      </c>
      <c r="AV86" s="447">
        <f t="shared" si="49"/>
        <v>133835.17499999999</v>
      </c>
      <c r="AW86" s="443">
        <f t="shared" si="50"/>
        <v>55764.65625</v>
      </c>
      <c r="AX86" s="443">
        <f t="shared" si="51"/>
        <v>44611.724999999999</v>
      </c>
      <c r="AY86" s="443">
        <f t="shared" si="52"/>
        <v>33458.793749999997</v>
      </c>
      <c r="AZ86" s="443"/>
    </row>
    <row r="87" spans="1:52" x14ac:dyDescent="0.35">
      <c r="A87" s="252">
        <v>2132</v>
      </c>
      <c r="B87" t="s">
        <v>1012</v>
      </c>
      <c r="C87" s="242">
        <f>IF(ISNA(VLOOKUP($B87,'Spring 2022 School'!$C$2:$AF$220,5,FALSE)),0,(VLOOKUP($B87,'Spring 2022 School'!$C$2:$AF$220,5,FALSE)))</f>
        <v>42</v>
      </c>
      <c r="D87" s="242">
        <f>IF(ISNA(VLOOKUP($B87,'Summer 2022 School'!$C$2:$AF$220,5,FALSE)),0,(VLOOKUP($B87,'Summer 2022 School'!$C$2:$AF$220,5,FALSE)))</f>
        <v>43</v>
      </c>
      <c r="E87" s="242">
        <f>IF(ISNA(VLOOKUP($B87,'Autumn 2022 School'!$C$2:$AF$219,4,FALSE)),0,(VLOOKUP($B87,'Autumn 2022 School'!$C$2:$AF$219,4,FALSE)))</f>
        <v>45</v>
      </c>
      <c r="F87" s="242">
        <f>IF(ISNA(VLOOKUP($B87,'Spring 2022 School'!$C$2:$AF$219,8,FALSE)),0,(VLOOKUP($B87,'Spring 2022 School'!$C$2:$AF$219,8,FALSE)))</f>
        <v>0</v>
      </c>
      <c r="G87" s="242">
        <f>IF(ISNA(VLOOKUP($B87,'Summer 2022 School'!$C$2:$AF$219,8,FALSE)),0,(VLOOKUP($B87,'Summer 2022 School'!$C$2:$AF$219,8,FALSE)))</f>
        <v>0</v>
      </c>
      <c r="H87" s="242">
        <f>IF(ISNA(VLOOKUP($B87,'Autumn 2022 School'!$C$2:$AF$219,6,FALSE)),0,(VLOOKUP($B87,'Autumn 2022 School'!$C$2:$AF$219,6,FALSE)))</f>
        <v>0</v>
      </c>
      <c r="I87" s="242">
        <f>IF(ISNA(VLOOKUP($B87,'Spring 2022 School'!$C$2:$AF$219,12,FALSE)),0,(VLOOKUP($B87,'Spring 2022 School'!$C$2:$AF$219,12,FALSE)))</f>
        <v>585</v>
      </c>
      <c r="J87" s="242">
        <f>IF(ISNA(VLOOKUP($B87,'Summer 2022 School'!$C$2:$AF$219,12,FALSE)),0,(VLOOKUP($B87,'Summer 2022 School'!$C$2:$AF$219,12,FALSE)))</f>
        <v>600</v>
      </c>
      <c r="K87" s="242">
        <f>IF(ISNA(VLOOKUP($B87,'Autumn 2022 School'!$C$2:$AF$219,9,FALSE)),0,(VLOOKUP($B87,'Autumn 2022 School'!$C$2:$AF$219,9,FALSE)))</f>
        <v>675</v>
      </c>
      <c r="L87" s="242">
        <f>IF(ISNA(VLOOKUP($B87,'Spring 2022 School'!$C$2:$AF$219,15,FALSE)),0,(VLOOKUP($B87,'Spring 2022 School'!$C$2:$AF$219,15,FALSE)))</f>
        <v>0</v>
      </c>
      <c r="M87" s="242">
        <f>IF(ISNA(VLOOKUP($B87,'Summer 2022 School'!$C$2:$AF$219,15,FALSE)),0,(VLOOKUP($B87,'Summer 2022 School'!$C$2:$AF$219,15,FALSE)))</f>
        <v>0</v>
      </c>
      <c r="N87" s="242">
        <f>IF(ISNA(VLOOKUP($B87,'Autumn 2022 School'!$C$2:$AF$219,11,FALSE)),0,(VLOOKUP($B87,'Autumn 2022 School'!$C$2:$AF$219,11,FALSE)))</f>
        <v>0</v>
      </c>
      <c r="O87" s="242">
        <f>IF(ISNA(VLOOKUP($B87,'Spring 2022 School'!$C$2:$AF$219,2,FALSE)),0,(VLOOKUP($B87,'Spring 2022 School'!$C$2:$AF$219,2,FALSE)))</f>
        <v>0</v>
      </c>
      <c r="P87" s="242">
        <f>IF(ISNA(VLOOKUP($B87,'Summer 2022 School'!$C$2:$AF$219,2,FALSE)),0,(VLOOKUP($B87,'Summer 2022 School'!$C$2:$AF$219,2,FALSE)))</f>
        <v>0</v>
      </c>
      <c r="Q87" s="242">
        <f>IF(ISNA(VLOOKUP($B87,'Autumn 2022 School'!$C$2:$AF$219,2,FALSE)),0,(VLOOKUP($B87,'Autumn 2022 School'!$C$2:$AF$219,2,FALSE)))</f>
        <v>0</v>
      </c>
      <c r="R87" s="242">
        <f>IF(ISNA(VLOOKUP($B87,'Spring 2022 School'!$C$2:$AF$219,9,FALSE)),0,(VLOOKUP($B87,'Spring 2022 School'!$C$2:$AF$219,9,FALSE)))</f>
        <v>0</v>
      </c>
      <c r="S87" s="242">
        <f>IF(ISNA(VLOOKUP($B87,'Summer 2022 School'!$C$2:$AF$219,9,FALSE)),0,(VLOOKUP($B87,'Summer 2022 School'!$C$2:$AF$219,9,FALSE)))</f>
        <v>0</v>
      </c>
      <c r="T87" s="242">
        <f>IF(ISNA(VLOOKUP($B87,'Autumn 2022 School'!$C$2:$AF$219,7,FALSE)),0,(VLOOKUP($B87,'Autumn 2022 School'!$C$2:$AF$219,7,FALSE)))</f>
        <v>0</v>
      </c>
      <c r="U87" s="242">
        <f>IF(ISNA(VLOOKUP($B87,'Spring 2022 School'!$C$2:$AF$219,25,FALSE)),0,(VLOOKUP($B87,'Spring 2022 School'!$C$2:$AF$219,25,FALSE)))</f>
        <v>3</v>
      </c>
      <c r="V87" s="242">
        <f>IF(ISNA(VLOOKUP($B87,'Spring 2022 School'!$C$2:$AF$219,25,FALSE)),0,(VLOOKUP($B87,'Spring 2022 School'!$C$2:$AF$219,25,FALSE)))</f>
        <v>3</v>
      </c>
      <c r="W87" s="242">
        <f>IF(ISNA(VLOOKUP($B87,'Spring 2022 School'!$C$2:$AF$219,25,FALSE)),0,(VLOOKUP($B87,'Spring 2022 School'!$C$2:$AF$219,25,FALSE)))</f>
        <v>3</v>
      </c>
      <c r="X87" s="242">
        <f>IF(ISNA(VLOOKUP($B87,'Spring 2022 School'!$C$2:$AF$219,26,FALSE)),0,(VLOOKUP($B87,'Spring 2022 School'!$C$2:$AF$219,26,FALSE)))</f>
        <v>45</v>
      </c>
      <c r="Y87" s="242">
        <f>IF(ISNA(VLOOKUP($B87,'Spring 2022 School'!$C$2:$AF$219,26,FALSE)),0,(VLOOKUP($B87,'Spring 2022 School'!$C$2:$AF$219,26,FALSE)))</f>
        <v>45</v>
      </c>
      <c r="Z87" s="242">
        <f>IF(ISNA(VLOOKUP($B87,'Spring 2022 School'!$C$2:$AF$219,26,FALSE)),0,(VLOOKUP($B87,'Spring 2022 School'!$C$2:$AF$219,26,FALSE)))</f>
        <v>45</v>
      </c>
      <c r="AA87" s="242">
        <f>IF(ISNA(VLOOKUP($B87,'Spring 2022 School'!$C$2:$AF$219,27,FALSE)),0,(VLOOKUP($B87,'Spring 2022 School'!$C$2:$AF$219,27,FALSE)))</f>
        <v>0</v>
      </c>
      <c r="AB87" s="242">
        <f>IF(ISNA(VLOOKUP($B87,'Spring 2022 School'!$C$2:$AF$219,27,FALSE)),0,(VLOOKUP($B87,'Spring 2022 School'!$C$2:$AF$219,27,FALSE)))</f>
        <v>0</v>
      </c>
      <c r="AC87" s="242">
        <f>IF(ISNA(VLOOKUP($B87,'Spring 2022 School'!$C$2:$AF$219,27,FALSE)),0,(VLOOKUP($B87,'Spring 2022 School'!$C$2:$AF$219,27,FALSE)))</f>
        <v>0</v>
      </c>
      <c r="AD87" s="414">
        <f t="shared" si="44"/>
        <v>110473.5</v>
      </c>
      <c r="AE87" s="436">
        <f>VLOOKUP($A87,'Data EYFSS Indica Old'!$C:$AQ,17,0)</f>
        <v>0</v>
      </c>
      <c r="AF87" s="436">
        <f>VLOOKUP($A87,'Data EYFSS Indica Old'!$C:$AQ,18,0)</f>
        <v>6142.5</v>
      </c>
      <c r="AG87" s="436">
        <f>VLOOKUP($A87,'Data EYFSS Indica Old'!$C:$AQ,19,0)</f>
        <v>24570</v>
      </c>
      <c r="AH87" s="414">
        <f t="shared" si="45"/>
        <v>0</v>
      </c>
      <c r="AI87" s="414">
        <f t="shared" si="46"/>
        <v>1781.3249999999998</v>
      </c>
      <c r="AJ87" s="414">
        <f t="shared" si="47"/>
        <v>1965.6000000000001</v>
      </c>
      <c r="AK87" s="414">
        <f t="shared" si="48"/>
        <v>3746.9250000000002</v>
      </c>
      <c r="AL87" s="436">
        <f>IF(ISNA(VLOOKUP($A87,'Spring 2022 School'!$B84:$AD84,29,FALSE)),0,(VLOOKUP($A87,'Spring 2022 School'!$B84:$AD84,29,FALSE)))</f>
        <v>0</v>
      </c>
      <c r="AM87" s="436">
        <f>IF(ISNA(VLOOKUP($A87,'Spring 2022 School'!$B84:$AZ84,30,FALSE)),0,(VLOOKUP($A87,'Spring 2022 School'!$B84:$AZ84,30,FALSE)))</f>
        <v>0</v>
      </c>
      <c r="AN87" s="435">
        <f t="shared" si="41"/>
        <v>0</v>
      </c>
      <c r="AO87" s="437">
        <f t="shared" si="42"/>
        <v>0</v>
      </c>
      <c r="AP87" s="414">
        <f t="shared" si="43"/>
        <v>114220.425</v>
      </c>
      <c r="AQ87" s="436">
        <f>VLOOKUP($A87,'Data EYFSS Indica Old'!$C:$AQ,26,0)</f>
        <v>3</v>
      </c>
      <c r="AR87" s="436">
        <f>VLOOKUP($A87,'Data EYFSS Indica Old'!$C:$AQ,27,0)</f>
        <v>0</v>
      </c>
      <c r="AS87" s="436">
        <f>VLOOKUP($A87,'Data EYFSS Indica Old'!$C:$AQ,28,0)</f>
        <v>0</v>
      </c>
      <c r="AT87" s="442">
        <f t="shared" si="53"/>
        <v>362.7</v>
      </c>
      <c r="AU87" s="442">
        <f>(VLOOKUP($A87,'Data EYFSS Indica Old'!$C:$AQ,24,0))/3.2*AU$3</f>
        <v>0</v>
      </c>
      <c r="AV87" s="447">
        <f t="shared" si="49"/>
        <v>114583.125</v>
      </c>
      <c r="AW87" s="443">
        <f t="shared" si="50"/>
        <v>47742.96875</v>
      </c>
      <c r="AX87" s="443">
        <f t="shared" si="51"/>
        <v>38194.375</v>
      </c>
      <c r="AY87" s="443">
        <f t="shared" si="52"/>
        <v>28645.78125</v>
      </c>
      <c r="AZ87" s="443"/>
    </row>
    <row r="88" spans="1:52" x14ac:dyDescent="0.35">
      <c r="A88" s="252">
        <v>2136</v>
      </c>
      <c r="B88" t="s">
        <v>1013</v>
      </c>
      <c r="C88" s="242">
        <f>IF(ISNA(VLOOKUP($B88,'Spring 2022 School'!$C$2:$AF$220,5,FALSE)),0,(VLOOKUP($B88,'Spring 2022 School'!$C$2:$AF$220,5,FALSE)))</f>
        <v>38</v>
      </c>
      <c r="D88" s="242">
        <f>IF(ISNA(VLOOKUP($B88,'Summer 2022 School'!$C$2:$AF$220,5,FALSE)),0,(VLOOKUP($B88,'Summer 2022 School'!$C$2:$AF$220,5,FALSE)))</f>
        <v>38</v>
      </c>
      <c r="E88" s="242">
        <f>IF(ISNA(VLOOKUP($B88,'Autumn 2022 School'!$C$2:$AF$219,4,FALSE)),0,(VLOOKUP($B88,'Autumn 2022 School'!$C$2:$AF$219,4,FALSE)))</f>
        <v>22</v>
      </c>
      <c r="F88" s="242">
        <f>IF(ISNA(VLOOKUP($B88,'Spring 2022 School'!$C$2:$AF$219,8,FALSE)),0,(VLOOKUP($B88,'Spring 2022 School'!$C$2:$AF$219,8,FALSE)))</f>
        <v>8</v>
      </c>
      <c r="G88" s="242">
        <f>IF(ISNA(VLOOKUP($B88,'Summer 2022 School'!$C$2:$AF$219,8,FALSE)),0,(VLOOKUP($B88,'Summer 2022 School'!$C$2:$AF$219,8,FALSE)))</f>
        <v>8</v>
      </c>
      <c r="H88" s="242">
        <f>IF(ISNA(VLOOKUP($B88,'Autumn 2022 School'!$C$2:$AF$219,6,FALSE)),0,(VLOOKUP($B88,'Autumn 2022 School'!$C$2:$AF$219,6,FALSE)))</f>
        <v>8</v>
      </c>
      <c r="I88" s="242">
        <f>IF(ISNA(VLOOKUP($B88,'Spring 2022 School'!$C$2:$AF$219,12,FALSE)),0,(VLOOKUP($B88,'Spring 2022 School'!$C$2:$AF$219,12,FALSE)))</f>
        <v>570</v>
      </c>
      <c r="J88" s="242">
        <f>IF(ISNA(VLOOKUP($B88,'Summer 2022 School'!$C$2:$AF$219,12,FALSE)),0,(VLOOKUP($B88,'Summer 2022 School'!$C$2:$AF$219,12,FALSE)))</f>
        <v>570</v>
      </c>
      <c r="K88" s="242">
        <f>IF(ISNA(VLOOKUP($B88,'Autumn 2022 School'!$C$2:$AF$219,9,FALSE)),0,(VLOOKUP($B88,'Autumn 2022 School'!$C$2:$AF$219,9,FALSE)))</f>
        <v>330</v>
      </c>
      <c r="L88" s="242">
        <f>IF(ISNA(VLOOKUP($B88,'Spring 2022 School'!$C$2:$AF$219,15,FALSE)),0,(VLOOKUP($B88,'Spring 2022 School'!$C$2:$AF$219,15,FALSE)))</f>
        <v>120</v>
      </c>
      <c r="M88" s="242">
        <f>IF(ISNA(VLOOKUP($B88,'Summer 2022 School'!$C$2:$AF$219,15,FALSE)),0,(VLOOKUP($B88,'Summer 2022 School'!$C$2:$AF$219,15,FALSE)))</f>
        <v>120</v>
      </c>
      <c r="N88" s="242">
        <f>IF(ISNA(VLOOKUP($B88,'Autumn 2022 School'!$C$2:$AF$219,11,FALSE)),0,(VLOOKUP($B88,'Autumn 2022 School'!$C$2:$AF$219,11,FALSE)))</f>
        <v>105</v>
      </c>
      <c r="O88" s="242">
        <f>IF(ISNA(VLOOKUP($B88,'Spring 2022 School'!$C$2:$AF$219,2,FALSE)),0,(VLOOKUP($B88,'Spring 2022 School'!$C$2:$AF$219,2,FALSE)))</f>
        <v>1</v>
      </c>
      <c r="P88" s="242">
        <f>IF(ISNA(VLOOKUP($B88,'Summer 2022 School'!$C$2:$AF$219,2,FALSE)),0,(VLOOKUP($B88,'Summer 2022 School'!$C$2:$AF$219,2,FALSE)))</f>
        <v>0</v>
      </c>
      <c r="Q88" s="242">
        <f>IF(ISNA(VLOOKUP($B88,'Autumn 2022 School'!$C$2:$AF$219,2,FALSE)),0,(VLOOKUP($B88,'Autumn 2022 School'!$C$2:$AF$219,2,FALSE)))</f>
        <v>0</v>
      </c>
      <c r="R88" s="242">
        <f>IF(ISNA(VLOOKUP($B88,'Spring 2022 School'!$C$2:$AF$219,9,FALSE)),0,(VLOOKUP($B88,'Spring 2022 School'!$C$2:$AF$219,9,FALSE)))</f>
        <v>0</v>
      </c>
      <c r="S88" s="242">
        <f>IF(ISNA(VLOOKUP($B88,'Summer 2022 School'!$C$2:$AF$219,9,FALSE)),0,(VLOOKUP($B88,'Summer 2022 School'!$C$2:$AF$219,9,FALSE)))</f>
        <v>0</v>
      </c>
      <c r="T88" s="242">
        <f>IF(ISNA(VLOOKUP($B88,'Autumn 2022 School'!$C$2:$AF$219,7,FALSE)),0,(VLOOKUP($B88,'Autumn 2022 School'!$C$2:$AF$219,7,FALSE)))</f>
        <v>0</v>
      </c>
      <c r="U88" s="242">
        <f>IF(ISNA(VLOOKUP($B88,'Spring 2022 School'!$C$2:$AF$219,25,FALSE)),0,(VLOOKUP($B88,'Spring 2022 School'!$C$2:$AF$219,25,FALSE)))</f>
        <v>18</v>
      </c>
      <c r="V88" s="242">
        <f>IF(ISNA(VLOOKUP($B88,'Spring 2022 School'!$C$2:$AF$219,25,FALSE)),0,(VLOOKUP($B88,'Spring 2022 School'!$C$2:$AF$219,25,FALSE)))</f>
        <v>18</v>
      </c>
      <c r="W88" s="242">
        <f>IF(ISNA(VLOOKUP($B88,'Spring 2022 School'!$C$2:$AF$219,25,FALSE)),0,(VLOOKUP($B88,'Spring 2022 School'!$C$2:$AF$219,25,FALSE)))</f>
        <v>18</v>
      </c>
      <c r="X88" s="242">
        <f>IF(ISNA(VLOOKUP($B88,'Spring 2022 School'!$C$2:$AF$219,26,FALSE)),0,(VLOOKUP($B88,'Spring 2022 School'!$C$2:$AF$219,26,FALSE)))</f>
        <v>270</v>
      </c>
      <c r="Y88" s="242">
        <f>IF(ISNA(VLOOKUP($B88,'Spring 2022 School'!$C$2:$AF$219,26,FALSE)),0,(VLOOKUP($B88,'Spring 2022 School'!$C$2:$AF$219,26,FALSE)))</f>
        <v>270</v>
      </c>
      <c r="Z88" s="242">
        <f>IF(ISNA(VLOOKUP($B88,'Spring 2022 School'!$C$2:$AF$219,26,FALSE)),0,(VLOOKUP($B88,'Spring 2022 School'!$C$2:$AF$219,26,FALSE)))</f>
        <v>270</v>
      </c>
      <c r="AA88" s="242">
        <f>IF(ISNA(VLOOKUP($B88,'Spring 2022 School'!$C$2:$AF$219,27,FALSE)),0,(VLOOKUP($B88,'Spring 2022 School'!$C$2:$AF$219,27,FALSE)))</f>
        <v>30</v>
      </c>
      <c r="AB88" s="242">
        <f>IF(ISNA(VLOOKUP($B88,'Spring 2022 School'!$C$2:$AF$219,27,FALSE)),0,(VLOOKUP($B88,'Spring 2022 School'!$C$2:$AF$219,27,FALSE)))</f>
        <v>30</v>
      </c>
      <c r="AC88" s="242">
        <f>IF(ISNA(VLOOKUP($B88,'Spring 2022 School'!$C$2:$AF$219,27,FALSE)),0,(VLOOKUP($B88,'Spring 2022 School'!$C$2:$AF$219,27,FALSE)))</f>
        <v>30</v>
      </c>
      <c r="AD88" s="414">
        <f t="shared" si="44"/>
        <v>108852</v>
      </c>
      <c r="AE88" s="436">
        <f>VLOOKUP($A88,'Data EYFSS Indica Old'!$C:$AQ,17,0)</f>
        <v>7683.75</v>
      </c>
      <c r="AF88" s="436">
        <f>VLOOKUP($A88,'Data EYFSS Indica Old'!$C:$AQ,18,0)</f>
        <v>9732.75</v>
      </c>
      <c r="AG88" s="436">
        <f>VLOOKUP($A88,'Data EYFSS Indica Old'!$C:$AQ,19,0)</f>
        <v>15367.5</v>
      </c>
      <c r="AH88" s="414">
        <f t="shared" si="45"/>
        <v>4687.0874999999996</v>
      </c>
      <c r="AI88" s="414">
        <f t="shared" si="46"/>
        <v>2822.4974999999999</v>
      </c>
      <c r="AJ88" s="414">
        <f t="shared" si="47"/>
        <v>1229.4000000000001</v>
      </c>
      <c r="AK88" s="414">
        <f t="shared" si="48"/>
        <v>8738.9849999999988</v>
      </c>
      <c r="AL88" s="436">
        <f>IF(ISNA(VLOOKUP($A88,'Spring 2022 School'!$B85:$AD85,29,FALSE)),0,(VLOOKUP($A88,'Spring 2022 School'!$B85:$AD85,29,FALSE)))</f>
        <v>18</v>
      </c>
      <c r="AM88" s="436">
        <f>IF(ISNA(VLOOKUP($A88,'Spring 2022 School'!$B85:$AZ85,30,FALSE)),0,(VLOOKUP($A88,'Spring 2022 School'!$B85:$AZ85,30,FALSE)))</f>
        <v>270</v>
      </c>
      <c r="AN88" s="435">
        <f t="shared" si="41"/>
        <v>9810</v>
      </c>
      <c r="AO88" s="437">
        <f t="shared" si="42"/>
        <v>0</v>
      </c>
      <c r="AP88" s="414">
        <f t="shared" si="43"/>
        <v>127400.985</v>
      </c>
      <c r="AQ88" s="436">
        <f>VLOOKUP($A88,'Data EYFSS Indica Old'!$C:$AQ,26,0)</f>
        <v>0</v>
      </c>
      <c r="AR88" s="436">
        <f>VLOOKUP($A88,'Data EYFSS Indica Old'!$C:$AQ,27,0)</f>
        <v>0</v>
      </c>
      <c r="AS88" s="436">
        <f>VLOOKUP($A88,'Data EYFSS Indica Old'!$C:$AQ,28,0)</f>
        <v>0</v>
      </c>
      <c r="AT88" s="442">
        <f t="shared" si="53"/>
        <v>0</v>
      </c>
      <c r="AU88" s="442">
        <f>(VLOOKUP($A88,'Data EYFSS Indica Old'!$C:$AQ,24,0))/3.2*AU$3</f>
        <v>0</v>
      </c>
      <c r="AV88" s="447">
        <f t="shared" si="49"/>
        <v>127400.985</v>
      </c>
      <c r="AW88" s="443">
        <f t="shared" si="50"/>
        <v>53083.743750000001</v>
      </c>
      <c r="AX88" s="443">
        <f t="shared" si="51"/>
        <v>42466.995000000003</v>
      </c>
      <c r="AY88" s="443">
        <f t="shared" si="52"/>
        <v>31850.246250000004</v>
      </c>
      <c r="AZ88" s="443"/>
    </row>
    <row r="89" spans="1:52" x14ac:dyDescent="0.35">
      <c r="A89" s="252">
        <v>2138</v>
      </c>
      <c r="B89" t="s">
        <v>1014</v>
      </c>
      <c r="C89" s="242">
        <f>IF(ISNA(VLOOKUP($B89,'Spring 2022 School'!$C$2:$AF$220,5,FALSE)),0,(VLOOKUP($B89,'Spring 2022 School'!$C$2:$AF$220,5,FALSE)))</f>
        <v>31</v>
      </c>
      <c r="D89" s="242">
        <f>IF(ISNA(VLOOKUP($B89,'Summer 2022 School'!$C$2:$AF$220,5,FALSE)),0,(VLOOKUP($B89,'Summer 2022 School'!$C$2:$AF$220,5,FALSE)))</f>
        <v>41</v>
      </c>
      <c r="E89" s="242">
        <f>IF(ISNA(VLOOKUP($B89,'Autumn 2022 School'!$C$2:$AF$219,4,FALSE)),0,(VLOOKUP($B89,'Autumn 2022 School'!$C$2:$AF$219,4,FALSE)))</f>
        <v>33</v>
      </c>
      <c r="F89" s="242">
        <f>IF(ISNA(VLOOKUP($B89,'Spring 2022 School'!$C$2:$AF$219,8,FALSE)),0,(VLOOKUP($B89,'Spring 2022 School'!$C$2:$AF$219,8,FALSE)))</f>
        <v>8</v>
      </c>
      <c r="G89" s="242">
        <f>IF(ISNA(VLOOKUP($B89,'Summer 2022 School'!$C$2:$AF$219,8,FALSE)),0,(VLOOKUP($B89,'Summer 2022 School'!$C$2:$AF$219,8,FALSE)))</f>
        <v>10</v>
      </c>
      <c r="H89" s="242">
        <f>IF(ISNA(VLOOKUP($B89,'Autumn 2022 School'!$C$2:$AF$219,6,FALSE)),0,(VLOOKUP($B89,'Autumn 2022 School'!$C$2:$AF$219,6,FALSE)))</f>
        <v>11</v>
      </c>
      <c r="I89" s="242">
        <f>IF(ISNA(VLOOKUP($B89,'Spring 2022 School'!$C$2:$AF$219,12,FALSE)),0,(VLOOKUP($B89,'Spring 2022 School'!$C$2:$AF$219,12,FALSE)))</f>
        <v>465</v>
      </c>
      <c r="J89" s="242">
        <f>IF(ISNA(VLOOKUP($B89,'Summer 2022 School'!$C$2:$AF$219,12,FALSE)),0,(VLOOKUP($B89,'Summer 2022 School'!$C$2:$AF$219,12,FALSE)))</f>
        <v>615</v>
      </c>
      <c r="K89" s="242">
        <f>IF(ISNA(VLOOKUP($B89,'Autumn 2022 School'!$C$2:$AF$219,9,FALSE)),0,(VLOOKUP($B89,'Autumn 2022 School'!$C$2:$AF$219,9,FALSE)))</f>
        <v>495</v>
      </c>
      <c r="L89" s="242">
        <f>IF(ISNA(VLOOKUP($B89,'Spring 2022 School'!$C$2:$AF$219,15,FALSE)),0,(VLOOKUP($B89,'Spring 2022 School'!$C$2:$AF$219,15,FALSE)))</f>
        <v>105</v>
      </c>
      <c r="M89" s="242">
        <f>IF(ISNA(VLOOKUP($B89,'Summer 2022 School'!$C$2:$AF$219,15,FALSE)),0,(VLOOKUP($B89,'Summer 2022 School'!$C$2:$AF$219,15,FALSE)))</f>
        <v>150</v>
      </c>
      <c r="N89" s="242">
        <f>IF(ISNA(VLOOKUP($B89,'Autumn 2022 School'!$C$2:$AF$219,11,FALSE)),0,(VLOOKUP($B89,'Autumn 2022 School'!$C$2:$AF$219,11,FALSE)))</f>
        <v>135</v>
      </c>
      <c r="O89" s="242">
        <f>IF(ISNA(VLOOKUP($B89,'Spring 2022 School'!$C$2:$AF$219,2,FALSE)),0,(VLOOKUP($B89,'Spring 2022 School'!$C$2:$AF$219,2,FALSE)))</f>
        <v>0</v>
      </c>
      <c r="P89" s="242">
        <f>IF(ISNA(VLOOKUP($B89,'Summer 2022 School'!$C$2:$AF$219,2,FALSE)),0,(VLOOKUP($B89,'Summer 2022 School'!$C$2:$AF$219,2,FALSE)))</f>
        <v>0</v>
      </c>
      <c r="Q89" s="242">
        <f>IF(ISNA(VLOOKUP($B89,'Autumn 2022 School'!$C$2:$AF$219,2,FALSE)),0,(VLOOKUP($B89,'Autumn 2022 School'!$C$2:$AF$219,2,FALSE)))</f>
        <v>0</v>
      </c>
      <c r="R89" s="242">
        <f>IF(ISNA(VLOOKUP($B89,'Spring 2022 School'!$C$2:$AF$219,9,FALSE)),0,(VLOOKUP($B89,'Spring 2022 School'!$C$2:$AF$219,9,FALSE)))</f>
        <v>0</v>
      </c>
      <c r="S89" s="242">
        <f>IF(ISNA(VLOOKUP($B89,'Summer 2022 School'!$C$2:$AF$219,9,FALSE)),0,(VLOOKUP($B89,'Summer 2022 School'!$C$2:$AF$219,9,FALSE)))</f>
        <v>0</v>
      </c>
      <c r="T89" s="242">
        <f>IF(ISNA(VLOOKUP($B89,'Autumn 2022 School'!$C$2:$AF$219,7,FALSE)),0,(VLOOKUP($B89,'Autumn 2022 School'!$C$2:$AF$219,7,FALSE)))</f>
        <v>0</v>
      </c>
      <c r="U89" s="242">
        <f>IF(ISNA(VLOOKUP($B89,'Spring 2022 School'!$C$2:$AF$219,25,FALSE)),0,(VLOOKUP($B89,'Spring 2022 School'!$C$2:$AF$219,25,FALSE)))</f>
        <v>7</v>
      </c>
      <c r="V89" s="242">
        <f>IF(ISNA(VLOOKUP($B89,'Spring 2022 School'!$C$2:$AF$219,25,FALSE)),0,(VLOOKUP($B89,'Spring 2022 School'!$C$2:$AF$219,25,FALSE)))</f>
        <v>7</v>
      </c>
      <c r="W89" s="242">
        <f>IF(ISNA(VLOOKUP($B89,'Spring 2022 School'!$C$2:$AF$219,25,FALSE)),0,(VLOOKUP($B89,'Spring 2022 School'!$C$2:$AF$219,25,FALSE)))</f>
        <v>7</v>
      </c>
      <c r="X89" s="242">
        <f>IF(ISNA(VLOOKUP($B89,'Spring 2022 School'!$C$2:$AF$219,26,FALSE)),0,(VLOOKUP($B89,'Spring 2022 School'!$C$2:$AF$219,26,FALSE)))</f>
        <v>105</v>
      </c>
      <c r="Y89" s="242">
        <f>IF(ISNA(VLOOKUP($B89,'Spring 2022 School'!$C$2:$AF$219,26,FALSE)),0,(VLOOKUP($B89,'Spring 2022 School'!$C$2:$AF$219,26,FALSE)))</f>
        <v>105</v>
      </c>
      <c r="Z89" s="242">
        <f>IF(ISNA(VLOOKUP($B89,'Spring 2022 School'!$C$2:$AF$219,26,FALSE)),0,(VLOOKUP($B89,'Spring 2022 School'!$C$2:$AF$219,26,FALSE)))</f>
        <v>105</v>
      </c>
      <c r="AA89" s="242">
        <f>IF(ISNA(VLOOKUP($B89,'Spring 2022 School'!$C$2:$AF$219,27,FALSE)),0,(VLOOKUP($B89,'Spring 2022 School'!$C$2:$AF$219,27,FALSE)))</f>
        <v>15</v>
      </c>
      <c r="AB89" s="242">
        <f>IF(ISNA(VLOOKUP($B89,'Spring 2022 School'!$C$2:$AF$219,27,FALSE)),0,(VLOOKUP($B89,'Spring 2022 School'!$C$2:$AF$219,27,FALSE)))</f>
        <v>15</v>
      </c>
      <c r="AC89" s="242">
        <f>IF(ISNA(VLOOKUP($B89,'Spring 2022 School'!$C$2:$AF$219,27,FALSE)),0,(VLOOKUP($B89,'Spring 2022 School'!$C$2:$AF$219,27,FALSE)))</f>
        <v>15</v>
      </c>
      <c r="AD89" s="414">
        <f t="shared" si="44"/>
        <v>117100.5</v>
      </c>
      <c r="AE89" s="436">
        <f>VLOOKUP($A89,'Data EYFSS Indica Old'!$C:$AQ,17,0)</f>
        <v>0</v>
      </c>
      <c r="AF89" s="436">
        <f>VLOOKUP($A89,'Data EYFSS Indica Old'!$C:$AQ,18,0)</f>
        <v>1326.25</v>
      </c>
      <c r="AG89" s="436">
        <f>VLOOKUP($A89,'Data EYFSS Indica Old'!$C:$AQ,19,0)</f>
        <v>4641.875</v>
      </c>
      <c r="AH89" s="414">
        <f t="shared" si="45"/>
        <v>0</v>
      </c>
      <c r="AI89" s="414">
        <f t="shared" si="46"/>
        <v>384.61249999999995</v>
      </c>
      <c r="AJ89" s="414">
        <f t="shared" si="47"/>
        <v>371.35</v>
      </c>
      <c r="AK89" s="414">
        <f t="shared" si="48"/>
        <v>755.96249999999998</v>
      </c>
      <c r="AL89" s="436">
        <f>IF(ISNA(VLOOKUP($A89,'Spring 2022 School'!$B86:$AD86,29,FALSE)),0,(VLOOKUP($A89,'Spring 2022 School'!$B86:$AD86,29,FALSE)))</f>
        <v>7</v>
      </c>
      <c r="AM89" s="436">
        <f>IF(ISNA(VLOOKUP($A89,'Spring 2022 School'!$B86:$AZ86,30,FALSE)),0,(VLOOKUP($A89,'Spring 2022 School'!$B86:$AZ86,30,FALSE)))</f>
        <v>105</v>
      </c>
      <c r="AN89" s="435">
        <f t="shared" si="41"/>
        <v>3815</v>
      </c>
      <c r="AO89" s="437">
        <f t="shared" si="42"/>
        <v>0</v>
      </c>
      <c r="AP89" s="414">
        <f t="shared" si="43"/>
        <v>121671.46249999999</v>
      </c>
      <c r="AQ89" s="436">
        <f>VLOOKUP($A89,'Data EYFSS Indica Old'!$C:$AQ,26,0)</f>
        <v>0</v>
      </c>
      <c r="AR89" s="436">
        <f>VLOOKUP($A89,'Data EYFSS Indica Old'!$C:$AQ,27,0)</f>
        <v>0</v>
      </c>
      <c r="AS89" s="436">
        <f>VLOOKUP($A89,'Data EYFSS Indica Old'!$C:$AQ,28,0)</f>
        <v>0</v>
      </c>
      <c r="AT89" s="442">
        <f t="shared" si="53"/>
        <v>0</v>
      </c>
      <c r="AU89" s="442">
        <f>(VLOOKUP($A89,'Data EYFSS Indica Old'!$C:$AQ,24,0))/3.2*AU$3</f>
        <v>0</v>
      </c>
      <c r="AV89" s="447">
        <f t="shared" si="49"/>
        <v>121671.46249999999</v>
      </c>
      <c r="AW89" s="443">
        <f t="shared" si="50"/>
        <v>50696.442708333336</v>
      </c>
      <c r="AX89" s="443">
        <f t="shared" si="51"/>
        <v>40557.154166666667</v>
      </c>
      <c r="AY89" s="443">
        <f t="shared" si="52"/>
        <v>30417.865624999999</v>
      </c>
      <c r="AZ89" s="443"/>
    </row>
    <row r="90" spans="1:52" x14ac:dyDescent="0.35">
      <c r="A90" s="252">
        <v>2141</v>
      </c>
      <c r="B90" t="s">
        <v>1015</v>
      </c>
      <c r="C90" s="242">
        <f>IF(ISNA(VLOOKUP($B90,'Spring 2022 School'!$C$2:$AF$220,5,FALSE)),0,(VLOOKUP($B90,'Spring 2022 School'!$C$2:$AF$220,5,FALSE)))</f>
        <v>19</v>
      </c>
      <c r="D90" s="242">
        <f>IF(ISNA(VLOOKUP($B90,'Summer 2022 School'!$C$2:$AF$220,5,FALSE)),0,(VLOOKUP($B90,'Summer 2022 School'!$C$2:$AF$220,5,FALSE)))</f>
        <v>19</v>
      </c>
      <c r="E90" s="242">
        <f>IF(ISNA(VLOOKUP($B90,'Autumn 2022 School'!$C$2:$AF$219,4,FALSE)),0,(VLOOKUP($B90,'Autumn 2022 School'!$C$2:$AF$219,4,FALSE)))</f>
        <v>16</v>
      </c>
      <c r="F90" s="242">
        <f>IF(ISNA(VLOOKUP($B90,'Spring 2022 School'!$C$2:$AF$219,8,FALSE)),0,(VLOOKUP($B90,'Spring 2022 School'!$C$2:$AF$219,8,FALSE)))</f>
        <v>0</v>
      </c>
      <c r="G90" s="242">
        <f>IF(ISNA(VLOOKUP($B90,'Summer 2022 School'!$C$2:$AF$219,8,FALSE)),0,(VLOOKUP($B90,'Summer 2022 School'!$C$2:$AF$219,8,FALSE)))</f>
        <v>0</v>
      </c>
      <c r="H90" s="242">
        <f>IF(ISNA(VLOOKUP($B90,'Autumn 2022 School'!$C$2:$AF$219,6,FALSE)),0,(VLOOKUP($B90,'Autumn 2022 School'!$C$2:$AF$219,6,FALSE)))</f>
        <v>0</v>
      </c>
      <c r="I90" s="242">
        <f>IF(ISNA(VLOOKUP($B90,'Spring 2022 School'!$C$2:$AF$219,12,FALSE)),0,(VLOOKUP($B90,'Spring 2022 School'!$C$2:$AF$219,12,FALSE)))</f>
        <v>285</v>
      </c>
      <c r="J90" s="242">
        <f>IF(ISNA(VLOOKUP($B90,'Summer 2022 School'!$C$2:$AF$219,12,FALSE)),0,(VLOOKUP($B90,'Summer 2022 School'!$C$2:$AF$219,12,FALSE)))</f>
        <v>285</v>
      </c>
      <c r="K90" s="242">
        <f>IF(ISNA(VLOOKUP($B90,'Autumn 2022 School'!$C$2:$AF$219,9,FALSE)),0,(VLOOKUP($B90,'Autumn 2022 School'!$C$2:$AF$219,9,FALSE)))</f>
        <v>240</v>
      </c>
      <c r="L90" s="242">
        <f>IF(ISNA(VLOOKUP($B90,'Spring 2022 School'!$C$2:$AF$219,15,FALSE)),0,(VLOOKUP($B90,'Spring 2022 School'!$C$2:$AF$219,15,FALSE)))</f>
        <v>0</v>
      </c>
      <c r="M90" s="242">
        <f>IF(ISNA(VLOOKUP($B90,'Summer 2022 School'!$C$2:$AF$219,15,FALSE)),0,(VLOOKUP($B90,'Summer 2022 School'!$C$2:$AF$219,15,FALSE)))</f>
        <v>0</v>
      </c>
      <c r="N90" s="242">
        <f>IF(ISNA(VLOOKUP($B90,'Autumn 2022 School'!$C$2:$AF$219,11,FALSE)),0,(VLOOKUP($B90,'Autumn 2022 School'!$C$2:$AF$219,11,FALSE)))</f>
        <v>0</v>
      </c>
      <c r="O90" s="242">
        <f>IF(ISNA(VLOOKUP($B90,'Spring 2022 School'!$C$2:$AF$219,2,FALSE)),0,(VLOOKUP($B90,'Spring 2022 School'!$C$2:$AF$219,2,FALSE)))</f>
        <v>0</v>
      </c>
      <c r="P90" s="242">
        <f>IF(ISNA(VLOOKUP($B90,'Summer 2022 School'!$C$2:$AF$219,2,FALSE)),0,(VLOOKUP($B90,'Summer 2022 School'!$C$2:$AF$219,2,FALSE)))</f>
        <v>0</v>
      </c>
      <c r="Q90" s="242">
        <f>IF(ISNA(VLOOKUP($B90,'Autumn 2022 School'!$C$2:$AF$219,2,FALSE)),0,(VLOOKUP($B90,'Autumn 2022 School'!$C$2:$AF$219,2,FALSE)))</f>
        <v>1</v>
      </c>
      <c r="R90" s="242">
        <f>IF(ISNA(VLOOKUP($B90,'Spring 2022 School'!$C$2:$AF$219,9,FALSE)),0,(VLOOKUP($B90,'Spring 2022 School'!$C$2:$AF$219,9,FALSE)))</f>
        <v>0</v>
      </c>
      <c r="S90" s="242">
        <f>IF(ISNA(VLOOKUP($B90,'Summer 2022 School'!$C$2:$AF$219,9,FALSE)),0,(VLOOKUP($B90,'Summer 2022 School'!$C$2:$AF$219,9,FALSE)))</f>
        <v>0</v>
      </c>
      <c r="T90" s="242">
        <f>IF(ISNA(VLOOKUP($B90,'Autumn 2022 School'!$C$2:$AF$219,7,FALSE)),0,(VLOOKUP($B90,'Autumn 2022 School'!$C$2:$AF$219,7,FALSE)))</f>
        <v>15</v>
      </c>
      <c r="U90" s="242">
        <f>IF(ISNA(VLOOKUP($B90,'Spring 2022 School'!$C$2:$AF$219,25,FALSE)),0,(VLOOKUP($B90,'Spring 2022 School'!$C$2:$AF$219,25,FALSE)))</f>
        <v>10</v>
      </c>
      <c r="V90" s="242">
        <f>IF(ISNA(VLOOKUP($B90,'Spring 2022 School'!$C$2:$AF$219,25,FALSE)),0,(VLOOKUP($B90,'Spring 2022 School'!$C$2:$AF$219,25,FALSE)))</f>
        <v>10</v>
      </c>
      <c r="W90" s="242">
        <f>IF(ISNA(VLOOKUP($B90,'Spring 2022 School'!$C$2:$AF$219,25,FALSE)),0,(VLOOKUP($B90,'Spring 2022 School'!$C$2:$AF$219,25,FALSE)))</f>
        <v>10</v>
      </c>
      <c r="X90" s="242">
        <f>IF(ISNA(VLOOKUP($B90,'Spring 2022 School'!$C$2:$AF$219,26,FALSE)),0,(VLOOKUP($B90,'Spring 2022 School'!$C$2:$AF$219,26,FALSE)))</f>
        <v>150</v>
      </c>
      <c r="Y90" s="242">
        <f>IF(ISNA(VLOOKUP($B90,'Spring 2022 School'!$C$2:$AF$219,26,FALSE)),0,(VLOOKUP($B90,'Spring 2022 School'!$C$2:$AF$219,26,FALSE)))</f>
        <v>150</v>
      </c>
      <c r="Z90" s="242">
        <f>IF(ISNA(VLOOKUP($B90,'Spring 2022 School'!$C$2:$AF$219,26,FALSE)),0,(VLOOKUP($B90,'Spring 2022 School'!$C$2:$AF$219,26,FALSE)))</f>
        <v>150</v>
      </c>
      <c r="AA90" s="242">
        <f>IF(ISNA(VLOOKUP($B90,'Spring 2022 School'!$C$2:$AF$219,27,FALSE)),0,(VLOOKUP($B90,'Spring 2022 School'!$C$2:$AF$219,27,FALSE)))</f>
        <v>0</v>
      </c>
      <c r="AB90" s="242">
        <f>IF(ISNA(VLOOKUP($B90,'Spring 2022 School'!$C$2:$AF$219,27,FALSE)),0,(VLOOKUP($B90,'Spring 2022 School'!$C$2:$AF$219,27,FALSE)))</f>
        <v>0</v>
      </c>
      <c r="AC90" s="242">
        <f>IF(ISNA(VLOOKUP($B90,'Spring 2022 School'!$C$2:$AF$219,27,FALSE)),0,(VLOOKUP($B90,'Spring 2022 School'!$C$2:$AF$219,27,FALSE)))</f>
        <v>0</v>
      </c>
      <c r="AD90" s="414">
        <f t="shared" si="44"/>
        <v>48363</v>
      </c>
      <c r="AE90" s="436">
        <f>VLOOKUP($A90,'Data EYFSS Indica Old'!$C:$AQ,17,0)</f>
        <v>9282.8571428571431</v>
      </c>
      <c r="AF90" s="436">
        <f>VLOOKUP($A90,'Data EYFSS Indica Old'!$C:$AQ,18,0)</f>
        <v>9282.8571428571431</v>
      </c>
      <c r="AG90" s="436">
        <f>VLOOKUP($A90,'Data EYFSS Indica Old'!$C:$AQ,19,0)</f>
        <v>9282.8571428571431</v>
      </c>
      <c r="AH90" s="414">
        <f t="shared" si="45"/>
        <v>5662.5428571428574</v>
      </c>
      <c r="AI90" s="414">
        <f t="shared" si="46"/>
        <v>2692.0285714285715</v>
      </c>
      <c r="AJ90" s="414">
        <f t="shared" si="47"/>
        <v>742.62857142857149</v>
      </c>
      <c r="AK90" s="414">
        <f t="shared" si="48"/>
        <v>9097.2000000000007</v>
      </c>
      <c r="AL90" s="436">
        <f>IF(ISNA(VLOOKUP($A90,'Spring 2022 School'!$B87:$AD87,29,FALSE)),0,(VLOOKUP($A90,'Spring 2022 School'!$B87:$AD87,29,FALSE)))</f>
        <v>10</v>
      </c>
      <c r="AM90" s="436">
        <f>IF(ISNA(VLOOKUP($A90,'Spring 2022 School'!$B87:$AZ87,30,FALSE)),0,(VLOOKUP($A90,'Spring 2022 School'!$B87:$AZ87,30,FALSE)))</f>
        <v>150</v>
      </c>
      <c r="AN90" s="435">
        <f t="shared" si="41"/>
        <v>5450</v>
      </c>
      <c r="AO90" s="437">
        <f t="shared" si="42"/>
        <v>1045.8</v>
      </c>
      <c r="AP90" s="414">
        <f t="shared" si="43"/>
        <v>63956</v>
      </c>
      <c r="AQ90" s="436">
        <f>VLOOKUP($A90,'Data EYFSS Indica Old'!$C:$AQ,26,0)</f>
        <v>11</v>
      </c>
      <c r="AR90" s="436">
        <f>VLOOKUP($A90,'Data EYFSS Indica Old'!$C:$AQ,27,0)</f>
        <v>0</v>
      </c>
      <c r="AS90" s="436">
        <f>VLOOKUP($A90,'Data EYFSS Indica Old'!$C:$AQ,28,0)</f>
        <v>0</v>
      </c>
      <c r="AT90" s="442">
        <f t="shared" si="53"/>
        <v>1329.9</v>
      </c>
      <c r="AU90" s="442">
        <f>(VLOOKUP($A90,'Data EYFSS Indica Old'!$C:$AQ,24,0))/3.2*AU$3</f>
        <v>0</v>
      </c>
      <c r="AV90" s="447">
        <f t="shared" si="49"/>
        <v>65285.9</v>
      </c>
      <c r="AW90" s="443">
        <f t="shared" si="50"/>
        <v>27202.458333333336</v>
      </c>
      <c r="AX90" s="443">
        <f t="shared" si="51"/>
        <v>21761.966666666667</v>
      </c>
      <c r="AY90" s="443">
        <f t="shared" si="52"/>
        <v>16321.475</v>
      </c>
      <c r="AZ90" s="443"/>
    </row>
    <row r="91" spans="1:52" x14ac:dyDescent="0.35">
      <c r="A91" s="252">
        <v>2142</v>
      </c>
      <c r="B91" t="s">
        <v>1016</v>
      </c>
      <c r="C91" s="242">
        <f>IF(ISNA(VLOOKUP($B91,'Spring 2022 School'!$C$2:$AF$220,5,FALSE)),0,(VLOOKUP($B91,'Spring 2022 School'!$C$2:$AF$220,5,FALSE)))</f>
        <v>26</v>
      </c>
      <c r="D91" s="242">
        <f>IF(ISNA(VLOOKUP($B91,'Summer 2022 School'!$C$2:$AF$220,5,FALSE)),0,(VLOOKUP($B91,'Summer 2022 School'!$C$2:$AF$220,5,FALSE)))</f>
        <v>26</v>
      </c>
      <c r="E91" s="242">
        <f>IF(ISNA(VLOOKUP($B91,'Autumn 2022 School'!$C$2:$AF$219,4,FALSE)),0,(VLOOKUP($B91,'Autumn 2022 School'!$C$2:$AF$219,4,FALSE)))</f>
        <v>26</v>
      </c>
      <c r="F91" s="242">
        <f>IF(ISNA(VLOOKUP($B91,'Spring 2022 School'!$C$2:$AF$219,8,FALSE)),0,(VLOOKUP($B91,'Spring 2022 School'!$C$2:$AF$219,8,FALSE)))</f>
        <v>0</v>
      </c>
      <c r="G91" s="242">
        <f>IF(ISNA(VLOOKUP($B91,'Summer 2022 School'!$C$2:$AF$219,8,FALSE)),0,(VLOOKUP($B91,'Summer 2022 School'!$C$2:$AF$219,8,FALSE)))</f>
        <v>0</v>
      </c>
      <c r="H91" s="242">
        <f>IF(ISNA(VLOOKUP($B91,'Autumn 2022 School'!$C$2:$AF$219,6,FALSE)),0,(VLOOKUP($B91,'Autumn 2022 School'!$C$2:$AF$219,6,FALSE)))</f>
        <v>0</v>
      </c>
      <c r="I91" s="242">
        <f>IF(ISNA(VLOOKUP($B91,'Spring 2022 School'!$C$2:$AF$219,12,FALSE)),0,(VLOOKUP($B91,'Spring 2022 School'!$C$2:$AF$219,12,FALSE)))</f>
        <v>390</v>
      </c>
      <c r="J91" s="242">
        <f>IF(ISNA(VLOOKUP($B91,'Summer 2022 School'!$C$2:$AF$219,12,FALSE)),0,(VLOOKUP($B91,'Summer 2022 School'!$C$2:$AF$219,12,FALSE)))</f>
        <v>390</v>
      </c>
      <c r="K91" s="242">
        <f>IF(ISNA(VLOOKUP($B91,'Autumn 2022 School'!$C$2:$AF$219,9,FALSE)),0,(VLOOKUP($B91,'Autumn 2022 School'!$C$2:$AF$219,9,FALSE)))</f>
        <v>390</v>
      </c>
      <c r="L91" s="242">
        <f>IF(ISNA(VLOOKUP($B91,'Spring 2022 School'!$C$2:$AF$219,15,FALSE)),0,(VLOOKUP($B91,'Spring 2022 School'!$C$2:$AF$219,15,FALSE)))</f>
        <v>0</v>
      </c>
      <c r="M91" s="242">
        <f>IF(ISNA(VLOOKUP($B91,'Summer 2022 School'!$C$2:$AF$219,15,FALSE)),0,(VLOOKUP($B91,'Summer 2022 School'!$C$2:$AF$219,15,FALSE)))</f>
        <v>0</v>
      </c>
      <c r="N91" s="242">
        <f>IF(ISNA(VLOOKUP($B91,'Autumn 2022 School'!$C$2:$AF$219,11,FALSE)),0,(VLOOKUP($B91,'Autumn 2022 School'!$C$2:$AF$219,11,FALSE)))</f>
        <v>0</v>
      </c>
      <c r="O91" s="242">
        <f>IF(ISNA(VLOOKUP($B91,'Spring 2022 School'!$C$2:$AF$219,2,FALSE)),0,(VLOOKUP($B91,'Spring 2022 School'!$C$2:$AF$219,2,FALSE)))</f>
        <v>0</v>
      </c>
      <c r="P91" s="242">
        <f>IF(ISNA(VLOOKUP($B91,'Summer 2022 School'!$C$2:$AF$219,2,FALSE)),0,(VLOOKUP($B91,'Summer 2022 School'!$C$2:$AF$219,2,FALSE)))</f>
        <v>0</v>
      </c>
      <c r="Q91" s="242">
        <f>IF(ISNA(VLOOKUP($B91,'Autumn 2022 School'!$C$2:$AF$219,2,FALSE)),0,(VLOOKUP($B91,'Autumn 2022 School'!$C$2:$AF$219,2,FALSE)))</f>
        <v>0</v>
      </c>
      <c r="R91" s="242">
        <f>IF(ISNA(VLOOKUP($B91,'Spring 2022 School'!$C$2:$AF$219,9,FALSE)),0,(VLOOKUP($B91,'Spring 2022 School'!$C$2:$AF$219,9,FALSE)))</f>
        <v>0</v>
      </c>
      <c r="S91" s="242">
        <f>IF(ISNA(VLOOKUP($B91,'Summer 2022 School'!$C$2:$AF$219,9,FALSE)),0,(VLOOKUP($B91,'Summer 2022 School'!$C$2:$AF$219,9,FALSE)))</f>
        <v>0</v>
      </c>
      <c r="T91" s="242">
        <f>IF(ISNA(VLOOKUP($B91,'Autumn 2022 School'!$C$2:$AF$219,7,FALSE)),0,(VLOOKUP($B91,'Autumn 2022 School'!$C$2:$AF$219,7,FALSE)))</f>
        <v>0</v>
      </c>
      <c r="U91" s="242">
        <f>IF(ISNA(VLOOKUP($B91,'Spring 2022 School'!$C$2:$AF$219,25,FALSE)),0,(VLOOKUP($B91,'Spring 2022 School'!$C$2:$AF$219,25,FALSE)))</f>
        <v>14</v>
      </c>
      <c r="V91" s="242">
        <f>IF(ISNA(VLOOKUP($B91,'Spring 2022 School'!$C$2:$AF$219,25,FALSE)),0,(VLOOKUP($B91,'Spring 2022 School'!$C$2:$AF$219,25,FALSE)))</f>
        <v>14</v>
      </c>
      <c r="W91" s="242">
        <f>IF(ISNA(VLOOKUP($B91,'Spring 2022 School'!$C$2:$AF$219,25,FALSE)),0,(VLOOKUP($B91,'Spring 2022 School'!$C$2:$AF$219,25,FALSE)))</f>
        <v>14</v>
      </c>
      <c r="X91" s="242">
        <f>IF(ISNA(VLOOKUP($B91,'Spring 2022 School'!$C$2:$AF$219,26,FALSE)),0,(VLOOKUP($B91,'Spring 2022 School'!$C$2:$AF$219,26,FALSE)))</f>
        <v>210</v>
      </c>
      <c r="Y91" s="242">
        <f>IF(ISNA(VLOOKUP($B91,'Spring 2022 School'!$C$2:$AF$219,26,FALSE)),0,(VLOOKUP($B91,'Spring 2022 School'!$C$2:$AF$219,26,FALSE)))</f>
        <v>210</v>
      </c>
      <c r="Z91" s="242">
        <f>IF(ISNA(VLOOKUP($B91,'Spring 2022 School'!$C$2:$AF$219,26,FALSE)),0,(VLOOKUP($B91,'Spring 2022 School'!$C$2:$AF$219,26,FALSE)))</f>
        <v>210</v>
      </c>
      <c r="AA91" s="242">
        <f>IF(ISNA(VLOOKUP($B91,'Spring 2022 School'!$C$2:$AF$219,27,FALSE)),0,(VLOOKUP($B91,'Spring 2022 School'!$C$2:$AF$219,27,FALSE)))</f>
        <v>0</v>
      </c>
      <c r="AB91" s="242">
        <f>IF(ISNA(VLOOKUP($B91,'Spring 2022 School'!$C$2:$AF$219,27,FALSE)),0,(VLOOKUP($B91,'Spring 2022 School'!$C$2:$AF$219,27,FALSE)))</f>
        <v>0</v>
      </c>
      <c r="AC91" s="242">
        <f>IF(ISNA(VLOOKUP($B91,'Spring 2022 School'!$C$2:$AF$219,27,FALSE)),0,(VLOOKUP($B91,'Spring 2022 School'!$C$2:$AF$219,27,FALSE)))</f>
        <v>0</v>
      </c>
      <c r="AD91" s="414">
        <f t="shared" si="44"/>
        <v>69654</v>
      </c>
      <c r="AE91" s="436">
        <f>VLOOKUP($A91,'Data EYFSS Indica Old'!$C:$AQ,17,0)</f>
        <v>12121.199999999999</v>
      </c>
      <c r="AF91" s="436">
        <f>VLOOKUP($A91,'Data EYFSS Indica Old'!$C:$AQ,18,0)</f>
        <v>12698.4</v>
      </c>
      <c r="AG91" s="436">
        <f>VLOOKUP($A91,'Data EYFSS Indica Old'!$C:$AQ,19,0)</f>
        <v>12698.4</v>
      </c>
      <c r="AH91" s="414">
        <f t="shared" si="45"/>
        <v>7393.9319999999989</v>
      </c>
      <c r="AI91" s="414">
        <f t="shared" si="46"/>
        <v>3682.5359999999996</v>
      </c>
      <c r="AJ91" s="414">
        <f t="shared" si="47"/>
        <v>1015.872</v>
      </c>
      <c r="AK91" s="414">
        <f t="shared" si="48"/>
        <v>12092.339999999998</v>
      </c>
      <c r="AL91" s="436">
        <f>IF(ISNA(VLOOKUP($A91,'Spring 2022 School'!$B88:$AD88,29,FALSE)),0,(VLOOKUP($A91,'Spring 2022 School'!$B88:$AD88,29,FALSE)))</f>
        <v>14</v>
      </c>
      <c r="AM91" s="436">
        <f>IF(ISNA(VLOOKUP($A91,'Spring 2022 School'!$B88:$AZ88,30,FALSE)),0,(VLOOKUP($A91,'Spring 2022 School'!$B88:$AZ88,30,FALSE)))</f>
        <v>210</v>
      </c>
      <c r="AN91" s="435">
        <f t="shared" si="41"/>
        <v>7630</v>
      </c>
      <c r="AO91" s="437">
        <f t="shared" si="42"/>
        <v>0</v>
      </c>
      <c r="AP91" s="414">
        <f t="shared" si="43"/>
        <v>89376.34</v>
      </c>
      <c r="AQ91" s="436">
        <f>VLOOKUP($A91,'Data EYFSS Indica Old'!$C:$AQ,26,0)</f>
        <v>13</v>
      </c>
      <c r="AR91" s="436">
        <f>VLOOKUP($A91,'Data EYFSS Indica Old'!$C:$AQ,27,0)</f>
        <v>0</v>
      </c>
      <c r="AS91" s="436">
        <f>VLOOKUP($A91,'Data EYFSS Indica Old'!$C:$AQ,28,0)</f>
        <v>0</v>
      </c>
      <c r="AT91" s="442">
        <f t="shared" si="53"/>
        <v>1571.7</v>
      </c>
      <c r="AU91" s="442">
        <f>(VLOOKUP($A91,'Data EYFSS Indica Old'!$C:$AQ,24,0))/3.2*AU$3</f>
        <v>0</v>
      </c>
      <c r="AV91" s="447">
        <f t="shared" si="49"/>
        <v>90948.04</v>
      </c>
      <c r="AW91" s="443">
        <f t="shared" si="50"/>
        <v>37895.016666666663</v>
      </c>
      <c r="AX91" s="443">
        <f t="shared" si="51"/>
        <v>30316.013333333332</v>
      </c>
      <c r="AY91" s="443">
        <f t="shared" si="52"/>
        <v>22737.01</v>
      </c>
      <c r="AZ91" s="443"/>
    </row>
    <row r="92" spans="1:52" x14ac:dyDescent="0.35">
      <c r="A92" s="252">
        <v>2144</v>
      </c>
      <c r="B92" t="s">
        <v>1017</v>
      </c>
      <c r="C92" s="242">
        <f>IF(ISNA(VLOOKUP($B92,'Spring 2022 School'!$C$2:$AF$220,5,FALSE)),0,(VLOOKUP($B92,'Spring 2022 School'!$C$2:$AF$220,5,FALSE)))</f>
        <v>35</v>
      </c>
      <c r="D92" s="242">
        <f>IF(ISNA(VLOOKUP($B92,'Summer 2022 School'!$C$2:$AF$220,5,FALSE)),0,(VLOOKUP($B92,'Summer 2022 School'!$C$2:$AF$220,5,FALSE)))</f>
        <v>39</v>
      </c>
      <c r="E92" s="242">
        <f>IF(ISNA(VLOOKUP($B92,'Autumn 2022 School'!$C$2:$AF$219,4,FALSE)),0,(VLOOKUP($B92,'Autumn 2022 School'!$C$2:$AF$219,4,FALSE)))</f>
        <v>33</v>
      </c>
      <c r="F92" s="242">
        <f>IF(ISNA(VLOOKUP($B92,'Spring 2022 School'!$C$2:$AF$219,8,FALSE)),0,(VLOOKUP($B92,'Spring 2022 School'!$C$2:$AF$219,8,FALSE)))</f>
        <v>0</v>
      </c>
      <c r="G92" s="242">
        <f>IF(ISNA(VLOOKUP($B92,'Summer 2022 School'!$C$2:$AF$219,8,FALSE)),0,(VLOOKUP($B92,'Summer 2022 School'!$C$2:$AF$219,8,FALSE)))</f>
        <v>0</v>
      </c>
      <c r="H92" s="242">
        <f>IF(ISNA(VLOOKUP($B92,'Autumn 2022 School'!$C$2:$AF$219,6,FALSE)),0,(VLOOKUP($B92,'Autumn 2022 School'!$C$2:$AF$219,6,FALSE)))</f>
        <v>0</v>
      </c>
      <c r="I92" s="242">
        <f>IF(ISNA(VLOOKUP($B92,'Spring 2022 School'!$C$2:$AF$219,12,FALSE)),0,(VLOOKUP($B92,'Spring 2022 School'!$C$2:$AF$219,12,FALSE)))</f>
        <v>525</v>
      </c>
      <c r="J92" s="242">
        <f>IF(ISNA(VLOOKUP($B92,'Summer 2022 School'!$C$2:$AF$219,12,FALSE)),0,(VLOOKUP($B92,'Summer 2022 School'!$C$2:$AF$219,12,FALSE)))</f>
        <v>585</v>
      </c>
      <c r="K92" s="242">
        <f>IF(ISNA(VLOOKUP($B92,'Autumn 2022 School'!$C$2:$AF$219,9,FALSE)),0,(VLOOKUP($B92,'Autumn 2022 School'!$C$2:$AF$219,9,FALSE)))</f>
        <v>0</v>
      </c>
      <c r="L92" s="242">
        <f>IF(ISNA(VLOOKUP($B92,'Spring 2022 School'!$C$2:$AF$219,15,FALSE)),0,(VLOOKUP($B92,'Spring 2022 School'!$C$2:$AF$219,15,FALSE)))</f>
        <v>0</v>
      </c>
      <c r="M92" s="242">
        <f>IF(ISNA(VLOOKUP($B92,'Summer 2022 School'!$C$2:$AF$219,15,FALSE)),0,(VLOOKUP($B92,'Summer 2022 School'!$C$2:$AF$219,15,FALSE)))</f>
        <v>0</v>
      </c>
      <c r="N92" s="242">
        <f>IF(ISNA(VLOOKUP($B92,'Autumn 2022 School'!$C$2:$AF$219,11,FALSE)),0,(VLOOKUP($B92,'Autumn 2022 School'!$C$2:$AF$219,11,FALSE)))</f>
        <v>0</v>
      </c>
      <c r="O92" s="242">
        <f>IF(ISNA(VLOOKUP($B92,'Spring 2022 School'!$C$2:$AF$219,2,FALSE)),0,(VLOOKUP($B92,'Spring 2022 School'!$C$2:$AF$219,2,FALSE)))</f>
        <v>0</v>
      </c>
      <c r="P92" s="242">
        <f>IF(ISNA(VLOOKUP($B92,'Summer 2022 School'!$C$2:$AF$219,2,FALSE)),0,(VLOOKUP($B92,'Summer 2022 School'!$C$2:$AF$219,2,FALSE)))</f>
        <v>0</v>
      </c>
      <c r="Q92" s="242">
        <f>IF(ISNA(VLOOKUP($B92,'Autumn 2022 School'!$C$2:$AF$219,2,FALSE)),0,(VLOOKUP($B92,'Autumn 2022 School'!$C$2:$AF$219,2,FALSE)))</f>
        <v>0</v>
      </c>
      <c r="R92" s="242">
        <f>IF(ISNA(VLOOKUP($B92,'Spring 2022 School'!$C$2:$AF$219,9,FALSE)),0,(VLOOKUP($B92,'Spring 2022 School'!$C$2:$AF$219,9,FALSE)))</f>
        <v>0</v>
      </c>
      <c r="S92" s="242">
        <f>IF(ISNA(VLOOKUP($B92,'Summer 2022 School'!$C$2:$AF$219,9,FALSE)),0,(VLOOKUP($B92,'Summer 2022 School'!$C$2:$AF$219,9,FALSE)))</f>
        <v>0</v>
      </c>
      <c r="T92" s="242">
        <f>IF(ISNA(VLOOKUP($B92,'Autumn 2022 School'!$C$2:$AF$219,7,FALSE)),0,(VLOOKUP($B92,'Autumn 2022 School'!$C$2:$AF$219,7,FALSE)))</f>
        <v>0</v>
      </c>
      <c r="U92" s="242">
        <f>IF(ISNA(VLOOKUP($B92,'Spring 2022 School'!$C$2:$AF$219,25,FALSE)),0,(VLOOKUP($B92,'Spring 2022 School'!$C$2:$AF$219,25,FALSE)))</f>
        <v>10</v>
      </c>
      <c r="V92" s="242">
        <f>IF(ISNA(VLOOKUP($B92,'Spring 2022 School'!$C$2:$AF$219,25,FALSE)),0,(VLOOKUP($B92,'Spring 2022 School'!$C$2:$AF$219,25,FALSE)))</f>
        <v>10</v>
      </c>
      <c r="W92" s="242">
        <f>IF(ISNA(VLOOKUP($B92,'Spring 2022 School'!$C$2:$AF$219,25,FALSE)),0,(VLOOKUP($B92,'Spring 2022 School'!$C$2:$AF$219,25,FALSE)))</f>
        <v>10</v>
      </c>
      <c r="X92" s="242">
        <f>IF(ISNA(VLOOKUP($B92,'Spring 2022 School'!$C$2:$AF$219,26,FALSE)),0,(VLOOKUP($B92,'Spring 2022 School'!$C$2:$AF$219,26,FALSE)))</f>
        <v>150</v>
      </c>
      <c r="Y92" s="242">
        <f>IF(ISNA(VLOOKUP($B92,'Spring 2022 School'!$C$2:$AF$219,26,FALSE)),0,(VLOOKUP($B92,'Spring 2022 School'!$C$2:$AF$219,26,FALSE)))</f>
        <v>150</v>
      </c>
      <c r="Z92" s="242">
        <f>IF(ISNA(VLOOKUP($B92,'Spring 2022 School'!$C$2:$AF$219,26,FALSE)),0,(VLOOKUP($B92,'Spring 2022 School'!$C$2:$AF$219,26,FALSE)))</f>
        <v>150</v>
      </c>
      <c r="AA92" s="242">
        <f>IF(ISNA(VLOOKUP($B92,'Spring 2022 School'!$C$2:$AF$219,27,FALSE)),0,(VLOOKUP($B92,'Spring 2022 School'!$C$2:$AF$219,27,FALSE)))</f>
        <v>0</v>
      </c>
      <c r="AB92" s="242">
        <f>IF(ISNA(VLOOKUP($B92,'Spring 2022 School'!$C$2:$AF$219,27,FALSE)),0,(VLOOKUP($B92,'Spring 2022 School'!$C$2:$AF$219,27,FALSE)))</f>
        <v>0</v>
      </c>
      <c r="AC92" s="242">
        <f>IF(ISNA(VLOOKUP($B92,'Spring 2022 School'!$C$2:$AF$219,27,FALSE)),0,(VLOOKUP($B92,'Spring 2022 School'!$C$2:$AF$219,27,FALSE)))</f>
        <v>0</v>
      </c>
      <c r="AD92" s="414">
        <f t="shared" si="44"/>
        <v>67821</v>
      </c>
      <c r="AE92" s="436">
        <f>VLOOKUP($A92,'Data EYFSS Indica Old'!$C:$AQ,17,0)</f>
        <v>1121.8421052631579</v>
      </c>
      <c r="AF92" s="436">
        <f>VLOOKUP($A92,'Data EYFSS Indica Old'!$C:$AQ,18,0)</f>
        <v>6731.0526315789466</v>
      </c>
      <c r="AG92" s="436">
        <f>VLOOKUP($A92,'Data EYFSS Indica Old'!$C:$AQ,19,0)</f>
        <v>20754.07894736842</v>
      </c>
      <c r="AH92" s="414">
        <f t="shared" si="45"/>
        <v>684.32368421052627</v>
      </c>
      <c r="AI92" s="414">
        <f t="shared" si="46"/>
        <v>1952.0052631578944</v>
      </c>
      <c r="AJ92" s="414">
        <f t="shared" si="47"/>
        <v>1660.3263157894737</v>
      </c>
      <c r="AK92" s="414">
        <f t="shared" si="48"/>
        <v>4296.6552631578943</v>
      </c>
      <c r="AL92" s="436">
        <f>IF(ISNA(VLOOKUP($A92,'Spring 2022 School'!$B89:$AD89,29,FALSE)),0,(VLOOKUP($A92,'Spring 2022 School'!$B89:$AD89,29,FALSE)))</f>
        <v>10</v>
      </c>
      <c r="AM92" s="436">
        <f>IF(ISNA(VLOOKUP($A92,'Spring 2022 School'!$B89:$AZ89,30,FALSE)),0,(VLOOKUP($A92,'Spring 2022 School'!$B89:$AZ89,30,FALSE)))</f>
        <v>150</v>
      </c>
      <c r="AN92" s="435">
        <f t="shared" si="41"/>
        <v>5450</v>
      </c>
      <c r="AO92" s="437">
        <f t="shared" si="42"/>
        <v>0</v>
      </c>
      <c r="AP92" s="414">
        <f t="shared" si="43"/>
        <v>77567.655263157896</v>
      </c>
      <c r="AQ92" s="436">
        <f>VLOOKUP($A92,'Data EYFSS Indica Old'!$C:$AQ,26,0)</f>
        <v>5</v>
      </c>
      <c r="AR92" s="436">
        <f>VLOOKUP($A92,'Data EYFSS Indica Old'!$C:$AQ,27,0)</f>
        <v>0</v>
      </c>
      <c r="AS92" s="436">
        <f>VLOOKUP($A92,'Data EYFSS Indica Old'!$C:$AQ,28,0)</f>
        <v>0</v>
      </c>
      <c r="AT92" s="442">
        <f t="shared" si="53"/>
        <v>604.5</v>
      </c>
      <c r="AU92" s="442">
        <f>(VLOOKUP($A92,'Data EYFSS Indica Old'!$C:$AQ,24,0))/3.2*AU$3</f>
        <v>0</v>
      </c>
      <c r="AV92" s="447">
        <f t="shared" si="49"/>
        <v>78172.155263157896</v>
      </c>
      <c r="AW92" s="443">
        <f t="shared" si="50"/>
        <v>32571.731359649126</v>
      </c>
      <c r="AX92" s="443">
        <f t="shared" si="51"/>
        <v>26057.3850877193</v>
      </c>
      <c r="AY92" s="443">
        <f t="shared" si="52"/>
        <v>19543.038815789474</v>
      </c>
      <c r="AZ92" s="443"/>
    </row>
    <row r="93" spans="1:52" x14ac:dyDescent="0.35">
      <c r="A93" s="252">
        <v>2146</v>
      </c>
      <c r="B93" t="s">
        <v>1018</v>
      </c>
      <c r="C93" s="242">
        <f>IF(ISNA(VLOOKUP($B93,'Spring 2022 School'!$C$2:$AF$220,5,FALSE)),0,(VLOOKUP($B93,'Spring 2022 School'!$C$2:$AF$220,5,FALSE)))</f>
        <v>41</v>
      </c>
      <c r="D93" s="242">
        <f>IF(ISNA(VLOOKUP($B93,'Summer 2022 School'!$C$2:$AF$220,5,FALSE)),0,(VLOOKUP($B93,'Summer 2022 School'!$C$2:$AF$220,5,FALSE)))</f>
        <v>40</v>
      </c>
      <c r="E93" s="242">
        <f>IF(ISNA(VLOOKUP($B93,'Autumn 2022 School'!$C$2:$AF$219,4,FALSE)),0,(VLOOKUP($B93,'Autumn 2022 School'!$C$2:$AF$219,4,FALSE)))</f>
        <v>22</v>
      </c>
      <c r="F93" s="242">
        <f>IF(ISNA(VLOOKUP($B93,'Spring 2022 School'!$C$2:$AF$219,8,FALSE)),0,(VLOOKUP($B93,'Spring 2022 School'!$C$2:$AF$219,8,FALSE)))</f>
        <v>0</v>
      </c>
      <c r="G93" s="242">
        <f>IF(ISNA(VLOOKUP($B93,'Summer 2022 School'!$C$2:$AF$219,8,FALSE)),0,(VLOOKUP($B93,'Summer 2022 School'!$C$2:$AF$219,8,FALSE)))</f>
        <v>0</v>
      </c>
      <c r="H93" s="242">
        <f>IF(ISNA(VLOOKUP($B93,'Autumn 2022 School'!$C$2:$AF$219,6,FALSE)),0,(VLOOKUP($B93,'Autumn 2022 School'!$C$2:$AF$219,6,FALSE)))</f>
        <v>1</v>
      </c>
      <c r="I93" s="242">
        <f>IF(ISNA(VLOOKUP($B93,'Spring 2022 School'!$C$2:$AF$219,12,FALSE)),0,(VLOOKUP($B93,'Spring 2022 School'!$C$2:$AF$219,12,FALSE)))</f>
        <v>615</v>
      </c>
      <c r="J93" s="242">
        <f>IF(ISNA(VLOOKUP($B93,'Summer 2022 School'!$C$2:$AF$219,12,FALSE)),0,(VLOOKUP($B93,'Summer 2022 School'!$C$2:$AF$219,12,FALSE)))</f>
        <v>600</v>
      </c>
      <c r="K93" s="242">
        <f>IF(ISNA(VLOOKUP($B93,'Autumn 2022 School'!$C$2:$AF$219,9,FALSE)),0,(VLOOKUP($B93,'Autumn 2022 School'!$C$2:$AF$219,9,FALSE)))</f>
        <v>330</v>
      </c>
      <c r="L93" s="242">
        <f>IF(ISNA(VLOOKUP($B93,'Spring 2022 School'!$C$2:$AF$219,15,FALSE)),0,(VLOOKUP($B93,'Spring 2022 School'!$C$2:$AF$219,15,FALSE)))</f>
        <v>0</v>
      </c>
      <c r="M93" s="242">
        <f>IF(ISNA(VLOOKUP($B93,'Summer 2022 School'!$C$2:$AF$219,15,FALSE)),0,(VLOOKUP($B93,'Summer 2022 School'!$C$2:$AF$219,15,FALSE)))</f>
        <v>0</v>
      </c>
      <c r="N93" s="242">
        <f>IF(ISNA(VLOOKUP($B93,'Autumn 2022 School'!$C$2:$AF$219,11,FALSE)),0,(VLOOKUP($B93,'Autumn 2022 School'!$C$2:$AF$219,11,FALSE)))</f>
        <v>15</v>
      </c>
      <c r="O93" s="242">
        <f>IF(ISNA(VLOOKUP($B93,'Spring 2022 School'!$C$2:$AF$219,2,FALSE)),0,(VLOOKUP($B93,'Spring 2022 School'!$C$2:$AF$219,2,FALSE)))</f>
        <v>0</v>
      </c>
      <c r="P93" s="242">
        <f>IF(ISNA(VLOOKUP($B93,'Summer 2022 School'!$C$2:$AF$219,2,FALSE)),0,(VLOOKUP($B93,'Summer 2022 School'!$C$2:$AF$219,2,FALSE)))</f>
        <v>0</v>
      </c>
      <c r="Q93" s="242">
        <f>IF(ISNA(VLOOKUP($B93,'Autumn 2022 School'!$C$2:$AF$219,2,FALSE)),0,(VLOOKUP($B93,'Autumn 2022 School'!$C$2:$AF$219,2,FALSE)))</f>
        <v>0</v>
      </c>
      <c r="R93" s="242">
        <f>IF(ISNA(VLOOKUP($B93,'Spring 2022 School'!$C$2:$AF$219,9,FALSE)),0,(VLOOKUP($B93,'Spring 2022 School'!$C$2:$AF$219,9,FALSE)))</f>
        <v>0</v>
      </c>
      <c r="S93" s="242">
        <f>IF(ISNA(VLOOKUP($B93,'Summer 2022 School'!$C$2:$AF$219,9,FALSE)),0,(VLOOKUP($B93,'Summer 2022 School'!$C$2:$AF$219,9,FALSE)))</f>
        <v>0</v>
      </c>
      <c r="T93" s="242">
        <f>IF(ISNA(VLOOKUP($B93,'Autumn 2022 School'!$C$2:$AF$219,7,FALSE)),0,(VLOOKUP($B93,'Autumn 2022 School'!$C$2:$AF$219,7,FALSE)))</f>
        <v>0</v>
      </c>
      <c r="U93" s="242">
        <f>IF(ISNA(VLOOKUP($B93,'Spring 2022 School'!$C$2:$AF$219,25,FALSE)),0,(VLOOKUP($B93,'Spring 2022 School'!$C$2:$AF$219,25,FALSE)))</f>
        <v>14</v>
      </c>
      <c r="V93" s="242">
        <f>IF(ISNA(VLOOKUP($B93,'Spring 2022 School'!$C$2:$AF$219,25,FALSE)),0,(VLOOKUP($B93,'Spring 2022 School'!$C$2:$AF$219,25,FALSE)))</f>
        <v>14</v>
      </c>
      <c r="W93" s="242">
        <f>IF(ISNA(VLOOKUP($B93,'Spring 2022 School'!$C$2:$AF$219,25,FALSE)),0,(VLOOKUP($B93,'Spring 2022 School'!$C$2:$AF$219,25,FALSE)))</f>
        <v>14</v>
      </c>
      <c r="X93" s="242">
        <f>IF(ISNA(VLOOKUP($B93,'Spring 2022 School'!$C$2:$AF$219,26,FALSE)),0,(VLOOKUP($B93,'Spring 2022 School'!$C$2:$AF$219,26,FALSE)))</f>
        <v>210</v>
      </c>
      <c r="Y93" s="242">
        <f>IF(ISNA(VLOOKUP($B93,'Spring 2022 School'!$C$2:$AF$219,26,FALSE)),0,(VLOOKUP($B93,'Spring 2022 School'!$C$2:$AF$219,26,FALSE)))</f>
        <v>210</v>
      </c>
      <c r="Z93" s="242">
        <f>IF(ISNA(VLOOKUP($B93,'Spring 2022 School'!$C$2:$AF$219,26,FALSE)),0,(VLOOKUP($B93,'Spring 2022 School'!$C$2:$AF$219,26,FALSE)))</f>
        <v>210</v>
      </c>
      <c r="AA93" s="242">
        <f>IF(ISNA(VLOOKUP($B93,'Spring 2022 School'!$C$2:$AF$219,27,FALSE)),0,(VLOOKUP($B93,'Spring 2022 School'!$C$2:$AF$219,27,FALSE)))</f>
        <v>0</v>
      </c>
      <c r="AB93" s="242">
        <f>IF(ISNA(VLOOKUP($B93,'Spring 2022 School'!$C$2:$AF$219,27,FALSE)),0,(VLOOKUP($B93,'Spring 2022 School'!$C$2:$AF$219,27,FALSE)))</f>
        <v>0</v>
      </c>
      <c r="AC93" s="242">
        <f>IF(ISNA(VLOOKUP($B93,'Spring 2022 School'!$C$2:$AF$219,27,FALSE)),0,(VLOOKUP($B93,'Spring 2022 School'!$C$2:$AF$219,27,FALSE)))</f>
        <v>0</v>
      </c>
      <c r="AD93" s="414">
        <f t="shared" si="44"/>
        <v>93694.5</v>
      </c>
      <c r="AE93" s="436">
        <f>VLOOKUP($A93,'Data EYFSS Indica Old'!$C:$AQ,17,0)</f>
        <v>0</v>
      </c>
      <c r="AF93" s="436">
        <f>VLOOKUP($A93,'Data EYFSS Indica Old'!$C:$AQ,18,0)</f>
        <v>3712.3404255319147</v>
      </c>
      <c r="AG93" s="436">
        <f>VLOOKUP($A93,'Data EYFSS Indica Old'!$C:$AQ,19,0)</f>
        <v>21810</v>
      </c>
      <c r="AH93" s="414">
        <f t="shared" si="45"/>
        <v>0</v>
      </c>
      <c r="AI93" s="414">
        <f t="shared" si="46"/>
        <v>1076.5787234042552</v>
      </c>
      <c r="AJ93" s="414">
        <f t="shared" si="47"/>
        <v>1744.8</v>
      </c>
      <c r="AK93" s="414">
        <f t="shared" si="48"/>
        <v>2821.3787234042552</v>
      </c>
      <c r="AL93" s="436">
        <f>IF(ISNA(VLOOKUP($A93,'Spring 2022 School'!$B90:$AD90,29,FALSE)),0,(VLOOKUP($A93,'Spring 2022 School'!$B90:$AD90,29,FALSE)))</f>
        <v>14</v>
      </c>
      <c r="AM93" s="436">
        <f>IF(ISNA(VLOOKUP($A93,'Spring 2022 School'!$B90:$AZ90,30,FALSE)),0,(VLOOKUP($A93,'Spring 2022 School'!$B90:$AZ90,30,FALSE)))</f>
        <v>210</v>
      </c>
      <c r="AN93" s="435">
        <f t="shared" si="41"/>
        <v>7630</v>
      </c>
      <c r="AO93" s="437">
        <f t="shared" si="42"/>
        <v>0</v>
      </c>
      <c r="AP93" s="414">
        <f t="shared" si="43"/>
        <v>104145.87872340425</v>
      </c>
      <c r="AQ93" s="436">
        <f>VLOOKUP($A93,'Data EYFSS Indica Old'!$C:$AQ,26,0)</f>
        <v>15</v>
      </c>
      <c r="AR93" s="436">
        <f>VLOOKUP($A93,'Data EYFSS Indica Old'!$C:$AQ,27,0)</f>
        <v>0</v>
      </c>
      <c r="AS93" s="436">
        <f>VLOOKUP($A93,'Data EYFSS Indica Old'!$C:$AQ,28,0)</f>
        <v>0</v>
      </c>
      <c r="AT93" s="442">
        <f t="shared" si="53"/>
        <v>1813.5</v>
      </c>
      <c r="AU93" s="442">
        <f>(VLOOKUP($A93,'Data EYFSS Indica Old'!$C:$AQ,24,0))/3.2*AU$3</f>
        <v>0</v>
      </c>
      <c r="AV93" s="447">
        <f t="shared" si="49"/>
        <v>105959.37872340425</v>
      </c>
      <c r="AW93" s="443">
        <f t="shared" si="50"/>
        <v>44149.741134751777</v>
      </c>
      <c r="AX93" s="443">
        <f t="shared" si="51"/>
        <v>35319.79290780142</v>
      </c>
      <c r="AY93" s="443">
        <f t="shared" si="52"/>
        <v>26489.844680851063</v>
      </c>
      <c r="AZ93" s="443"/>
    </row>
    <row r="94" spans="1:52" x14ac:dyDescent="0.35">
      <c r="A94" s="252">
        <v>2149</v>
      </c>
      <c r="B94" t="s">
        <v>1019</v>
      </c>
      <c r="C94" s="242">
        <f>IF(ISNA(VLOOKUP($B94,'Spring 2022 School'!$C$2:$AF$220,5,FALSE)),0,(VLOOKUP($B94,'Spring 2022 School'!$C$2:$AF$220,5,FALSE)))</f>
        <v>20</v>
      </c>
      <c r="D94" s="242">
        <f>IF(ISNA(VLOOKUP($B94,'Summer 2022 School'!$C$2:$AF$220,5,FALSE)),0,(VLOOKUP($B94,'Summer 2022 School'!$C$2:$AF$220,5,FALSE)))</f>
        <v>21</v>
      </c>
      <c r="E94" s="242">
        <f>IF(ISNA(VLOOKUP($B94,'Autumn 2022 School'!$C$2:$AF$219,4,FALSE)),0,(VLOOKUP($B94,'Autumn 2022 School'!$C$2:$AF$219,4,FALSE)))</f>
        <v>20</v>
      </c>
      <c r="F94" s="242">
        <f>IF(ISNA(VLOOKUP($B94,'Spring 2022 School'!$C$2:$AF$219,8,FALSE)),0,(VLOOKUP($B94,'Spring 2022 School'!$C$2:$AF$219,8,FALSE)))</f>
        <v>0</v>
      </c>
      <c r="G94" s="242">
        <f>IF(ISNA(VLOOKUP($B94,'Summer 2022 School'!$C$2:$AF$219,8,FALSE)),0,(VLOOKUP($B94,'Summer 2022 School'!$C$2:$AF$219,8,FALSE)))</f>
        <v>0</v>
      </c>
      <c r="H94" s="242">
        <f>IF(ISNA(VLOOKUP($B94,'Autumn 2022 School'!$C$2:$AF$219,6,FALSE)),0,(VLOOKUP($B94,'Autumn 2022 School'!$C$2:$AF$219,6,FALSE)))</f>
        <v>0</v>
      </c>
      <c r="I94" s="242">
        <f>IF(ISNA(VLOOKUP($B94,'Spring 2022 School'!$C$2:$AF$219,12,FALSE)),0,(VLOOKUP($B94,'Spring 2022 School'!$C$2:$AF$219,12,FALSE)))</f>
        <v>300</v>
      </c>
      <c r="J94" s="242">
        <f>IF(ISNA(VLOOKUP($B94,'Summer 2022 School'!$C$2:$AF$219,12,FALSE)),0,(VLOOKUP($B94,'Summer 2022 School'!$C$2:$AF$219,12,FALSE)))</f>
        <v>315</v>
      </c>
      <c r="K94" s="242">
        <f>IF(ISNA(VLOOKUP($B94,'Autumn 2022 School'!$C$2:$AF$219,9,FALSE)),0,(VLOOKUP($B94,'Autumn 2022 School'!$C$2:$AF$219,9,FALSE)))</f>
        <v>300</v>
      </c>
      <c r="L94" s="242">
        <f>IF(ISNA(VLOOKUP($B94,'Spring 2022 School'!$C$2:$AF$219,15,FALSE)),0,(VLOOKUP($B94,'Spring 2022 School'!$C$2:$AF$219,15,FALSE)))</f>
        <v>0</v>
      </c>
      <c r="M94" s="242">
        <f>IF(ISNA(VLOOKUP($B94,'Summer 2022 School'!$C$2:$AF$219,15,FALSE)),0,(VLOOKUP($B94,'Summer 2022 School'!$C$2:$AF$219,15,FALSE)))</f>
        <v>0</v>
      </c>
      <c r="N94" s="242">
        <f>IF(ISNA(VLOOKUP($B94,'Autumn 2022 School'!$C$2:$AF$219,11,FALSE)),0,(VLOOKUP($B94,'Autumn 2022 School'!$C$2:$AF$219,11,FALSE)))</f>
        <v>0</v>
      </c>
      <c r="O94" s="242">
        <f>IF(ISNA(VLOOKUP($B94,'Spring 2022 School'!$C$2:$AF$219,2,FALSE)),0,(VLOOKUP($B94,'Spring 2022 School'!$C$2:$AF$219,2,FALSE)))</f>
        <v>0</v>
      </c>
      <c r="P94" s="242">
        <f>IF(ISNA(VLOOKUP($B94,'Summer 2022 School'!$C$2:$AF$219,2,FALSE)),0,(VLOOKUP($B94,'Summer 2022 School'!$C$2:$AF$219,2,FALSE)))</f>
        <v>0</v>
      </c>
      <c r="Q94" s="242">
        <f>IF(ISNA(VLOOKUP($B94,'Autumn 2022 School'!$C$2:$AF$219,2,FALSE)),0,(VLOOKUP($B94,'Autumn 2022 School'!$C$2:$AF$219,2,FALSE)))</f>
        <v>0</v>
      </c>
      <c r="R94" s="242">
        <f>IF(ISNA(VLOOKUP($B94,'Spring 2022 School'!$C$2:$AF$219,9,FALSE)),0,(VLOOKUP($B94,'Spring 2022 School'!$C$2:$AF$219,9,FALSE)))</f>
        <v>0</v>
      </c>
      <c r="S94" s="242">
        <f>IF(ISNA(VLOOKUP($B94,'Summer 2022 School'!$C$2:$AF$219,9,FALSE)),0,(VLOOKUP($B94,'Summer 2022 School'!$C$2:$AF$219,9,FALSE)))</f>
        <v>0</v>
      </c>
      <c r="T94" s="242">
        <f>IF(ISNA(VLOOKUP($B94,'Autumn 2022 School'!$C$2:$AF$219,7,FALSE)),0,(VLOOKUP($B94,'Autumn 2022 School'!$C$2:$AF$219,7,FALSE)))</f>
        <v>0</v>
      </c>
      <c r="U94" s="242">
        <f>IF(ISNA(VLOOKUP($B94,'Spring 2022 School'!$C$2:$AF$219,25,FALSE)),0,(VLOOKUP($B94,'Spring 2022 School'!$C$2:$AF$219,25,FALSE)))</f>
        <v>6</v>
      </c>
      <c r="V94" s="242">
        <f>IF(ISNA(VLOOKUP($B94,'Spring 2022 School'!$C$2:$AF$219,25,FALSE)),0,(VLOOKUP($B94,'Spring 2022 School'!$C$2:$AF$219,25,FALSE)))</f>
        <v>6</v>
      </c>
      <c r="W94" s="242">
        <f>IF(ISNA(VLOOKUP($B94,'Spring 2022 School'!$C$2:$AF$219,25,FALSE)),0,(VLOOKUP($B94,'Spring 2022 School'!$C$2:$AF$219,25,FALSE)))</f>
        <v>6</v>
      </c>
      <c r="X94" s="242">
        <f>IF(ISNA(VLOOKUP($B94,'Spring 2022 School'!$C$2:$AF$219,26,FALSE)),0,(VLOOKUP($B94,'Spring 2022 School'!$C$2:$AF$219,26,FALSE)))</f>
        <v>90</v>
      </c>
      <c r="Y94" s="242">
        <f>IF(ISNA(VLOOKUP($B94,'Spring 2022 School'!$C$2:$AF$219,26,FALSE)),0,(VLOOKUP($B94,'Spring 2022 School'!$C$2:$AF$219,26,FALSE)))</f>
        <v>90</v>
      </c>
      <c r="Z94" s="242">
        <f>IF(ISNA(VLOOKUP($B94,'Spring 2022 School'!$C$2:$AF$219,26,FALSE)),0,(VLOOKUP($B94,'Spring 2022 School'!$C$2:$AF$219,26,FALSE)))</f>
        <v>90</v>
      </c>
      <c r="AA94" s="242">
        <f>IF(ISNA(VLOOKUP($B94,'Spring 2022 School'!$C$2:$AF$219,27,FALSE)),0,(VLOOKUP($B94,'Spring 2022 School'!$C$2:$AF$219,27,FALSE)))</f>
        <v>0</v>
      </c>
      <c r="AB94" s="242">
        <f>IF(ISNA(VLOOKUP($B94,'Spring 2022 School'!$C$2:$AF$219,27,FALSE)),0,(VLOOKUP($B94,'Spring 2022 School'!$C$2:$AF$219,27,FALSE)))</f>
        <v>0</v>
      </c>
      <c r="AC94" s="242">
        <f>IF(ISNA(VLOOKUP($B94,'Spring 2022 School'!$C$2:$AF$219,27,FALSE)),0,(VLOOKUP($B94,'Spring 2022 School'!$C$2:$AF$219,27,FALSE)))</f>
        <v>0</v>
      </c>
      <c r="AD94" s="414">
        <f t="shared" si="44"/>
        <v>54496.5</v>
      </c>
      <c r="AE94" s="436">
        <f>VLOOKUP($A94,'Data EYFSS Indica Old'!$C:$AQ,17,0)</f>
        <v>471.6</v>
      </c>
      <c r="AF94" s="436">
        <f>VLOOKUP($A94,'Data EYFSS Indica Old'!$C:$AQ,18,0)</f>
        <v>1886.4</v>
      </c>
      <c r="AG94" s="436">
        <f>VLOOKUP($A94,'Data EYFSS Indica Old'!$C:$AQ,19,0)</f>
        <v>4244.3999999999996</v>
      </c>
      <c r="AH94" s="414">
        <f t="shared" si="45"/>
        <v>287.67599999999999</v>
      </c>
      <c r="AI94" s="414">
        <f t="shared" si="46"/>
        <v>547.05600000000004</v>
      </c>
      <c r="AJ94" s="414">
        <f t="shared" si="47"/>
        <v>339.55199999999996</v>
      </c>
      <c r="AK94" s="414">
        <f t="shared" si="48"/>
        <v>1174.2839999999999</v>
      </c>
      <c r="AL94" s="436">
        <f>IF(ISNA(VLOOKUP($A94,'Spring 2022 School'!$B91:$AD91,29,FALSE)),0,(VLOOKUP($A94,'Spring 2022 School'!$B91:$AD91,29,FALSE)))</f>
        <v>6</v>
      </c>
      <c r="AM94" s="436">
        <f>IF(ISNA(VLOOKUP($A94,'Spring 2022 School'!$B91:$AZ91,30,FALSE)),0,(VLOOKUP($A94,'Spring 2022 School'!$B91:$AZ91,30,FALSE)))</f>
        <v>90</v>
      </c>
      <c r="AN94" s="435">
        <f t="shared" si="41"/>
        <v>3270</v>
      </c>
      <c r="AO94" s="437">
        <f t="shared" si="42"/>
        <v>0</v>
      </c>
      <c r="AP94" s="414">
        <f t="shared" si="43"/>
        <v>58940.784</v>
      </c>
      <c r="AQ94" s="436">
        <f>VLOOKUP($A94,'Data EYFSS Indica Old'!$C:$AQ,26,0)</f>
        <v>10</v>
      </c>
      <c r="AR94" s="436">
        <f>VLOOKUP($A94,'Data EYFSS Indica Old'!$C:$AQ,27,0)</f>
        <v>0</v>
      </c>
      <c r="AS94" s="436">
        <f>VLOOKUP($A94,'Data EYFSS Indica Old'!$C:$AQ,28,0)</f>
        <v>0</v>
      </c>
      <c r="AT94" s="442">
        <f t="shared" si="53"/>
        <v>1209</v>
      </c>
      <c r="AU94" s="442">
        <f>(VLOOKUP($A94,'Data EYFSS Indica Old'!$C:$AQ,24,0))/3.2*AU$3</f>
        <v>0</v>
      </c>
      <c r="AV94" s="447">
        <f t="shared" si="49"/>
        <v>60149.784</v>
      </c>
      <c r="AW94" s="443">
        <f t="shared" si="50"/>
        <v>25062.41</v>
      </c>
      <c r="AX94" s="443">
        <f t="shared" si="51"/>
        <v>20049.928</v>
      </c>
      <c r="AY94" s="443">
        <f t="shared" si="52"/>
        <v>15037.446</v>
      </c>
      <c r="AZ94" s="443"/>
    </row>
    <row r="95" spans="1:52" x14ac:dyDescent="0.35">
      <c r="A95" s="252">
        <v>2150</v>
      </c>
      <c r="B95" t="s">
        <v>1020</v>
      </c>
      <c r="C95" s="242">
        <f>IF(ISNA(VLOOKUP($B95,'Spring 2022 School'!$C$2:$AF$220,5,FALSE)),0,(VLOOKUP($B95,'Spring 2022 School'!$C$2:$AF$220,5,FALSE)))</f>
        <v>23</v>
      </c>
      <c r="D95" s="242">
        <f>IF(ISNA(VLOOKUP($B95,'Summer 2022 School'!$C$2:$AF$220,5,FALSE)),0,(VLOOKUP($B95,'Summer 2022 School'!$C$2:$AF$220,5,FALSE)))</f>
        <v>25</v>
      </c>
      <c r="E95" s="242">
        <f>IF(ISNA(VLOOKUP($B95,'Autumn 2022 School'!$C$2:$AF$219,4,FALSE)),0,(VLOOKUP($B95,'Autumn 2022 School'!$C$2:$AF$219,4,FALSE)))</f>
        <v>17</v>
      </c>
      <c r="F95" s="242">
        <f>IF(ISNA(VLOOKUP($B95,'Spring 2022 School'!$C$2:$AF$219,8,FALSE)),0,(VLOOKUP($B95,'Spring 2022 School'!$C$2:$AF$219,8,FALSE)))</f>
        <v>0</v>
      </c>
      <c r="G95" s="242">
        <f>IF(ISNA(VLOOKUP($B95,'Summer 2022 School'!$C$2:$AF$219,8,FALSE)),0,(VLOOKUP($B95,'Summer 2022 School'!$C$2:$AF$219,8,FALSE)))</f>
        <v>0</v>
      </c>
      <c r="H95" s="242">
        <f>IF(ISNA(VLOOKUP($B95,'Autumn 2022 School'!$C$2:$AF$219,6,FALSE)),0,(VLOOKUP($B95,'Autumn 2022 School'!$C$2:$AF$219,6,FALSE)))</f>
        <v>0</v>
      </c>
      <c r="I95" s="242">
        <f>IF(ISNA(VLOOKUP($B95,'Spring 2022 School'!$C$2:$AF$219,12,FALSE)),0,(VLOOKUP($B95,'Spring 2022 School'!$C$2:$AF$219,12,FALSE)))</f>
        <v>345</v>
      </c>
      <c r="J95" s="242">
        <f>IF(ISNA(VLOOKUP($B95,'Summer 2022 School'!$C$2:$AF$219,12,FALSE)),0,(VLOOKUP($B95,'Summer 2022 School'!$C$2:$AF$219,12,FALSE)))</f>
        <v>375</v>
      </c>
      <c r="K95" s="242">
        <f>IF(ISNA(VLOOKUP($B95,'Autumn 2022 School'!$C$2:$AF$219,9,FALSE)),0,(VLOOKUP($B95,'Autumn 2022 School'!$C$2:$AF$219,9,FALSE)))</f>
        <v>255</v>
      </c>
      <c r="L95" s="242">
        <f>IF(ISNA(VLOOKUP($B95,'Spring 2022 School'!$C$2:$AF$219,15,FALSE)),0,(VLOOKUP($B95,'Spring 2022 School'!$C$2:$AF$219,15,FALSE)))</f>
        <v>0</v>
      </c>
      <c r="M95" s="242">
        <f>IF(ISNA(VLOOKUP($B95,'Summer 2022 School'!$C$2:$AF$219,15,FALSE)),0,(VLOOKUP($B95,'Summer 2022 School'!$C$2:$AF$219,15,FALSE)))</f>
        <v>0</v>
      </c>
      <c r="N95" s="242">
        <f>IF(ISNA(VLOOKUP($B95,'Autumn 2022 School'!$C$2:$AF$219,11,FALSE)),0,(VLOOKUP($B95,'Autumn 2022 School'!$C$2:$AF$219,11,FALSE)))</f>
        <v>0</v>
      </c>
      <c r="O95" s="242">
        <f>IF(ISNA(VLOOKUP($B95,'Spring 2022 School'!$C$2:$AF$219,2,FALSE)),0,(VLOOKUP($B95,'Spring 2022 School'!$C$2:$AF$219,2,FALSE)))</f>
        <v>0</v>
      </c>
      <c r="P95" s="242">
        <f>IF(ISNA(VLOOKUP($B95,'Summer 2022 School'!$C$2:$AF$219,2,FALSE)),0,(VLOOKUP($B95,'Summer 2022 School'!$C$2:$AF$219,2,FALSE)))</f>
        <v>0</v>
      </c>
      <c r="Q95" s="242">
        <f>IF(ISNA(VLOOKUP($B95,'Autumn 2022 School'!$C$2:$AF$219,2,FALSE)),0,(VLOOKUP($B95,'Autumn 2022 School'!$C$2:$AF$219,2,FALSE)))</f>
        <v>0</v>
      </c>
      <c r="R95" s="242">
        <f>IF(ISNA(VLOOKUP($B95,'Spring 2022 School'!$C$2:$AF$219,9,FALSE)),0,(VLOOKUP($B95,'Spring 2022 School'!$C$2:$AF$219,9,FALSE)))</f>
        <v>0</v>
      </c>
      <c r="S95" s="242">
        <f>IF(ISNA(VLOOKUP($B95,'Summer 2022 School'!$C$2:$AF$219,9,FALSE)),0,(VLOOKUP($B95,'Summer 2022 School'!$C$2:$AF$219,9,FALSE)))</f>
        <v>0</v>
      </c>
      <c r="T95" s="242">
        <f>IF(ISNA(VLOOKUP($B95,'Autumn 2022 School'!$C$2:$AF$219,7,FALSE)),0,(VLOOKUP($B95,'Autumn 2022 School'!$C$2:$AF$219,7,FALSE)))</f>
        <v>0</v>
      </c>
      <c r="U95" s="242">
        <f>IF(ISNA(VLOOKUP($B95,'Spring 2022 School'!$C$2:$AF$219,25,FALSE)),0,(VLOOKUP($B95,'Spring 2022 School'!$C$2:$AF$219,25,FALSE)))</f>
        <v>13</v>
      </c>
      <c r="V95" s="242">
        <f>IF(ISNA(VLOOKUP($B95,'Spring 2022 School'!$C$2:$AF$219,25,FALSE)),0,(VLOOKUP($B95,'Spring 2022 School'!$C$2:$AF$219,25,FALSE)))</f>
        <v>13</v>
      </c>
      <c r="W95" s="242">
        <f>IF(ISNA(VLOOKUP($B95,'Spring 2022 School'!$C$2:$AF$219,25,FALSE)),0,(VLOOKUP($B95,'Spring 2022 School'!$C$2:$AF$219,25,FALSE)))</f>
        <v>13</v>
      </c>
      <c r="X95" s="242">
        <f>IF(ISNA(VLOOKUP($B95,'Spring 2022 School'!$C$2:$AF$219,26,FALSE)),0,(VLOOKUP($B95,'Spring 2022 School'!$C$2:$AF$219,26,FALSE)))</f>
        <v>195</v>
      </c>
      <c r="Y95" s="242">
        <f>IF(ISNA(VLOOKUP($B95,'Spring 2022 School'!$C$2:$AF$219,26,FALSE)),0,(VLOOKUP($B95,'Spring 2022 School'!$C$2:$AF$219,26,FALSE)))</f>
        <v>195</v>
      </c>
      <c r="Z95" s="242">
        <f>IF(ISNA(VLOOKUP($B95,'Spring 2022 School'!$C$2:$AF$219,26,FALSE)),0,(VLOOKUP($B95,'Spring 2022 School'!$C$2:$AF$219,26,FALSE)))</f>
        <v>195</v>
      </c>
      <c r="AA95" s="242">
        <f>IF(ISNA(VLOOKUP($B95,'Spring 2022 School'!$C$2:$AF$219,27,FALSE)),0,(VLOOKUP($B95,'Spring 2022 School'!$C$2:$AF$219,27,FALSE)))</f>
        <v>0</v>
      </c>
      <c r="AB95" s="242">
        <f>IF(ISNA(VLOOKUP($B95,'Spring 2022 School'!$C$2:$AF$219,27,FALSE)),0,(VLOOKUP($B95,'Spring 2022 School'!$C$2:$AF$219,27,FALSE)))</f>
        <v>0</v>
      </c>
      <c r="AC95" s="242">
        <f>IF(ISNA(VLOOKUP($B95,'Spring 2022 School'!$C$2:$AF$219,27,FALSE)),0,(VLOOKUP($B95,'Spring 2022 School'!$C$2:$AF$219,27,FALSE)))</f>
        <v>0</v>
      </c>
      <c r="AD95" s="414">
        <f t="shared" si="44"/>
        <v>58374</v>
      </c>
      <c r="AE95" s="436">
        <f>VLOOKUP($A95,'Data EYFSS Indica Old'!$C:$AQ,17,0)</f>
        <v>2825.15625</v>
      </c>
      <c r="AF95" s="436">
        <f>VLOOKUP($A95,'Data EYFSS Indica Old'!$C:$AQ,18,0)</f>
        <v>7264.6875</v>
      </c>
      <c r="AG95" s="436">
        <f>VLOOKUP($A95,'Data EYFSS Indica Old'!$C:$AQ,19,0)</f>
        <v>10089.84375</v>
      </c>
      <c r="AH95" s="414">
        <f t="shared" si="45"/>
        <v>1723.3453124999999</v>
      </c>
      <c r="AI95" s="414">
        <f t="shared" si="46"/>
        <v>2106.7593749999996</v>
      </c>
      <c r="AJ95" s="414">
        <f t="shared" si="47"/>
        <v>807.1875</v>
      </c>
      <c r="AK95" s="414">
        <f t="shared" si="48"/>
        <v>4637.2921874999993</v>
      </c>
      <c r="AL95" s="436">
        <f>IF(ISNA(VLOOKUP($A95,'Spring 2022 School'!$B92:$AD92,29,FALSE)),0,(VLOOKUP($A95,'Spring 2022 School'!$B92:$AD92,29,FALSE)))</f>
        <v>13</v>
      </c>
      <c r="AM95" s="436">
        <f>IF(ISNA(VLOOKUP($A95,'Spring 2022 School'!$B92:$AZ92,30,FALSE)),0,(VLOOKUP($A95,'Spring 2022 School'!$B92:$AZ92,30,FALSE)))</f>
        <v>195</v>
      </c>
      <c r="AN95" s="435">
        <f t="shared" si="41"/>
        <v>7085</v>
      </c>
      <c r="AO95" s="437">
        <f t="shared" si="42"/>
        <v>0</v>
      </c>
      <c r="AP95" s="414">
        <f t="shared" si="43"/>
        <v>70096.292187500003</v>
      </c>
      <c r="AQ95" s="436">
        <f>VLOOKUP($A95,'Data EYFSS Indica Old'!$C:$AQ,26,0)</f>
        <v>6</v>
      </c>
      <c r="AR95" s="436">
        <f>VLOOKUP($A95,'Data EYFSS Indica Old'!$C:$AQ,27,0)</f>
        <v>0</v>
      </c>
      <c r="AS95" s="436">
        <f>VLOOKUP($A95,'Data EYFSS Indica Old'!$C:$AQ,28,0)</f>
        <v>0</v>
      </c>
      <c r="AT95" s="442">
        <f t="shared" si="53"/>
        <v>725.4</v>
      </c>
      <c r="AU95" s="442">
        <f>(VLOOKUP($A95,'Data EYFSS Indica Old'!$C:$AQ,24,0))/3.2*AU$3</f>
        <v>0</v>
      </c>
      <c r="AV95" s="447">
        <f t="shared" si="49"/>
        <v>70821.692187499997</v>
      </c>
      <c r="AW95" s="443">
        <f t="shared" si="50"/>
        <v>29509.038411458332</v>
      </c>
      <c r="AX95" s="443">
        <f t="shared" si="51"/>
        <v>23607.230729166666</v>
      </c>
      <c r="AY95" s="443">
        <f t="shared" si="52"/>
        <v>17705.423046874999</v>
      </c>
      <c r="AZ95" s="443"/>
    </row>
    <row r="96" spans="1:52" x14ac:dyDescent="0.35">
      <c r="A96" s="252">
        <v>2156</v>
      </c>
      <c r="B96" t="s">
        <v>1021</v>
      </c>
      <c r="C96" s="242">
        <f>IF(ISNA(VLOOKUP($B96,'Spring 2022 School'!$C$2:$AF$220,5,FALSE)),0,(VLOOKUP($B96,'Spring 2022 School'!$C$2:$AF$220,5,FALSE)))</f>
        <v>22</v>
      </c>
      <c r="D96" s="242">
        <f>IF(ISNA(VLOOKUP($B96,'Summer 2022 School'!$C$2:$AF$220,5,FALSE)),0,(VLOOKUP($B96,'Summer 2022 School'!$C$2:$AF$220,5,FALSE)))</f>
        <v>32</v>
      </c>
      <c r="E96" s="242">
        <f>IF(ISNA(VLOOKUP($B96,'Autumn 2022 School'!$C$2:$AF$219,4,FALSE)),0,(VLOOKUP($B96,'Autumn 2022 School'!$C$2:$AF$219,4,FALSE)))</f>
        <v>11</v>
      </c>
      <c r="F96" s="242">
        <f>IF(ISNA(VLOOKUP($B96,'Spring 2022 School'!$C$2:$AF$219,8,FALSE)),0,(VLOOKUP($B96,'Spring 2022 School'!$C$2:$AF$219,8,FALSE)))</f>
        <v>0</v>
      </c>
      <c r="G96" s="242">
        <f>IF(ISNA(VLOOKUP($B96,'Summer 2022 School'!$C$2:$AF$219,8,FALSE)),0,(VLOOKUP($B96,'Summer 2022 School'!$C$2:$AF$219,8,FALSE)))</f>
        <v>0</v>
      </c>
      <c r="H96" s="242">
        <f>IF(ISNA(VLOOKUP($B96,'Autumn 2022 School'!$C$2:$AF$219,6,FALSE)),0,(VLOOKUP($B96,'Autumn 2022 School'!$C$2:$AF$219,6,FALSE)))</f>
        <v>0</v>
      </c>
      <c r="I96" s="242">
        <f>IF(ISNA(VLOOKUP($B96,'Spring 2022 School'!$C$2:$AF$219,12,FALSE)),0,(VLOOKUP($B96,'Spring 2022 School'!$C$2:$AF$219,12,FALSE)))</f>
        <v>330</v>
      </c>
      <c r="J96" s="242">
        <f>IF(ISNA(VLOOKUP($B96,'Summer 2022 School'!$C$2:$AF$219,12,FALSE)),0,(VLOOKUP($B96,'Summer 2022 School'!$C$2:$AF$219,12,FALSE)))</f>
        <v>480</v>
      </c>
      <c r="K96" s="242">
        <f>IF(ISNA(VLOOKUP($B96,'Autumn 2022 School'!$C$2:$AF$219,9,FALSE)),0,(VLOOKUP($B96,'Autumn 2022 School'!$C$2:$AF$219,9,FALSE)))</f>
        <v>165</v>
      </c>
      <c r="L96" s="242">
        <f>IF(ISNA(VLOOKUP($B96,'Spring 2022 School'!$C$2:$AF$219,15,FALSE)),0,(VLOOKUP($B96,'Spring 2022 School'!$C$2:$AF$219,15,FALSE)))</f>
        <v>0</v>
      </c>
      <c r="M96" s="242">
        <f>IF(ISNA(VLOOKUP($B96,'Summer 2022 School'!$C$2:$AF$219,15,FALSE)),0,(VLOOKUP($B96,'Summer 2022 School'!$C$2:$AF$219,15,FALSE)))</f>
        <v>0</v>
      </c>
      <c r="N96" s="242">
        <f>IF(ISNA(VLOOKUP($B96,'Autumn 2022 School'!$C$2:$AF$219,11,FALSE)),0,(VLOOKUP($B96,'Autumn 2022 School'!$C$2:$AF$219,11,FALSE)))</f>
        <v>0</v>
      </c>
      <c r="O96" s="242">
        <f>IF(ISNA(VLOOKUP($B96,'Spring 2022 School'!$C$2:$AF$219,2,FALSE)),0,(VLOOKUP($B96,'Spring 2022 School'!$C$2:$AF$219,2,FALSE)))</f>
        <v>0</v>
      </c>
      <c r="P96" s="242">
        <f>IF(ISNA(VLOOKUP($B96,'Summer 2022 School'!$C$2:$AF$219,2,FALSE)),0,(VLOOKUP($B96,'Summer 2022 School'!$C$2:$AF$219,2,FALSE)))</f>
        <v>0</v>
      </c>
      <c r="Q96" s="242">
        <f>IF(ISNA(VLOOKUP($B96,'Autumn 2022 School'!$C$2:$AF$219,2,FALSE)),0,(VLOOKUP($B96,'Autumn 2022 School'!$C$2:$AF$219,2,FALSE)))</f>
        <v>0</v>
      </c>
      <c r="R96" s="242">
        <f>IF(ISNA(VLOOKUP($B96,'Spring 2022 School'!$C$2:$AF$219,9,FALSE)),0,(VLOOKUP($B96,'Spring 2022 School'!$C$2:$AF$219,9,FALSE)))</f>
        <v>0</v>
      </c>
      <c r="S96" s="242">
        <f>IF(ISNA(VLOOKUP($B96,'Summer 2022 School'!$C$2:$AF$219,9,FALSE)),0,(VLOOKUP($B96,'Summer 2022 School'!$C$2:$AF$219,9,FALSE)))</f>
        <v>0</v>
      </c>
      <c r="T96" s="242">
        <f>IF(ISNA(VLOOKUP($B96,'Autumn 2022 School'!$C$2:$AF$219,7,FALSE)),0,(VLOOKUP($B96,'Autumn 2022 School'!$C$2:$AF$219,7,FALSE)))</f>
        <v>0</v>
      </c>
      <c r="U96" s="242">
        <f>IF(ISNA(VLOOKUP($B96,'Spring 2022 School'!$C$2:$AF$219,25,FALSE)),0,(VLOOKUP($B96,'Spring 2022 School'!$C$2:$AF$219,25,FALSE)))</f>
        <v>13</v>
      </c>
      <c r="V96" s="242">
        <f>IF(ISNA(VLOOKUP($B96,'Spring 2022 School'!$C$2:$AF$219,25,FALSE)),0,(VLOOKUP($B96,'Spring 2022 School'!$C$2:$AF$219,25,FALSE)))</f>
        <v>13</v>
      </c>
      <c r="W96" s="242">
        <f>IF(ISNA(VLOOKUP($B96,'Spring 2022 School'!$C$2:$AF$219,25,FALSE)),0,(VLOOKUP($B96,'Spring 2022 School'!$C$2:$AF$219,25,FALSE)))</f>
        <v>13</v>
      </c>
      <c r="X96" s="242">
        <f>IF(ISNA(VLOOKUP($B96,'Spring 2022 School'!$C$2:$AF$219,26,FALSE)),0,(VLOOKUP($B96,'Spring 2022 School'!$C$2:$AF$219,26,FALSE)))</f>
        <v>195</v>
      </c>
      <c r="Y96" s="242">
        <f>IF(ISNA(VLOOKUP($B96,'Spring 2022 School'!$C$2:$AF$219,26,FALSE)),0,(VLOOKUP($B96,'Spring 2022 School'!$C$2:$AF$219,26,FALSE)))</f>
        <v>195</v>
      </c>
      <c r="Z96" s="242">
        <f>IF(ISNA(VLOOKUP($B96,'Spring 2022 School'!$C$2:$AF$219,26,FALSE)),0,(VLOOKUP($B96,'Spring 2022 School'!$C$2:$AF$219,26,FALSE)))</f>
        <v>195</v>
      </c>
      <c r="AA96" s="242">
        <f>IF(ISNA(VLOOKUP($B96,'Spring 2022 School'!$C$2:$AF$219,27,FALSE)),0,(VLOOKUP($B96,'Spring 2022 School'!$C$2:$AF$219,27,FALSE)))</f>
        <v>0</v>
      </c>
      <c r="AB96" s="242">
        <f>IF(ISNA(VLOOKUP($B96,'Spring 2022 School'!$C$2:$AF$219,27,FALSE)),0,(VLOOKUP($B96,'Spring 2022 School'!$C$2:$AF$219,27,FALSE)))</f>
        <v>0</v>
      </c>
      <c r="AC96" s="242">
        <f>IF(ISNA(VLOOKUP($B96,'Spring 2022 School'!$C$2:$AF$219,27,FALSE)),0,(VLOOKUP($B96,'Spring 2022 School'!$C$2:$AF$219,27,FALSE)))</f>
        <v>0</v>
      </c>
      <c r="AD96" s="414">
        <f t="shared" si="44"/>
        <v>58797</v>
      </c>
      <c r="AE96" s="436">
        <f>VLOOKUP($A96,'Data EYFSS Indica Old'!$C:$AQ,17,0)</f>
        <v>7214.9999999999991</v>
      </c>
      <c r="AF96" s="436">
        <f>VLOOKUP($A96,'Data EYFSS Indica Old'!$C:$AQ,18,0)</f>
        <v>9435</v>
      </c>
      <c r="AG96" s="436">
        <f>VLOOKUP($A96,'Data EYFSS Indica Old'!$C:$AQ,19,0)</f>
        <v>10545</v>
      </c>
      <c r="AH96" s="414">
        <f t="shared" si="45"/>
        <v>4401.1499999999996</v>
      </c>
      <c r="AI96" s="414">
        <f t="shared" si="46"/>
        <v>2736.1499999999996</v>
      </c>
      <c r="AJ96" s="414">
        <f t="shared" si="47"/>
        <v>843.6</v>
      </c>
      <c r="AK96" s="414">
        <f t="shared" si="48"/>
        <v>7980.9</v>
      </c>
      <c r="AL96" s="436">
        <f>IF(ISNA(VLOOKUP($A96,'Spring 2022 School'!$B93:$AD93,29,FALSE)),0,(VLOOKUP($A96,'Spring 2022 School'!$B93:$AD93,29,FALSE)))</f>
        <v>13</v>
      </c>
      <c r="AM96" s="436">
        <f>IF(ISNA(VLOOKUP($A96,'Spring 2022 School'!$B93:$AZ93,30,FALSE)),0,(VLOOKUP($A96,'Spring 2022 School'!$B93:$AZ93,30,FALSE)))</f>
        <v>195</v>
      </c>
      <c r="AN96" s="435">
        <f t="shared" si="41"/>
        <v>7085</v>
      </c>
      <c r="AO96" s="437">
        <f t="shared" si="42"/>
        <v>0</v>
      </c>
      <c r="AP96" s="414">
        <f t="shared" si="43"/>
        <v>73862.899999999994</v>
      </c>
      <c r="AQ96" s="436">
        <f>VLOOKUP($A96,'Data EYFSS Indica Old'!$C:$AQ,26,0)</f>
        <v>20</v>
      </c>
      <c r="AR96" s="436">
        <f>VLOOKUP($A96,'Data EYFSS Indica Old'!$C:$AQ,27,0)</f>
        <v>0</v>
      </c>
      <c r="AS96" s="436">
        <f>VLOOKUP($A96,'Data EYFSS Indica Old'!$C:$AQ,28,0)</f>
        <v>0</v>
      </c>
      <c r="AT96" s="442">
        <f t="shared" si="53"/>
        <v>2418</v>
      </c>
      <c r="AU96" s="442">
        <f>(VLOOKUP($A96,'Data EYFSS Indica Old'!$C:$AQ,24,0))/3.2*AU$3</f>
        <v>0</v>
      </c>
      <c r="AV96" s="447">
        <f t="shared" si="49"/>
        <v>76280.899999999994</v>
      </c>
      <c r="AW96" s="443">
        <f t="shared" si="50"/>
        <v>31783.708333333328</v>
      </c>
      <c r="AX96" s="443">
        <f t="shared" si="51"/>
        <v>25426.966666666664</v>
      </c>
      <c r="AY96" s="443">
        <f t="shared" si="52"/>
        <v>19070.224999999999</v>
      </c>
      <c r="AZ96" s="443"/>
    </row>
    <row r="97" spans="1:52" x14ac:dyDescent="0.35">
      <c r="A97" s="252">
        <v>2157</v>
      </c>
      <c r="B97" t="s">
        <v>1022</v>
      </c>
      <c r="C97" s="242">
        <f>IF(ISNA(VLOOKUP($B97,'Spring 2022 School'!$C$2:$AF$220,5,FALSE)),0,(VLOOKUP($B97,'Spring 2022 School'!$C$2:$AF$220,5,FALSE)))</f>
        <v>34</v>
      </c>
      <c r="D97" s="242">
        <f>IF(ISNA(VLOOKUP($B97,'Summer 2022 School'!$C$2:$AF$220,5,FALSE)),0,(VLOOKUP($B97,'Summer 2022 School'!$C$2:$AF$220,5,FALSE)))</f>
        <v>35</v>
      </c>
      <c r="E97" s="242">
        <f>IF(ISNA(VLOOKUP($B97,'Autumn 2022 School'!$C$2:$AF$219,4,FALSE)),0,(VLOOKUP($B97,'Autumn 2022 School'!$C$2:$AF$219,4,FALSE)))</f>
        <v>27</v>
      </c>
      <c r="F97" s="242">
        <f>IF(ISNA(VLOOKUP($B97,'Spring 2022 School'!$C$2:$AF$219,8,FALSE)),0,(VLOOKUP($B97,'Spring 2022 School'!$C$2:$AF$219,8,FALSE)))</f>
        <v>9</v>
      </c>
      <c r="G97" s="242">
        <f>IF(ISNA(VLOOKUP($B97,'Summer 2022 School'!$C$2:$AF$219,8,FALSE)),0,(VLOOKUP($B97,'Summer 2022 School'!$C$2:$AF$219,8,FALSE)))</f>
        <v>8</v>
      </c>
      <c r="H97" s="242">
        <f>IF(ISNA(VLOOKUP($B97,'Autumn 2022 School'!$C$2:$AF$219,6,FALSE)),0,(VLOOKUP($B97,'Autumn 2022 School'!$C$2:$AF$219,6,FALSE)))</f>
        <v>10</v>
      </c>
      <c r="I97" s="242">
        <f>IF(ISNA(VLOOKUP($B97,'Spring 2022 School'!$C$2:$AF$219,12,FALSE)),0,(VLOOKUP($B97,'Spring 2022 School'!$C$2:$AF$219,12,FALSE)))</f>
        <v>510</v>
      </c>
      <c r="J97" s="242">
        <f>IF(ISNA(VLOOKUP($B97,'Summer 2022 School'!$C$2:$AF$219,12,FALSE)),0,(VLOOKUP($B97,'Summer 2022 School'!$C$2:$AF$219,12,FALSE)))</f>
        <v>525</v>
      </c>
      <c r="K97" s="242">
        <f>IF(ISNA(VLOOKUP($B97,'Autumn 2022 School'!$C$2:$AF$219,9,FALSE)),0,(VLOOKUP($B97,'Autumn 2022 School'!$C$2:$AF$219,9,FALSE)))</f>
        <v>405</v>
      </c>
      <c r="L97" s="242">
        <f>IF(ISNA(VLOOKUP($B97,'Spring 2022 School'!$C$2:$AF$219,15,FALSE)),0,(VLOOKUP($B97,'Spring 2022 School'!$C$2:$AF$219,15,FALSE)))</f>
        <v>135</v>
      </c>
      <c r="M97" s="242">
        <f>IF(ISNA(VLOOKUP($B97,'Summer 2022 School'!$C$2:$AF$219,15,FALSE)),0,(VLOOKUP($B97,'Summer 2022 School'!$C$2:$AF$219,15,FALSE)))</f>
        <v>120</v>
      </c>
      <c r="N97" s="242">
        <f>IF(ISNA(VLOOKUP($B97,'Autumn 2022 School'!$C$2:$AF$219,11,FALSE)),0,(VLOOKUP($B97,'Autumn 2022 School'!$C$2:$AF$219,11,FALSE)))</f>
        <v>150</v>
      </c>
      <c r="O97" s="242">
        <f>IF(ISNA(VLOOKUP($B97,'Spring 2022 School'!$C$2:$AF$219,2,FALSE)),0,(VLOOKUP($B97,'Spring 2022 School'!$C$2:$AF$219,2,FALSE)))</f>
        <v>0</v>
      </c>
      <c r="P97" s="242">
        <f>IF(ISNA(VLOOKUP($B97,'Summer 2022 School'!$C$2:$AF$219,2,FALSE)),0,(VLOOKUP($B97,'Summer 2022 School'!$C$2:$AF$219,2,FALSE)))</f>
        <v>0</v>
      </c>
      <c r="Q97" s="242">
        <f>IF(ISNA(VLOOKUP($B97,'Autumn 2022 School'!$C$2:$AF$219,2,FALSE)),0,(VLOOKUP($B97,'Autumn 2022 School'!$C$2:$AF$219,2,FALSE)))</f>
        <v>0</v>
      </c>
      <c r="R97" s="242">
        <f>IF(ISNA(VLOOKUP($B97,'Spring 2022 School'!$C$2:$AF$219,9,FALSE)),0,(VLOOKUP($B97,'Spring 2022 School'!$C$2:$AF$219,9,FALSE)))</f>
        <v>0</v>
      </c>
      <c r="S97" s="242">
        <f>IF(ISNA(VLOOKUP($B97,'Summer 2022 School'!$C$2:$AF$219,9,FALSE)),0,(VLOOKUP($B97,'Summer 2022 School'!$C$2:$AF$219,9,FALSE)))</f>
        <v>0</v>
      </c>
      <c r="T97" s="242">
        <f>IF(ISNA(VLOOKUP($B97,'Autumn 2022 School'!$C$2:$AF$219,7,FALSE)),0,(VLOOKUP($B97,'Autumn 2022 School'!$C$2:$AF$219,7,FALSE)))</f>
        <v>0</v>
      </c>
      <c r="U97" s="242">
        <f>IF(ISNA(VLOOKUP($B97,'Spring 2022 School'!$C$2:$AF$219,25,FALSE)),0,(VLOOKUP($B97,'Spring 2022 School'!$C$2:$AF$219,25,FALSE)))</f>
        <v>2</v>
      </c>
      <c r="V97" s="242">
        <f>IF(ISNA(VLOOKUP($B97,'Spring 2022 School'!$C$2:$AF$219,25,FALSE)),0,(VLOOKUP($B97,'Spring 2022 School'!$C$2:$AF$219,25,FALSE)))</f>
        <v>2</v>
      </c>
      <c r="W97" s="242">
        <f>IF(ISNA(VLOOKUP($B97,'Spring 2022 School'!$C$2:$AF$219,25,FALSE)),0,(VLOOKUP($B97,'Spring 2022 School'!$C$2:$AF$219,25,FALSE)))</f>
        <v>2</v>
      </c>
      <c r="X97" s="242">
        <f>IF(ISNA(VLOOKUP($B97,'Spring 2022 School'!$C$2:$AF$219,26,FALSE)),0,(VLOOKUP($B97,'Spring 2022 School'!$C$2:$AF$219,26,FALSE)))</f>
        <v>30</v>
      </c>
      <c r="Y97" s="242">
        <f>IF(ISNA(VLOOKUP($B97,'Spring 2022 School'!$C$2:$AF$219,26,FALSE)),0,(VLOOKUP($B97,'Spring 2022 School'!$C$2:$AF$219,26,FALSE)))</f>
        <v>30</v>
      </c>
      <c r="Z97" s="242">
        <f>IF(ISNA(VLOOKUP($B97,'Spring 2022 School'!$C$2:$AF$219,26,FALSE)),0,(VLOOKUP($B97,'Spring 2022 School'!$C$2:$AF$219,26,FALSE)))</f>
        <v>30</v>
      </c>
      <c r="AA97" s="242">
        <f>IF(ISNA(VLOOKUP($B97,'Spring 2022 School'!$C$2:$AF$219,27,FALSE)),0,(VLOOKUP($B97,'Spring 2022 School'!$C$2:$AF$219,27,FALSE)))</f>
        <v>0</v>
      </c>
      <c r="AB97" s="242">
        <f>IF(ISNA(VLOOKUP($B97,'Spring 2022 School'!$C$2:$AF$219,27,FALSE)),0,(VLOOKUP($B97,'Spring 2022 School'!$C$2:$AF$219,27,FALSE)))</f>
        <v>0</v>
      </c>
      <c r="AC97" s="242">
        <f>IF(ISNA(VLOOKUP($B97,'Spring 2022 School'!$C$2:$AF$219,27,FALSE)),0,(VLOOKUP($B97,'Spring 2022 School'!$C$2:$AF$219,27,FALSE)))</f>
        <v>0</v>
      </c>
      <c r="AD97" s="414">
        <f t="shared" si="44"/>
        <v>110121</v>
      </c>
      <c r="AE97" s="436">
        <f>VLOOKUP($A97,'Data EYFSS Indica Old'!$C:$AQ,17,0)</f>
        <v>1930.1785714285713</v>
      </c>
      <c r="AF97" s="436">
        <f>VLOOKUP($A97,'Data EYFSS Indica Old'!$C:$AQ,18,0)</f>
        <v>2573.5714285714284</v>
      </c>
      <c r="AG97" s="436">
        <f>VLOOKUP($A97,'Data EYFSS Indica Old'!$C:$AQ,19,0)</f>
        <v>3216.9642857142858</v>
      </c>
      <c r="AH97" s="414">
        <f t="shared" si="45"/>
        <v>1177.4089285714285</v>
      </c>
      <c r="AI97" s="414">
        <f t="shared" si="46"/>
        <v>746.33571428571418</v>
      </c>
      <c r="AJ97" s="414">
        <f t="shared" si="47"/>
        <v>257.35714285714289</v>
      </c>
      <c r="AK97" s="414">
        <f t="shared" si="48"/>
        <v>2181.1017857142856</v>
      </c>
      <c r="AL97" s="436">
        <f>IF(ISNA(VLOOKUP($A97,'Spring 2022 School'!$B94:$AD94,29,FALSE)),0,(VLOOKUP($A97,'Spring 2022 School'!$B94:$AD94,29,FALSE)))</f>
        <v>1</v>
      </c>
      <c r="AM97" s="436">
        <f>IF(ISNA(VLOOKUP($A97,'Spring 2022 School'!$B94:$AZ94,30,FALSE)),0,(VLOOKUP($A97,'Spring 2022 School'!$B94:$AZ94,30,FALSE)))</f>
        <v>15</v>
      </c>
      <c r="AN97" s="435">
        <f t="shared" si="41"/>
        <v>545</v>
      </c>
      <c r="AO97" s="437">
        <f t="shared" si="42"/>
        <v>0</v>
      </c>
      <c r="AP97" s="414">
        <f t="shared" si="43"/>
        <v>112847.10178571429</v>
      </c>
      <c r="AQ97" s="436">
        <f>VLOOKUP($A97,'Data EYFSS Indica Old'!$C:$AQ,26,0)</f>
        <v>2</v>
      </c>
      <c r="AR97" s="436">
        <f>VLOOKUP($A97,'Data EYFSS Indica Old'!$C:$AQ,27,0)</f>
        <v>0</v>
      </c>
      <c r="AS97" s="436">
        <f>VLOOKUP($A97,'Data EYFSS Indica Old'!$C:$AQ,28,0)</f>
        <v>0</v>
      </c>
      <c r="AT97" s="442">
        <f t="shared" si="53"/>
        <v>241.8</v>
      </c>
      <c r="AU97" s="442">
        <f>(VLOOKUP($A97,'Data EYFSS Indica Old'!$C:$AQ,24,0))/3.2*AU$3</f>
        <v>0</v>
      </c>
      <c r="AV97" s="447">
        <f t="shared" si="49"/>
        <v>113088.90178571429</v>
      </c>
      <c r="AW97" s="443">
        <f t="shared" si="50"/>
        <v>47120.375744047626</v>
      </c>
      <c r="AX97" s="443">
        <f t="shared" si="51"/>
        <v>37696.300595238099</v>
      </c>
      <c r="AY97" s="443">
        <f t="shared" si="52"/>
        <v>28272.225446428572</v>
      </c>
      <c r="AZ97" s="443"/>
    </row>
    <row r="98" spans="1:52" x14ac:dyDescent="0.35">
      <c r="A98" s="252">
        <v>2161</v>
      </c>
      <c r="B98" t="s">
        <v>1023</v>
      </c>
      <c r="C98" s="242">
        <f>IF(ISNA(VLOOKUP($B98,'Spring 2022 School'!$C$2:$AF$220,5,FALSE)),0,(VLOOKUP($B98,'Spring 2022 School'!$C$2:$AF$220,5,FALSE)))</f>
        <v>38</v>
      </c>
      <c r="D98" s="242">
        <f>IF(ISNA(VLOOKUP($B98,'Summer 2022 School'!$C$2:$AF$220,5,FALSE)),0,(VLOOKUP($B98,'Summer 2022 School'!$C$2:$AF$220,5,FALSE)))</f>
        <v>40</v>
      </c>
      <c r="E98" s="242">
        <f>IF(ISNA(VLOOKUP($B98,'Autumn 2022 School'!$C$2:$AF$219,4,FALSE)),0,(VLOOKUP($B98,'Autumn 2022 School'!$C$2:$AF$219,4,FALSE)))</f>
        <v>39</v>
      </c>
      <c r="F98" s="242">
        <f>IF(ISNA(VLOOKUP($B98,'Spring 2022 School'!$C$2:$AF$219,8,FALSE)),0,(VLOOKUP($B98,'Spring 2022 School'!$C$2:$AF$219,8,FALSE)))</f>
        <v>11</v>
      </c>
      <c r="G98" s="242">
        <f>IF(ISNA(VLOOKUP($B98,'Summer 2022 School'!$C$2:$AF$219,8,FALSE)),0,(VLOOKUP($B98,'Summer 2022 School'!$C$2:$AF$219,8,FALSE)))</f>
        <v>12</v>
      </c>
      <c r="H98" s="242">
        <f>IF(ISNA(VLOOKUP($B98,'Autumn 2022 School'!$C$2:$AF$219,6,FALSE)),0,(VLOOKUP($B98,'Autumn 2022 School'!$C$2:$AF$219,6,FALSE)))</f>
        <v>12</v>
      </c>
      <c r="I98" s="242">
        <f>IF(ISNA(VLOOKUP($B98,'Spring 2022 School'!$C$2:$AF$219,12,FALSE)),0,(VLOOKUP($B98,'Spring 2022 School'!$C$2:$AF$219,12,FALSE)))</f>
        <v>570</v>
      </c>
      <c r="J98" s="242">
        <f>IF(ISNA(VLOOKUP($B98,'Summer 2022 School'!$C$2:$AF$219,12,FALSE)),0,(VLOOKUP($B98,'Summer 2022 School'!$C$2:$AF$219,12,FALSE)))</f>
        <v>600</v>
      </c>
      <c r="K98" s="242">
        <f>IF(ISNA(VLOOKUP($B98,'Autumn 2022 School'!$C$2:$AF$219,9,FALSE)),0,(VLOOKUP($B98,'Autumn 2022 School'!$C$2:$AF$219,9,FALSE)))</f>
        <v>585</v>
      </c>
      <c r="L98" s="242">
        <f>IF(ISNA(VLOOKUP($B98,'Spring 2022 School'!$C$2:$AF$219,15,FALSE)),0,(VLOOKUP($B98,'Spring 2022 School'!$C$2:$AF$219,15,FALSE)))</f>
        <v>165</v>
      </c>
      <c r="M98" s="242">
        <f>IF(ISNA(VLOOKUP($B98,'Summer 2022 School'!$C$2:$AF$219,15,FALSE)),0,(VLOOKUP($B98,'Summer 2022 School'!$C$2:$AF$219,15,FALSE)))</f>
        <v>180</v>
      </c>
      <c r="N98" s="242">
        <f>IF(ISNA(VLOOKUP($B98,'Autumn 2022 School'!$C$2:$AF$219,11,FALSE)),0,(VLOOKUP($B98,'Autumn 2022 School'!$C$2:$AF$219,11,FALSE)))</f>
        <v>180</v>
      </c>
      <c r="O98" s="242">
        <f>IF(ISNA(VLOOKUP($B98,'Spring 2022 School'!$C$2:$AF$219,2,FALSE)),0,(VLOOKUP($B98,'Spring 2022 School'!$C$2:$AF$219,2,FALSE)))</f>
        <v>0</v>
      </c>
      <c r="P98" s="242">
        <f>IF(ISNA(VLOOKUP($B98,'Summer 2022 School'!$C$2:$AF$219,2,FALSE)),0,(VLOOKUP($B98,'Summer 2022 School'!$C$2:$AF$219,2,FALSE)))</f>
        <v>0</v>
      </c>
      <c r="Q98" s="242">
        <f>IF(ISNA(VLOOKUP($B98,'Autumn 2022 School'!$C$2:$AF$219,2,FALSE)),0,(VLOOKUP($B98,'Autumn 2022 School'!$C$2:$AF$219,2,FALSE)))</f>
        <v>0</v>
      </c>
      <c r="R98" s="242">
        <f>IF(ISNA(VLOOKUP($B98,'Spring 2022 School'!$C$2:$AF$219,9,FALSE)),0,(VLOOKUP($B98,'Spring 2022 School'!$C$2:$AF$219,9,FALSE)))</f>
        <v>0</v>
      </c>
      <c r="S98" s="242">
        <f>IF(ISNA(VLOOKUP($B98,'Summer 2022 School'!$C$2:$AF$219,9,FALSE)),0,(VLOOKUP($B98,'Summer 2022 School'!$C$2:$AF$219,9,FALSE)))</f>
        <v>0</v>
      </c>
      <c r="T98" s="242">
        <f>IF(ISNA(VLOOKUP($B98,'Autumn 2022 School'!$C$2:$AF$219,7,FALSE)),0,(VLOOKUP($B98,'Autumn 2022 School'!$C$2:$AF$219,7,FALSE)))</f>
        <v>0</v>
      </c>
      <c r="U98" s="242">
        <f>IF(ISNA(VLOOKUP($B98,'Spring 2022 School'!$C$2:$AF$219,25,FALSE)),0,(VLOOKUP($B98,'Spring 2022 School'!$C$2:$AF$219,25,FALSE)))</f>
        <v>14</v>
      </c>
      <c r="V98" s="242">
        <f>IF(ISNA(VLOOKUP($B98,'Spring 2022 School'!$C$2:$AF$219,25,FALSE)),0,(VLOOKUP($B98,'Spring 2022 School'!$C$2:$AF$219,25,FALSE)))</f>
        <v>14</v>
      </c>
      <c r="W98" s="242">
        <f>IF(ISNA(VLOOKUP($B98,'Spring 2022 School'!$C$2:$AF$219,25,FALSE)),0,(VLOOKUP($B98,'Spring 2022 School'!$C$2:$AF$219,25,FALSE)))</f>
        <v>14</v>
      </c>
      <c r="X98" s="242">
        <f>IF(ISNA(VLOOKUP($B98,'Spring 2022 School'!$C$2:$AF$219,26,FALSE)),0,(VLOOKUP($B98,'Spring 2022 School'!$C$2:$AF$219,26,FALSE)))</f>
        <v>210</v>
      </c>
      <c r="Y98" s="242">
        <f>IF(ISNA(VLOOKUP($B98,'Spring 2022 School'!$C$2:$AF$219,26,FALSE)),0,(VLOOKUP($B98,'Spring 2022 School'!$C$2:$AF$219,26,FALSE)))</f>
        <v>210</v>
      </c>
      <c r="Z98" s="242">
        <f>IF(ISNA(VLOOKUP($B98,'Spring 2022 School'!$C$2:$AF$219,26,FALSE)),0,(VLOOKUP($B98,'Spring 2022 School'!$C$2:$AF$219,26,FALSE)))</f>
        <v>210</v>
      </c>
      <c r="AA98" s="242">
        <f>IF(ISNA(VLOOKUP($B98,'Spring 2022 School'!$C$2:$AF$219,27,FALSE)),0,(VLOOKUP($B98,'Spring 2022 School'!$C$2:$AF$219,27,FALSE)))</f>
        <v>30</v>
      </c>
      <c r="AB98" s="242">
        <f>IF(ISNA(VLOOKUP($B98,'Spring 2022 School'!$C$2:$AF$219,27,FALSE)),0,(VLOOKUP($B98,'Spring 2022 School'!$C$2:$AF$219,27,FALSE)))</f>
        <v>30</v>
      </c>
      <c r="AC98" s="242">
        <f>IF(ISNA(VLOOKUP($B98,'Spring 2022 School'!$C$2:$AF$219,27,FALSE)),0,(VLOOKUP($B98,'Spring 2022 School'!$C$2:$AF$219,27,FALSE)))</f>
        <v>30</v>
      </c>
      <c r="AD98" s="414">
        <f t="shared" si="44"/>
        <v>135712.5</v>
      </c>
      <c r="AE98" s="436">
        <f>VLOOKUP($A98,'Data EYFSS Indica Old'!$C:$AQ,17,0)</f>
        <v>5610</v>
      </c>
      <c r="AF98" s="436">
        <f>VLOOKUP($A98,'Data EYFSS Indica Old'!$C:$AQ,18,0)</f>
        <v>8160</v>
      </c>
      <c r="AG98" s="436">
        <f>VLOOKUP($A98,'Data EYFSS Indica Old'!$C:$AQ,19,0)</f>
        <v>15299.999999999998</v>
      </c>
      <c r="AH98" s="414">
        <f t="shared" si="45"/>
        <v>3422.1</v>
      </c>
      <c r="AI98" s="414">
        <f t="shared" si="46"/>
        <v>2366.3999999999996</v>
      </c>
      <c r="AJ98" s="414">
        <f t="shared" si="47"/>
        <v>1223.9999999999998</v>
      </c>
      <c r="AK98" s="414">
        <f t="shared" si="48"/>
        <v>7012.5</v>
      </c>
      <c r="AL98" s="436">
        <f>IF(ISNA(VLOOKUP($A98,'Spring 2022 School'!$B95:$AD95,29,FALSE)),0,(VLOOKUP($A98,'Spring 2022 School'!$B95:$AD95,29,FALSE)))</f>
        <v>0</v>
      </c>
      <c r="AM98" s="436">
        <f>IF(ISNA(VLOOKUP($A98,'Spring 2022 School'!$B95:$AZ95,30,FALSE)),0,(VLOOKUP($A98,'Spring 2022 School'!$B95:$AZ95,30,FALSE)))</f>
        <v>0</v>
      </c>
      <c r="AN98" s="435">
        <f t="shared" si="41"/>
        <v>0</v>
      </c>
      <c r="AO98" s="437">
        <f t="shared" si="42"/>
        <v>0</v>
      </c>
      <c r="AP98" s="414">
        <f t="shared" si="43"/>
        <v>142725</v>
      </c>
      <c r="AQ98" s="436">
        <f>VLOOKUP($A98,'Data EYFSS Indica Old'!$C:$AQ,26,0)</f>
        <v>22</v>
      </c>
      <c r="AR98" s="436">
        <f>VLOOKUP($A98,'Data EYFSS Indica Old'!$C:$AQ,27,0)</f>
        <v>0</v>
      </c>
      <c r="AS98" s="436">
        <f>VLOOKUP($A98,'Data EYFSS Indica Old'!$C:$AQ,28,0)</f>
        <v>0</v>
      </c>
      <c r="AT98" s="442">
        <f t="shared" si="53"/>
        <v>2659.8</v>
      </c>
      <c r="AU98" s="442">
        <f>(VLOOKUP($A98,'Data EYFSS Indica Old'!$C:$AQ,24,0))/3.2*AU$3</f>
        <v>0</v>
      </c>
      <c r="AV98" s="447">
        <f t="shared" si="49"/>
        <v>145384.79999999999</v>
      </c>
      <c r="AW98" s="443">
        <f t="shared" si="50"/>
        <v>60577</v>
      </c>
      <c r="AX98" s="443">
        <f t="shared" si="51"/>
        <v>48461.599999999999</v>
      </c>
      <c r="AY98" s="443">
        <f t="shared" si="52"/>
        <v>36346.199999999997</v>
      </c>
      <c r="AZ98" s="443"/>
    </row>
    <row r="99" spans="1:52" x14ac:dyDescent="0.35">
      <c r="A99" s="252">
        <v>2162</v>
      </c>
      <c r="B99" t="s">
        <v>1024</v>
      </c>
      <c r="C99" s="242">
        <f>IF(ISNA(VLOOKUP($B99,'Spring 2022 School'!$C$2:$AF$220,5,FALSE)),0,(VLOOKUP($B99,'Spring 2022 School'!$C$2:$AF$220,5,FALSE)))</f>
        <v>26</v>
      </c>
      <c r="D99" s="242">
        <f>IF(ISNA(VLOOKUP($B99,'Summer 2022 School'!$C$2:$AF$220,5,FALSE)),0,(VLOOKUP($B99,'Summer 2022 School'!$C$2:$AF$220,5,FALSE)))</f>
        <v>33</v>
      </c>
      <c r="E99" s="242">
        <f>IF(ISNA(VLOOKUP($B99,'Autumn 2022 School'!$C$2:$AF$219,4,FALSE)),0,(VLOOKUP($B99,'Autumn 2022 School'!$C$2:$AF$219,4,FALSE)))</f>
        <v>20</v>
      </c>
      <c r="F99" s="242">
        <f>IF(ISNA(VLOOKUP($B99,'Spring 2022 School'!$C$2:$AF$219,8,FALSE)),0,(VLOOKUP($B99,'Spring 2022 School'!$C$2:$AF$219,8,FALSE)))</f>
        <v>0</v>
      </c>
      <c r="G99" s="242">
        <f>IF(ISNA(VLOOKUP($B99,'Summer 2022 School'!$C$2:$AF$219,8,FALSE)),0,(VLOOKUP($B99,'Summer 2022 School'!$C$2:$AF$219,8,FALSE)))</f>
        <v>0</v>
      </c>
      <c r="H99" s="242">
        <f>IF(ISNA(VLOOKUP($B99,'Autumn 2022 School'!$C$2:$AF$219,6,FALSE)),0,(VLOOKUP($B99,'Autumn 2022 School'!$C$2:$AF$219,6,FALSE)))</f>
        <v>0</v>
      </c>
      <c r="I99" s="242">
        <f>IF(ISNA(VLOOKUP($B99,'Spring 2022 School'!$C$2:$AF$219,12,FALSE)),0,(VLOOKUP($B99,'Spring 2022 School'!$C$2:$AF$219,12,FALSE)))</f>
        <v>375</v>
      </c>
      <c r="J99" s="242">
        <f>IF(ISNA(VLOOKUP($B99,'Summer 2022 School'!$C$2:$AF$219,12,FALSE)),0,(VLOOKUP($B99,'Summer 2022 School'!$C$2:$AF$219,12,FALSE)))</f>
        <v>495</v>
      </c>
      <c r="K99" s="242">
        <f>IF(ISNA(VLOOKUP($B99,'Autumn 2022 School'!$C$2:$AF$219,9,FALSE)),0,(VLOOKUP($B99,'Autumn 2022 School'!$C$2:$AF$219,9,FALSE)))</f>
        <v>300</v>
      </c>
      <c r="L99" s="242">
        <f>IF(ISNA(VLOOKUP($B99,'Spring 2022 School'!$C$2:$AF$219,15,FALSE)),0,(VLOOKUP($B99,'Spring 2022 School'!$C$2:$AF$219,15,FALSE)))</f>
        <v>0</v>
      </c>
      <c r="M99" s="242">
        <f>IF(ISNA(VLOOKUP($B99,'Summer 2022 School'!$C$2:$AF$219,15,FALSE)),0,(VLOOKUP($B99,'Summer 2022 School'!$C$2:$AF$219,15,FALSE)))</f>
        <v>0</v>
      </c>
      <c r="N99" s="242">
        <f>IF(ISNA(VLOOKUP($B99,'Autumn 2022 School'!$C$2:$AF$219,11,FALSE)),0,(VLOOKUP($B99,'Autumn 2022 School'!$C$2:$AF$219,11,FALSE)))</f>
        <v>0</v>
      </c>
      <c r="O99" s="242">
        <f>IF(ISNA(VLOOKUP($B99,'Spring 2022 School'!$C$2:$AF$219,2,FALSE)),0,(VLOOKUP($B99,'Spring 2022 School'!$C$2:$AF$219,2,FALSE)))</f>
        <v>0</v>
      </c>
      <c r="P99" s="242">
        <f>IF(ISNA(VLOOKUP($B99,'Summer 2022 School'!$C$2:$AF$219,2,FALSE)),0,(VLOOKUP($B99,'Summer 2022 School'!$C$2:$AF$219,2,FALSE)))</f>
        <v>0</v>
      </c>
      <c r="Q99" s="242">
        <f>IF(ISNA(VLOOKUP($B99,'Autumn 2022 School'!$C$2:$AF$219,2,FALSE)),0,(VLOOKUP($B99,'Autumn 2022 School'!$C$2:$AF$219,2,FALSE)))</f>
        <v>0</v>
      </c>
      <c r="R99" s="242">
        <f>IF(ISNA(VLOOKUP($B99,'Spring 2022 School'!$C$2:$AF$219,9,FALSE)),0,(VLOOKUP($B99,'Spring 2022 School'!$C$2:$AF$219,9,FALSE)))</f>
        <v>0</v>
      </c>
      <c r="S99" s="242">
        <f>IF(ISNA(VLOOKUP($B99,'Summer 2022 School'!$C$2:$AF$219,9,FALSE)),0,(VLOOKUP($B99,'Summer 2022 School'!$C$2:$AF$219,9,FALSE)))</f>
        <v>0</v>
      </c>
      <c r="T99" s="242">
        <f>IF(ISNA(VLOOKUP($B99,'Autumn 2022 School'!$C$2:$AF$219,7,FALSE)),0,(VLOOKUP($B99,'Autumn 2022 School'!$C$2:$AF$219,7,FALSE)))</f>
        <v>0</v>
      </c>
      <c r="U99" s="242">
        <f>IF(ISNA(VLOOKUP($B99,'Spring 2022 School'!$C$2:$AF$219,25,FALSE)),0,(VLOOKUP($B99,'Spring 2022 School'!$C$2:$AF$219,25,FALSE)))</f>
        <v>8</v>
      </c>
      <c r="V99" s="242">
        <f>IF(ISNA(VLOOKUP($B99,'Spring 2022 School'!$C$2:$AF$219,25,FALSE)),0,(VLOOKUP($B99,'Spring 2022 School'!$C$2:$AF$219,25,FALSE)))</f>
        <v>8</v>
      </c>
      <c r="W99" s="242">
        <f>IF(ISNA(VLOOKUP($B99,'Spring 2022 School'!$C$2:$AF$219,25,FALSE)),0,(VLOOKUP($B99,'Spring 2022 School'!$C$2:$AF$219,25,FALSE)))</f>
        <v>8</v>
      </c>
      <c r="X99" s="242">
        <f>IF(ISNA(VLOOKUP($B99,'Spring 2022 School'!$C$2:$AF$219,26,FALSE)),0,(VLOOKUP($B99,'Spring 2022 School'!$C$2:$AF$219,26,FALSE)))</f>
        <v>120</v>
      </c>
      <c r="Y99" s="242">
        <f>IF(ISNA(VLOOKUP($B99,'Spring 2022 School'!$C$2:$AF$219,26,FALSE)),0,(VLOOKUP($B99,'Spring 2022 School'!$C$2:$AF$219,26,FALSE)))</f>
        <v>120</v>
      </c>
      <c r="Z99" s="242">
        <f>IF(ISNA(VLOOKUP($B99,'Spring 2022 School'!$C$2:$AF$219,26,FALSE)),0,(VLOOKUP($B99,'Spring 2022 School'!$C$2:$AF$219,26,FALSE)))</f>
        <v>120</v>
      </c>
      <c r="AA99" s="242">
        <f>IF(ISNA(VLOOKUP($B99,'Spring 2022 School'!$C$2:$AF$219,27,FALSE)),0,(VLOOKUP($B99,'Spring 2022 School'!$C$2:$AF$219,27,FALSE)))</f>
        <v>0</v>
      </c>
      <c r="AB99" s="242">
        <f>IF(ISNA(VLOOKUP($B99,'Spring 2022 School'!$C$2:$AF$219,27,FALSE)),0,(VLOOKUP($B99,'Spring 2022 School'!$C$2:$AF$219,27,FALSE)))</f>
        <v>0</v>
      </c>
      <c r="AC99" s="242">
        <f>IF(ISNA(VLOOKUP($B99,'Spring 2022 School'!$C$2:$AF$219,27,FALSE)),0,(VLOOKUP($B99,'Spring 2022 School'!$C$2:$AF$219,27,FALSE)))</f>
        <v>0</v>
      </c>
      <c r="AD99" s="414">
        <f t="shared" si="44"/>
        <v>70077</v>
      </c>
      <c r="AE99" s="436">
        <f>VLOOKUP($A99,'Data EYFSS Indica Old'!$C:$AQ,17,0)</f>
        <v>487.5</v>
      </c>
      <c r="AF99" s="436">
        <f>VLOOKUP($A99,'Data EYFSS Indica Old'!$C:$AQ,18,0)</f>
        <v>11212.5</v>
      </c>
      <c r="AG99" s="436">
        <f>VLOOKUP($A99,'Data EYFSS Indica Old'!$C:$AQ,19,0)</f>
        <v>13650</v>
      </c>
      <c r="AH99" s="414">
        <f t="shared" si="45"/>
        <v>297.375</v>
      </c>
      <c r="AI99" s="414">
        <f t="shared" si="46"/>
        <v>3251.625</v>
      </c>
      <c r="AJ99" s="414">
        <f t="shared" si="47"/>
        <v>1092</v>
      </c>
      <c r="AK99" s="414">
        <f t="shared" si="48"/>
        <v>4641</v>
      </c>
      <c r="AL99" s="436">
        <f>IF(ISNA(VLOOKUP($A99,'Spring 2022 School'!$B96:$AD96,29,FALSE)),0,(VLOOKUP($A99,'Spring 2022 School'!$B96:$AD96,29,FALSE)))</f>
        <v>8</v>
      </c>
      <c r="AM99" s="436">
        <f>IF(ISNA(VLOOKUP($A99,'Spring 2022 School'!$B96:$AZ96,30,FALSE)),0,(VLOOKUP($A99,'Spring 2022 School'!$B96:$AZ96,30,FALSE)))</f>
        <v>120</v>
      </c>
      <c r="AN99" s="435">
        <f t="shared" si="41"/>
        <v>4360</v>
      </c>
      <c r="AO99" s="437">
        <f t="shared" si="42"/>
        <v>0</v>
      </c>
      <c r="AP99" s="414">
        <f t="shared" si="43"/>
        <v>79078</v>
      </c>
      <c r="AQ99" s="436">
        <f>VLOOKUP($A99,'Data EYFSS Indica Old'!$C:$AQ,26,0)</f>
        <v>0</v>
      </c>
      <c r="AR99" s="436">
        <f>VLOOKUP($A99,'Data EYFSS Indica Old'!$C:$AQ,27,0)</f>
        <v>0</v>
      </c>
      <c r="AS99" s="436">
        <f>VLOOKUP($A99,'Data EYFSS Indica Old'!$C:$AQ,28,0)</f>
        <v>0</v>
      </c>
      <c r="AT99" s="442">
        <f t="shared" si="53"/>
        <v>0</v>
      </c>
      <c r="AU99" s="442">
        <f>(VLOOKUP($A99,'Data EYFSS Indica Old'!$C:$AQ,24,0))/3.2*AU$3</f>
        <v>0</v>
      </c>
      <c r="AV99" s="447">
        <f t="shared" si="49"/>
        <v>79078</v>
      </c>
      <c r="AW99" s="443">
        <f t="shared" si="50"/>
        <v>32949.166666666664</v>
      </c>
      <c r="AX99" s="443">
        <f t="shared" si="51"/>
        <v>26359.333333333332</v>
      </c>
      <c r="AY99" s="443">
        <f t="shared" si="52"/>
        <v>19769.5</v>
      </c>
      <c r="AZ99" s="443"/>
    </row>
    <row r="100" spans="1:52" x14ac:dyDescent="0.35">
      <c r="A100" s="252">
        <v>2169</v>
      </c>
      <c r="B100" t="s">
        <v>1025</v>
      </c>
      <c r="C100" s="242">
        <f>IF(ISNA(VLOOKUP($B100,'Spring 2022 School'!$C$2:$AF$220,5,FALSE)),0,(VLOOKUP($B100,'Spring 2022 School'!$C$2:$AF$220,5,FALSE)))</f>
        <v>32</v>
      </c>
      <c r="D100" s="242">
        <f>IF(ISNA(VLOOKUP($B100,'Summer 2022 School'!$C$2:$AF$220,5,FALSE)),0,(VLOOKUP($B100,'Summer 2022 School'!$C$2:$AF$220,5,FALSE)))</f>
        <v>45</v>
      </c>
      <c r="E100" s="242">
        <f>IF(ISNA(VLOOKUP($B100,'Autumn 2022 School'!$C$2:$AF$219,4,FALSE)),0,(VLOOKUP($B100,'Autumn 2022 School'!$C$2:$AF$219,4,FALSE)))</f>
        <v>27</v>
      </c>
      <c r="F100" s="242">
        <f>IF(ISNA(VLOOKUP($B100,'Spring 2022 School'!$C$2:$AF$219,8,FALSE)),0,(VLOOKUP($B100,'Spring 2022 School'!$C$2:$AF$219,8,FALSE)))</f>
        <v>5</v>
      </c>
      <c r="G100" s="242">
        <f>IF(ISNA(VLOOKUP($B100,'Summer 2022 School'!$C$2:$AF$219,8,FALSE)),0,(VLOOKUP($B100,'Summer 2022 School'!$C$2:$AF$219,8,FALSE)))</f>
        <v>10</v>
      </c>
      <c r="H100" s="242">
        <f>IF(ISNA(VLOOKUP($B100,'Autumn 2022 School'!$C$2:$AF$219,6,FALSE)),0,(VLOOKUP($B100,'Autumn 2022 School'!$C$2:$AF$219,6,FALSE)))</f>
        <v>7</v>
      </c>
      <c r="I100" s="242">
        <f>IF(ISNA(VLOOKUP($B100,'Spring 2022 School'!$C$2:$AF$219,12,FALSE)),0,(VLOOKUP($B100,'Spring 2022 School'!$C$2:$AF$219,12,FALSE)))</f>
        <v>480</v>
      </c>
      <c r="J100" s="242">
        <f>IF(ISNA(VLOOKUP($B100,'Summer 2022 School'!$C$2:$AF$219,12,FALSE)),0,(VLOOKUP($B100,'Summer 2022 School'!$C$2:$AF$219,12,FALSE)))</f>
        <v>675</v>
      </c>
      <c r="K100" s="242">
        <f>IF(ISNA(VLOOKUP($B100,'Autumn 2022 School'!$C$2:$AF$219,9,FALSE)),0,(VLOOKUP($B100,'Autumn 2022 School'!$C$2:$AF$219,9,FALSE)))</f>
        <v>405</v>
      </c>
      <c r="L100" s="242">
        <f>IF(ISNA(VLOOKUP($B100,'Spring 2022 School'!$C$2:$AF$219,15,FALSE)),0,(VLOOKUP($B100,'Spring 2022 School'!$C$2:$AF$219,15,FALSE)))</f>
        <v>75</v>
      </c>
      <c r="M100" s="242">
        <f>IF(ISNA(VLOOKUP($B100,'Summer 2022 School'!$C$2:$AF$219,15,FALSE)),0,(VLOOKUP($B100,'Summer 2022 School'!$C$2:$AF$219,15,FALSE)))</f>
        <v>150</v>
      </c>
      <c r="N100" s="242">
        <f>IF(ISNA(VLOOKUP($B100,'Autumn 2022 School'!$C$2:$AF$219,11,FALSE)),0,(VLOOKUP($B100,'Autumn 2022 School'!$C$2:$AF$219,11,FALSE)))</f>
        <v>105</v>
      </c>
      <c r="O100" s="242">
        <f>IF(ISNA(VLOOKUP($B100,'Spring 2022 School'!$C$2:$AF$219,2,FALSE)),0,(VLOOKUP($B100,'Spring 2022 School'!$C$2:$AF$219,2,FALSE)))</f>
        <v>0</v>
      </c>
      <c r="P100" s="242">
        <f>IF(ISNA(VLOOKUP($B100,'Summer 2022 School'!$C$2:$AF$219,2,FALSE)),0,(VLOOKUP($B100,'Summer 2022 School'!$C$2:$AF$219,2,FALSE)))</f>
        <v>1</v>
      </c>
      <c r="Q100" s="242">
        <f>IF(ISNA(VLOOKUP($B100,'Autumn 2022 School'!$C$2:$AF$219,2,FALSE)),0,(VLOOKUP($B100,'Autumn 2022 School'!$C$2:$AF$219,2,FALSE)))</f>
        <v>0</v>
      </c>
      <c r="R100" s="242">
        <f>IF(ISNA(VLOOKUP($B100,'Spring 2022 School'!$C$2:$AF$219,9,FALSE)),0,(VLOOKUP($B100,'Spring 2022 School'!$C$2:$AF$219,9,FALSE)))</f>
        <v>0</v>
      </c>
      <c r="S100" s="242">
        <f>IF(ISNA(VLOOKUP($B100,'Summer 2022 School'!$C$2:$AF$219,9,FALSE)),0,(VLOOKUP($B100,'Summer 2022 School'!$C$2:$AF$219,9,FALSE)))</f>
        <v>15</v>
      </c>
      <c r="T100" s="242">
        <f>IF(ISNA(VLOOKUP($B100,'Autumn 2022 School'!$C$2:$AF$219,7,FALSE)),0,(VLOOKUP($B100,'Autumn 2022 School'!$C$2:$AF$219,7,FALSE)))</f>
        <v>0</v>
      </c>
      <c r="U100" s="242">
        <f>IF(ISNA(VLOOKUP($B100,'Spring 2022 School'!$C$2:$AF$219,25,FALSE)),0,(VLOOKUP($B100,'Spring 2022 School'!$C$2:$AF$219,25,FALSE)))</f>
        <v>18</v>
      </c>
      <c r="V100" s="242">
        <f>IF(ISNA(VLOOKUP($B100,'Spring 2022 School'!$C$2:$AF$219,25,FALSE)),0,(VLOOKUP($B100,'Spring 2022 School'!$C$2:$AF$219,25,FALSE)))</f>
        <v>18</v>
      </c>
      <c r="W100" s="242">
        <f>IF(ISNA(VLOOKUP($B100,'Spring 2022 School'!$C$2:$AF$219,25,FALSE)),0,(VLOOKUP($B100,'Spring 2022 School'!$C$2:$AF$219,25,FALSE)))</f>
        <v>18</v>
      </c>
      <c r="X100" s="242">
        <f>IF(ISNA(VLOOKUP($B100,'Spring 2022 School'!$C$2:$AF$219,26,FALSE)),0,(VLOOKUP($B100,'Spring 2022 School'!$C$2:$AF$219,26,FALSE)))</f>
        <v>270</v>
      </c>
      <c r="Y100" s="242">
        <f>IF(ISNA(VLOOKUP($B100,'Spring 2022 School'!$C$2:$AF$219,26,FALSE)),0,(VLOOKUP($B100,'Spring 2022 School'!$C$2:$AF$219,26,FALSE)))</f>
        <v>270</v>
      </c>
      <c r="Z100" s="242">
        <f>IF(ISNA(VLOOKUP($B100,'Spring 2022 School'!$C$2:$AF$219,26,FALSE)),0,(VLOOKUP($B100,'Spring 2022 School'!$C$2:$AF$219,26,FALSE)))</f>
        <v>270</v>
      </c>
      <c r="AA100" s="242">
        <f>IF(ISNA(VLOOKUP($B100,'Spring 2022 School'!$C$2:$AF$219,27,FALSE)),0,(VLOOKUP($B100,'Spring 2022 School'!$C$2:$AF$219,27,FALSE)))</f>
        <v>0</v>
      </c>
      <c r="AB100" s="242">
        <f>IF(ISNA(VLOOKUP($B100,'Spring 2022 School'!$C$2:$AF$219,27,FALSE)),0,(VLOOKUP($B100,'Spring 2022 School'!$C$2:$AF$219,27,FALSE)))</f>
        <v>0</v>
      </c>
      <c r="AC100" s="242">
        <f>IF(ISNA(VLOOKUP($B100,'Spring 2022 School'!$C$2:$AF$219,27,FALSE)),0,(VLOOKUP($B100,'Spring 2022 School'!$C$2:$AF$219,27,FALSE)))</f>
        <v>0</v>
      </c>
      <c r="AD100" s="414">
        <f t="shared" si="44"/>
        <v>113082</v>
      </c>
      <c r="AE100" s="436">
        <f>VLOOKUP($A100,'Data EYFSS Indica Old'!$C:$AQ,17,0)</f>
        <v>6381.3461538461534</v>
      </c>
      <c r="AF100" s="436">
        <f>VLOOKUP($A100,'Data EYFSS Indica Old'!$C:$AQ,18,0)</f>
        <v>10635.576923076922</v>
      </c>
      <c r="AG100" s="436">
        <f>VLOOKUP($A100,'Data EYFSS Indica Old'!$C:$AQ,19,0)</f>
        <v>14180.769230769232</v>
      </c>
      <c r="AH100" s="414">
        <f t="shared" si="45"/>
        <v>3892.6211538461534</v>
      </c>
      <c r="AI100" s="414">
        <f t="shared" si="46"/>
        <v>3084.3173076923072</v>
      </c>
      <c r="AJ100" s="414">
        <f t="shared" si="47"/>
        <v>1134.4615384615386</v>
      </c>
      <c r="AK100" s="414">
        <f t="shared" si="48"/>
        <v>8111.4</v>
      </c>
      <c r="AL100" s="436">
        <f>IF(ISNA(VLOOKUP($A100,'Spring 2022 School'!$B97:$AD97,29,FALSE)),0,(VLOOKUP($A100,'Spring 2022 School'!$B97:$AD97,29,FALSE)))</f>
        <v>18</v>
      </c>
      <c r="AM100" s="436">
        <f>IF(ISNA(VLOOKUP($A100,'Spring 2022 School'!$B97:$AZ97,30,FALSE)),0,(VLOOKUP($A100,'Spring 2022 School'!$B97:$AZ97,30,FALSE)))</f>
        <v>270</v>
      </c>
      <c r="AN100" s="435">
        <f t="shared" si="41"/>
        <v>9810</v>
      </c>
      <c r="AO100" s="437">
        <f t="shared" si="42"/>
        <v>1132.9499999999998</v>
      </c>
      <c r="AP100" s="414">
        <f t="shared" si="43"/>
        <v>132136.35</v>
      </c>
      <c r="AQ100" s="436">
        <f>VLOOKUP($A100,'Data EYFSS Indica Old'!$C:$AQ,26,0)</f>
        <v>9</v>
      </c>
      <c r="AR100" s="436">
        <f>VLOOKUP($A100,'Data EYFSS Indica Old'!$C:$AQ,27,0)</f>
        <v>0</v>
      </c>
      <c r="AS100" s="436">
        <f>VLOOKUP($A100,'Data EYFSS Indica Old'!$C:$AQ,28,0)</f>
        <v>0</v>
      </c>
      <c r="AT100" s="442">
        <f t="shared" si="53"/>
        <v>1088.0999999999999</v>
      </c>
      <c r="AU100" s="442">
        <f>(VLOOKUP($A100,'Data EYFSS Indica Old'!$C:$AQ,24,0))/3.2*AU$3</f>
        <v>0</v>
      </c>
      <c r="AV100" s="447">
        <f t="shared" si="49"/>
        <v>133224.45000000001</v>
      </c>
      <c r="AW100" s="443">
        <f t="shared" si="50"/>
        <v>55510.1875</v>
      </c>
      <c r="AX100" s="443">
        <f t="shared" si="51"/>
        <v>44408.15</v>
      </c>
      <c r="AY100" s="443">
        <f t="shared" si="52"/>
        <v>33306.112500000003</v>
      </c>
      <c r="AZ100" s="443"/>
    </row>
    <row r="101" spans="1:52" x14ac:dyDescent="0.35">
      <c r="A101" s="252">
        <v>2170</v>
      </c>
      <c r="B101" t="s">
        <v>1026</v>
      </c>
      <c r="C101" s="242">
        <f>IF(ISNA(VLOOKUP($B101,'Spring 2022 School'!$C$2:$AF$220,5,FALSE)),0,(VLOOKUP($B101,'Spring 2022 School'!$C$2:$AF$220,5,FALSE)))</f>
        <v>47</v>
      </c>
      <c r="D101" s="242">
        <f>IF(ISNA(VLOOKUP($B101,'Summer 2022 School'!$C$2:$AF$220,5,FALSE)),0,(VLOOKUP($B101,'Summer 2022 School'!$C$2:$AF$220,5,FALSE)))</f>
        <v>55</v>
      </c>
      <c r="E101" s="242">
        <f>IF(ISNA(VLOOKUP($B101,'Autumn 2022 School'!$C$2:$AF$219,4,FALSE)),0,(VLOOKUP($B101,'Autumn 2022 School'!$C$2:$AF$219,4,FALSE)))</f>
        <v>36</v>
      </c>
      <c r="F101" s="242">
        <f>IF(ISNA(VLOOKUP($B101,'Spring 2022 School'!$C$2:$AF$219,8,FALSE)),0,(VLOOKUP($B101,'Spring 2022 School'!$C$2:$AF$219,8,FALSE)))</f>
        <v>2</v>
      </c>
      <c r="G101" s="242">
        <f>IF(ISNA(VLOOKUP($B101,'Summer 2022 School'!$C$2:$AF$219,8,FALSE)),0,(VLOOKUP($B101,'Summer 2022 School'!$C$2:$AF$219,8,FALSE)))</f>
        <v>2</v>
      </c>
      <c r="H101" s="242">
        <f>IF(ISNA(VLOOKUP($B101,'Autumn 2022 School'!$C$2:$AF$219,6,FALSE)),0,(VLOOKUP($B101,'Autumn 2022 School'!$C$2:$AF$219,6,FALSE)))</f>
        <v>2</v>
      </c>
      <c r="I101" s="242">
        <f>IF(ISNA(VLOOKUP($B101,'Spring 2022 School'!$C$2:$AF$219,12,FALSE)),0,(VLOOKUP($B101,'Spring 2022 School'!$C$2:$AF$219,12,FALSE)))</f>
        <v>705</v>
      </c>
      <c r="J101" s="242">
        <f>IF(ISNA(VLOOKUP($B101,'Summer 2022 School'!$C$2:$AF$219,12,FALSE)),0,(VLOOKUP($B101,'Summer 2022 School'!$C$2:$AF$219,12,FALSE)))</f>
        <v>825</v>
      </c>
      <c r="K101" s="242">
        <f>IF(ISNA(VLOOKUP($B101,'Autumn 2022 School'!$C$2:$AF$219,9,FALSE)),0,(VLOOKUP($B101,'Autumn 2022 School'!$C$2:$AF$219,9,FALSE)))</f>
        <v>540</v>
      </c>
      <c r="L101" s="242">
        <f>IF(ISNA(VLOOKUP($B101,'Spring 2022 School'!$C$2:$AF$219,15,FALSE)),0,(VLOOKUP($B101,'Spring 2022 School'!$C$2:$AF$219,15,FALSE)))</f>
        <v>30</v>
      </c>
      <c r="M101" s="242">
        <f>IF(ISNA(VLOOKUP($B101,'Summer 2022 School'!$C$2:$AF$219,15,FALSE)),0,(VLOOKUP($B101,'Summer 2022 School'!$C$2:$AF$219,15,FALSE)))</f>
        <v>30</v>
      </c>
      <c r="N101" s="242">
        <f>IF(ISNA(VLOOKUP($B101,'Autumn 2022 School'!$C$2:$AF$219,11,FALSE)),0,(VLOOKUP($B101,'Autumn 2022 School'!$C$2:$AF$219,11,FALSE)))</f>
        <v>30</v>
      </c>
      <c r="O101" s="242">
        <f>IF(ISNA(VLOOKUP($B101,'Spring 2022 School'!$C$2:$AF$219,2,FALSE)),0,(VLOOKUP($B101,'Spring 2022 School'!$C$2:$AF$219,2,FALSE)))</f>
        <v>8</v>
      </c>
      <c r="P101" s="242">
        <f>IF(ISNA(VLOOKUP($B101,'Summer 2022 School'!$C$2:$AF$219,2,FALSE)),0,(VLOOKUP($B101,'Summer 2022 School'!$C$2:$AF$219,2,FALSE)))</f>
        <v>7</v>
      </c>
      <c r="Q101" s="242">
        <f>IF(ISNA(VLOOKUP($B101,'Autumn 2022 School'!$C$2:$AF$219,2,FALSE)),0,(VLOOKUP($B101,'Autumn 2022 School'!$C$2:$AF$219,2,FALSE)))</f>
        <v>13</v>
      </c>
      <c r="R101" s="242">
        <f>IF(ISNA(VLOOKUP($B101,'Spring 2022 School'!$C$2:$AF$219,9,FALSE)),0,(VLOOKUP($B101,'Spring 2022 School'!$C$2:$AF$219,9,FALSE)))</f>
        <v>120</v>
      </c>
      <c r="S101" s="242">
        <f>IF(ISNA(VLOOKUP($B101,'Summer 2022 School'!$C$2:$AF$219,9,FALSE)),0,(VLOOKUP($B101,'Summer 2022 School'!$C$2:$AF$219,9,FALSE)))</f>
        <v>105</v>
      </c>
      <c r="T101" s="242">
        <f>IF(ISNA(VLOOKUP($B101,'Autumn 2022 School'!$C$2:$AF$219,7,FALSE)),0,(VLOOKUP($B101,'Autumn 2022 School'!$C$2:$AF$219,7,FALSE)))</f>
        <v>195</v>
      </c>
      <c r="U101" s="242">
        <f>IF(ISNA(VLOOKUP($B101,'Spring 2022 School'!$C$2:$AF$219,25,FALSE)),0,(VLOOKUP($B101,'Spring 2022 School'!$C$2:$AF$219,25,FALSE)))</f>
        <v>33</v>
      </c>
      <c r="V101" s="242">
        <f>IF(ISNA(VLOOKUP($B101,'Spring 2022 School'!$C$2:$AF$219,25,FALSE)),0,(VLOOKUP($B101,'Spring 2022 School'!$C$2:$AF$219,25,FALSE)))</f>
        <v>33</v>
      </c>
      <c r="W101" s="242">
        <f>IF(ISNA(VLOOKUP($B101,'Spring 2022 School'!$C$2:$AF$219,25,FALSE)),0,(VLOOKUP($B101,'Spring 2022 School'!$C$2:$AF$219,25,FALSE)))</f>
        <v>33</v>
      </c>
      <c r="X101" s="242">
        <f>IF(ISNA(VLOOKUP($B101,'Spring 2022 School'!$C$2:$AF$219,26,FALSE)),0,(VLOOKUP($B101,'Spring 2022 School'!$C$2:$AF$219,26,FALSE)))</f>
        <v>495</v>
      </c>
      <c r="Y101" s="242">
        <f>IF(ISNA(VLOOKUP($B101,'Spring 2022 School'!$C$2:$AF$219,26,FALSE)),0,(VLOOKUP($B101,'Spring 2022 School'!$C$2:$AF$219,26,FALSE)))</f>
        <v>495</v>
      </c>
      <c r="Z101" s="242">
        <f>IF(ISNA(VLOOKUP($B101,'Spring 2022 School'!$C$2:$AF$219,26,FALSE)),0,(VLOOKUP($B101,'Spring 2022 School'!$C$2:$AF$219,26,FALSE)))</f>
        <v>495</v>
      </c>
      <c r="AA101" s="242">
        <f>IF(ISNA(VLOOKUP($B101,'Spring 2022 School'!$C$2:$AF$219,27,FALSE)),0,(VLOOKUP($B101,'Spring 2022 School'!$C$2:$AF$219,27,FALSE)))</f>
        <v>0</v>
      </c>
      <c r="AB101" s="242">
        <f>IF(ISNA(VLOOKUP($B101,'Spring 2022 School'!$C$2:$AF$219,27,FALSE)),0,(VLOOKUP($B101,'Spring 2022 School'!$C$2:$AF$219,27,FALSE)))</f>
        <v>0</v>
      </c>
      <c r="AC101" s="242">
        <f>IF(ISNA(VLOOKUP($B101,'Spring 2022 School'!$C$2:$AF$219,27,FALSE)),0,(VLOOKUP($B101,'Spring 2022 School'!$C$2:$AF$219,27,FALSE)))</f>
        <v>0</v>
      </c>
      <c r="AD101" s="414">
        <f t="shared" si="44"/>
        <v>129297</v>
      </c>
      <c r="AE101" s="436">
        <f>VLOOKUP($A101,'Data EYFSS Indica Old'!$C:$AQ,17,0)</f>
        <v>11444.210526315788</v>
      </c>
      <c r="AF101" s="436">
        <f>VLOOKUP($A101,'Data EYFSS Indica Old'!$C:$AQ,18,0)</f>
        <v>17881.578947368424</v>
      </c>
      <c r="AG101" s="436">
        <f>VLOOKUP($A101,'Data EYFSS Indica Old'!$C:$AQ,19,0)</f>
        <v>25749.473684210527</v>
      </c>
      <c r="AH101" s="414">
        <f t="shared" si="45"/>
        <v>6980.9684210526302</v>
      </c>
      <c r="AI101" s="414">
        <f t="shared" si="46"/>
        <v>5185.6578947368425</v>
      </c>
      <c r="AJ101" s="414">
        <f t="shared" si="47"/>
        <v>2059.9578947368423</v>
      </c>
      <c r="AK101" s="414">
        <f t="shared" si="48"/>
        <v>14226.584210526315</v>
      </c>
      <c r="AL101" s="436">
        <f>IF(ISNA(VLOOKUP($A101,'Spring 2022 School'!$B98:$AD98,29,FALSE)),0,(VLOOKUP($A101,'Spring 2022 School'!$B98:$AD98,29,FALSE)))</f>
        <v>31</v>
      </c>
      <c r="AM101" s="436">
        <f>IF(ISNA(VLOOKUP($A101,'Spring 2022 School'!$B98:$AZ98,30,FALSE)),0,(VLOOKUP($A101,'Spring 2022 School'!$B98:$AZ98,30,FALSE)))</f>
        <v>465</v>
      </c>
      <c r="AN101" s="435">
        <f t="shared" si="41"/>
        <v>16895</v>
      </c>
      <c r="AO101" s="437">
        <f t="shared" si="42"/>
        <v>30589.65</v>
      </c>
      <c r="AP101" s="414">
        <f t="shared" si="43"/>
        <v>191008.23421052631</v>
      </c>
      <c r="AQ101" s="436">
        <f>VLOOKUP($A101,'Data EYFSS Indica Old'!$C:$AQ,26,0)</f>
        <v>39</v>
      </c>
      <c r="AR101" s="436">
        <f>VLOOKUP($A101,'Data EYFSS Indica Old'!$C:$AQ,27,0)</f>
        <v>16</v>
      </c>
      <c r="AS101" s="436">
        <f>VLOOKUP($A101,'Data EYFSS Indica Old'!$C:$AQ,28,0)</f>
        <v>16</v>
      </c>
      <c r="AT101" s="442">
        <f t="shared" si="53"/>
        <v>8435.1</v>
      </c>
      <c r="AU101" s="442">
        <f>(VLOOKUP($A101,'Data EYFSS Indica Old'!$C:$AQ,24,0))/3.2*AU$3</f>
        <v>0</v>
      </c>
      <c r="AV101" s="447">
        <f t="shared" si="49"/>
        <v>199443.33421052631</v>
      </c>
      <c r="AW101" s="443">
        <f t="shared" si="50"/>
        <v>83101.389254385955</v>
      </c>
      <c r="AX101" s="443">
        <f t="shared" si="51"/>
        <v>66481.111403508767</v>
      </c>
      <c r="AY101" s="443">
        <f t="shared" si="52"/>
        <v>49860.833552631579</v>
      </c>
      <c r="AZ101" s="443"/>
    </row>
    <row r="102" spans="1:52" x14ac:dyDescent="0.35">
      <c r="A102" s="252">
        <v>2171</v>
      </c>
      <c r="B102" t="s">
        <v>1027</v>
      </c>
      <c r="C102" s="242">
        <f>IF(ISNA(VLOOKUP($B102,'Spring 2022 School'!$C$2:$AF$220,5,FALSE)),0,(VLOOKUP($B102,'Spring 2022 School'!$C$2:$AF$220,5,FALSE)))</f>
        <v>28</v>
      </c>
      <c r="D102" s="242">
        <f>IF(ISNA(VLOOKUP($B102,'Summer 2022 School'!$C$2:$AF$220,5,FALSE)),0,(VLOOKUP($B102,'Summer 2022 School'!$C$2:$AF$220,5,FALSE)))</f>
        <v>29</v>
      </c>
      <c r="E102" s="242">
        <f>IF(ISNA(VLOOKUP($B102,'Autumn 2022 School'!$C$2:$AF$219,4,FALSE)),0,(VLOOKUP($B102,'Autumn 2022 School'!$C$2:$AF$219,4,FALSE)))</f>
        <v>0</v>
      </c>
      <c r="F102" s="242">
        <f>IF(ISNA(VLOOKUP($B102,'Spring 2022 School'!$C$2:$AF$219,8,FALSE)),0,(VLOOKUP($B102,'Spring 2022 School'!$C$2:$AF$219,8,FALSE)))</f>
        <v>0</v>
      </c>
      <c r="G102" s="242">
        <f>IF(ISNA(VLOOKUP($B102,'Summer 2022 School'!$C$2:$AF$219,8,FALSE)),0,(VLOOKUP($B102,'Summer 2022 School'!$C$2:$AF$219,8,FALSE)))</f>
        <v>0</v>
      </c>
      <c r="H102" s="242">
        <f>IF(ISNA(VLOOKUP($B102,'Autumn 2022 School'!$C$2:$AF$219,6,FALSE)),0,(VLOOKUP($B102,'Autumn 2022 School'!$C$2:$AF$219,6,FALSE)))</f>
        <v>0</v>
      </c>
      <c r="I102" s="242">
        <f>IF(ISNA(VLOOKUP($B102,'Spring 2022 School'!$C$2:$AF$219,12,FALSE)),0,(VLOOKUP($B102,'Spring 2022 School'!$C$2:$AF$219,12,FALSE)))</f>
        <v>420</v>
      </c>
      <c r="J102" s="242">
        <f>IF(ISNA(VLOOKUP($B102,'Summer 2022 School'!$C$2:$AF$219,12,FALSE)),0,(VLOOKUP($B102,'Summer 2022 School'!$C$2:$AF$219,12,FALSE)))</f>
        <v>435</v>
      </c>
      <c r="K102" s="242">
        <f>IF(ISNA(VLOOKUP($B102,'Autumn 2022 School'!$C$2:$AF$219,9,FALSE)),0,(VLOOKUP($B102,'Autumn 2022 School'!$C$2:$AF$219,9,FALSE)))</f>
        <v>0</v>
      </c>
      <c r="L102" s="242">
        <f>IF(ISNA(VLOOKUP($B102,'Spring 2022 School'!$C$2:$AF$219,15,FALSE)),0,(VLOOKUP($B102,'Spring 2022 School'!$C$2:$AF$219,15,FALSE)))</f>
        <v>0</v>
      </c>
      <c r="M102" s="242">
        <f>IF(ISNA(VLOOKUP($B102,'Summer 2022 School'!$C$2:$AF$219,15,FALSE)),0,(VLOOKUP($B102,'Summer 2022 School'!$C$2:$AF$219,15,FALSE)))</f>
        <v>0</v>
      </c>
      <c r="N102" s="242">
        <f>IF(ISNA(VLOOKUP($B102,'Autumn 2022 School'!$C$2:$AF$219,11,FALSE)),0,(VLOOKUP($B102,'Autumn 2022 School'!$C$2:$AF$219,11,FALSE)))</f>
        <v>0</v>
      </c>
      <c r="O102" s="242">
        <f>IF(ISNA(VLOOKUP($B102,'Spring 2022 School'!$C$2:$AF$219,2,FALSE)),0,(VLOOKUP($B102,'Spring 2022 School'!$C$2:$AF$219,2,FALSE)))</f>
        <v>0</v>
      </c>
      <c r="P102" s="242">
        <f>IF(ISNA(VLOOKUP($B102,'Summer 2022 School'!$C$2:$AF$219,2,FALSE)),0,(VLOOKUP($B102,'Summer 2022 School'!$C$2:$AF$219,2,FALSE)))</f>
        <v>0</v>
      </c>
      <c r="Q102" s="242">
        <f>IF(ISNA(VLOOKUP($B102,'Autumn 2022 School'!$C$2:$AF$219,2,FALSE)),0,(VLOOKUP($B102,'Autumn 2022 School'!$C$2:$AF$219,2,FALSE)))</f>
        <v>0</v>
      </c>
      <c r="R102" s="242">
        <f>IF(ISNA(VLOOKUP($B102,'Spring 2022 School'!$C$2:$AF$219,9,FALSE)),0,(VLOOKUP($B102,'Spring 2022 School'!$C$2:$AF$219,9,FALSE)))</f>
        <v>0</v>
      </c>
      <c r="S102" s="242">
        <f>IF(ISNA(VLOOKUP($B102,'Summer 2022 School'!$C$2:$AF$219,9,FALSE)),0,(VLOOKUP($B102,'Summer 2022 School'!$C$2:$AF$219,9,FALSE)))</f>
        <v>0</v>
      </c>
      <c r="T102" s="242">
        <f>IF(ISNA(VLOOKUP($B102,'Autumn 2022 School'!$C$2:$AF$219,7,FALSE)),0,(VLOOKUP($B102,'Autumn 2022 School'!$C$2:$AF$219,7,FALSE)))</f>
        <v>0</v>
      </c>
      <c r="U102" s="242">
        <f>IF(ISNA(VLOOKUP($B102,'Spring 2022 School'!$C$2:$AF$219,25,FALSE)),0,(VLOOKUP($B102,'Spring 2022 School'!$C$2:$AF$219,25,FALSE)))</f>
        <v>2</v>
      </c>
      <c r="V102" s="242">
        <f>IF(ISNA(VLOOKUP($B102,'Spring 2022 School'!$C$2:$AF$219,25,FALSE)),0,(VLOOKUP($B102,'Spring 2022 School'!$C$2:$AF$219,25,FALSE)))</f>
        <v>2</v>
      </c>
      <c r="W102" s="242">
        <f>IF(ISNA(VLOOKUP($B102,'Spring 2022 School'!$C$2:$AF$219,25,FALSE)),0,(VLOOKUP($B102,'Spring 2022 School'!$C$2:$AF$219,25,FALSE)))</f>
        <v>2</v>
      </c>
      <c r="X102" s="242">
        <f>IF(ISNA(VLOOKUP($B102,'Spring 2022 School'!$C$2:$AF$219,26,FALSE)),0,(VLOOKUP($B102,'Spring 2022 School'!$C$2:$AF$219,26,FALSE)))</f>
        <v>30</v>
      </c>
      <c r="Y102" s="242">
        <f>IF(ISNA(VLOOKUP($B102,'Spring 2022 School'!$C$2:$AF$219,26,FALSE)),0,(VLOOKUP($B102,'Spring 2022 School'!$C$2:$AF$219,26,FALSE)))</f>
        <v>30</v>
      </c>
      <c r="Z102" s="242">
        <f>IF(ISNA(VLOOKUP($B102,'Spring 2022 School'!$C$2:$AF$219,26,FALSE)),0,(VLOOKUP($B102,'Spring 2022 School'!$C$2:$AF$219,26,FALSE)))</f>
        <v>30</v>
      </c>
      <c r="AA102" s="242">
        <f>IF(ISNA(VLOOKUP($B102,'Spring 2022 School'!$C$2:$AF$219,27,FALSE)),0,(VLOOKUP($B102,'Spring 2022 School'!$C$2:$AF$219,27,FALSE)))</f>
        <v>0</v>
      </c>
      <c r="AB102" s="242">
        <f>IF(ISNA(VLOOKUP($B102,'Spring 2022 School'!$C$2:$AF$219,27,FALSE)),0,(VLOOKUP($B102,'Spring 2022 School'!$C$2:$AF$219,27,FALSE)))</f>
        <v>0</v>
      </c>
      <c r="AC102" s="242">
        <f>IF(ISNA(VLOOKUP($B102,'Spring 2022 School'!$C$2:$AF$219,27,FALSE)),0,(VLOOKUP($B102,'Spring 2022 School'!$C$2:$AF$219,27,FALSE)))</f>
        <v>0</v>
      </c>
      <c r="AD102" s="414">
        <f t="shared" si="44"/>
        <v>52240.5</v>
      </c>
      <c r="AE102" s="436">
        <f>VLOOKUP($A102,'Data EYFSS Indica Old'!$C:$AQ,17,0)</f>
        <v>0</v>
      </c>
      <c r="AF102" s="436">
        <f>VLOOKUP($A102,'Data EYFSS Indica Old'!$C:$AQ,18,0)</f>
        <v>0</v>
      </c>
      <c r="AG102" s="436">
        <f>VLOOKUP($A102,'Data EYFSS Indica Old'!$C:$AQ,19,0)</f>
        <v>14400</v>
      </c>
      <c r="AH102" s="414">
        <f t="shared" si="45"/>
        <v>0</v>
      </c>
      <c r="AI102" s="414">
        <f t="shared" si="46"/>
        <v>0</v>
      </c>
      <c r="AJ102" s="414">
        <f t="shared" si="47"/>
        <v>1152</v>
      </c>
      <c r="AK102" s="414">
        <f t="shared" si="48"/>
        <v>1152</v>
      </c>
      <c r="AL102" s="436">
        <f>IF(ISNA(VLOOKUP($A102,'Spring 2022 School'!$B99:$AD99,29,FALSE)),0,(VLOOKUP($A102,'Spring 2022 School'!$B99:$AD99,29,FALSE)))</f>
        <v>2</v>
      </c>
      <c r="AM102" s="436">
        <f>IF(ISNA(VLOOKUP($A102,'Spring 2022 School'!$B99:$AZ99,30,FALSE)),0,(VLOOKUP($A102,'Spring 2022 School'!$B99:$AZ99,30,FALSE)))</f>
        <v>30</v>
      </c>
      <c r="AN102" s="435">
        <f t="shared" si="41"/>
        <v>1090</v>
      </c>
      <c r="AO102" s="437">
        <f t="shared" si="42"/>
        <v>0</v>
      </c>
      <c r="AP102" s="414">
        <f t="shared" si="43"/>
        <v>54482.5</v>
      </c>
      <c r="AQ102" s="436">
        <f>VLOOKUP($A102,'Data EYFSS Indica Old'!$C:$AQ,26,0)</f>
        <v>5</v>
      </c>
      <c r="AR102" s="436">
        <f>VLOOKUP($A102,'Data EYFSS Indica Old'!$C:$AQ,27,0)</f>
        <v>0</v>
      </c>
      <c r="AS102" s="436">
        <f>VLOOKUP($A102,'Data EYFSS Indica Old'!$C:$AQ,28,0)</f>
        <v>0</v>
      </c>
      <c r="AT102" s="442">
        <f t="shared" si="53"/>
        <v>604.5</v>
      </c>
      <c r="AU102" s="442">
        <f>(VLOOKUP($A102,'Data EYFSS Indica Old'!$C:$AQ,24,0))/3.2*AU$3</f>
        <v>0</v>
      </c>
      <c r="AV102" s="447">
        <f t="shared" si="49"/>
        <v>55087</v>
      </c>
      <c r="AW102" s="443">
        <f t="shared" si="50"/>
        <v>22952.916666666664</v>
      </c>
      <c r="AX102" s="443">
        <f t="shared" si="51"/>
        <v>18362.333333333332</v>
      </c>
      <c r="AY102" s="443">
        <f t="shared" si="52"/>
        <v>13771.75</v>
      </c>
      <c r="AZ102" s="443"/>
    </row>
    <row r="103" spans="1:52" x14ac:dyDescent="0.35">
      <c r="A103" s="252">
        <v>2176</v>
      </c>
      <c r="B103" t="s">
        <v>1028</v>
      </c>
      <c r="C103" s="242">
        <f>IF(ISNA(VLOOKUP($B103,'Spring 2022 School'!$C$2:$AF$220,5,FALSE)),0,(VLOOKUP($B103,'Spring 2022 School'!$C$2:$AF$220,5,FALSE)))</f>
        <v>78</v>
      </c>
      <c r="D103" s="242">
        <f>IF(ISNA(VLOOKUP($B103,'Summer 2022 School'!$C$2:$AF$220,5,FALSE)),0,(VLOOKUP($B103,'Summer 2022 School'!$C$2:$AF$220,5,FALSE)))</f>
        <v>80</v>
      </c>
      <c r="E103" s="242">
        <f>IF(ISNA(VLOOKUP($B103,'Autumn 2022 School'!$C$2:$AF$219,4,FALSE)),0,(VLOOKUP($B103,'Autumn 2022 School'!$C$2:$AF$219,4,FALSE)))</f>
        <v>58</v>
      </c>
      <c r="F103" s="242">
        <f>IF(ISNA(VLOOKUP($B103,'Spring 2022 School'!$C$2:$AF$219,8,FALSE)),0,(VLOOKUP($B103,'Spring 2022 School'!$C$2:$AF$219,8,FALSE)))</f>
        <v>0</v>
      </c>
      <c r="G103" s="242">
        <f>IF(ISNA(VLOOKUP($B103,'Summer 2022 School'!$C$2:$AF$219,8,FALSE)),0,(VLOOKUP($B103,'Summer 2022 School'!$C$2:$AF$219,8,FALSE)))</f>
        <v>0</v>
      </c>
      <c r="H103" s="242">
        <f>IF(ISNA(VLOOKUP($B103,'Autumn 2022 School'!$C$2:$AF$219,6,FALSE)),0,(VLOOKUP($B103,'Autumn 2022 School'!$C$2:$AF$219,6,FALSE)))</f>
        <v>0</v>
      </c>
      <c r="I103" s="242">
        <f>IF(ISNA(VLOOKUP($B103,'Spring 2022 School'!$C$2:$AF$219,12,FALSE)),0,(VLOOKUP($B103,'Spring 2022 School'!$C$2:$AF$219,12,FALSE)))</f>
        <v>1170</v>
      </c>
      <c r="J103" s="242">
        <f>IF(ISNA(VLOOKUP($B103,'Summer 2022 School'!$C$2:$AF$219,12,FALSE)),0,(VLOOKUP($B103,'Summer 2022 School'!$C$2:$AF$219,12,FALSE)))</f>
        <v>1200</v>
      </c>
      <c r="K103" s="242">
        <f>IF(ISNA(VLOOKUP($B103,'Autumn 2022 School'!$C$2:$AF$219,9,FALSE)),0,(VLOOKUP($B103,'Autumn 2022 School'!$C$2:$AF$219,9,FALSE)))</f>
        <v>870</v>
      </c>
      <c r="L103" s="242">
        <f>IF(ISNA(VLOOKUP($B103,'Spring 2022 School'!$C$2:$AF$219,15,FALSE)),0,(VLOOKUP($B103,'Spring 2022 School'!$C$2:$AF$219,15,FALSE)))</f>
        <v>0</v>
      </c>
      <c r="M103" s="242">
        <f>IF(ISNA(VLOOKUP($B103,'Summer 2022 School'!$C$2:$AF$219,15,FALSE)),0,(VLOOKUP($B103,'Summer 2022 School'!$C$2:$AF$219,15,FALSE)))</f>
        <v>0</v>
      </c>
      <c r="N103" s="242">
        <f>IF(ISNA(VLOOKUP($B103,'Autumn 2022 School'!$C$2:$AF$219,11,FALSE)),0,(VLOOKUP($B103,'Autumn 2022 School'!$C$2:$AF$219,11,FALSE)))</f>
        <v>0</v>
      </c>
      <c r="O103" s="242">
        <f>IF(ISNA(VLOOKUP($B103,'Spring 2022 School'!$C$2:$AF$219,2,FALSE)),0,(VLOOKUP($B103,'Spring 2022 School'!$C$2:$AF$219,2,FALSE)))</f>
        <v>0</v>
      </c>
      <c r="P103" s="242">
        <f>IF(ISNA(VLOOKUP($B103,'Summer 2022 School'!$C$2:$AF$219,2,FALSE)),0,(VLOOKUP($B103,'Summer 2022 School'!$C$2:$AF$219,2,FALSE)))</f>
        <v>0</v>
      </c>
      <c r="Q103" s="242">
        <f>IF(ISNA(VLOOKUP($B103,'Autumn 2022 School'!$C$2:$AF$219,2,FALSE)),0,(VLOOKUP($B103,'Autumn 2022 School'!$C$2:$AF$219,2,FALSE)))</f>
        <v>6</v>
      </c>
      <c r="R103" s="242">
        <f>IF(ISNA(VLOOKUP($B103,'Spring 2022 School'!$C$2:$AF$219,9,FALSE)),0,(VLOOKUP($B103,'Spring 2022 School'!$C$2:$AF$219,9,FALSE)))</f>
        <v>0</v>
      </c>
      <c r="S103" s="242">
        <f>IF(ISNA(VLOOKUP($B103,'Summer 2022 School'!$C$2:$AF$219,9,FALSE)),0,(VLOOKUP($B103,'Summer 2022 School'!$C$2:$AF$219,9,FALSE)))</f>
        <v>0</v>
      </c>
      <c r="T103" s="242">
        <f>IF(ISNA(VLOOKUP($B103,'Autumn 2022 School'!$C$2:$AF$219,7,FALSE)),0,(VLOOKUP($B103,'Autumn 2022 School'!$C$2:$AF$219,7,FALSE)))</f>
        <v>90</v>
      </c>
      <c r="U103" s="242">
        <f>IF(ISNA(VLOOKUP($B103,'Spring 2022 School'!$C$2:$AF$219,25,FALSE)),0,(VLOOKUP($B103,'Spring 2022 School'!$C$2:$AF$219,25,FALSE)))</f>
        <v>23</v>
      </c>
      <c r="V103" s="242">
        <f>IF(ISNA(VLOOKUP($B103,'Spring 2022 School'!$C$2:$AF$219,25,FALSE)),0,(VLOOKUP($B103,'Spring 2022 School'!$C$2:$AF$219,25,FALSE)))</f>
        <v>23</v>
      </c>
      <c r="W103" s="242">
        <f>IF(ISNA(VLOOKUP($B103,'Spring 2022 School'!$C$2:$AF$219,25,FALSE)),0,(VLOOKUP($B103,'Spring 2022 School'!$C$2:$AF$219,25,FALSE)))</f>
        <v>23</v>
      </c>
      <c r="X103" s="242">
        <f>IF(ISNA(VLOOKUP($B103,'Spring 2022 School'!$C$2:$AF$219,26,FALSE)),0,(VLOOKUP($B103,'Spring 2022 School'!$C$2:$AF$219,26,FALSE)))</f>
        <v>345</v>
      </c>
      <c r="Y103" s="242">
        <f>IF(ISNA(VLOOKUP($B103,'Spring 2022 School'!$C$2:$AF$219,26,FALSE)),0,(VLOOKUP($B103,'Spring 2022 School'!$C$2:$AF$219,26,FALSE)))</f>
        <v>345</v>
      </c>
      <c r="Z103" s="242">
        <f>IF(ISNA(VLOOKUP($B103,'Spring 2022 School'!$C$2:$AF$219,26,FALSE)),0,(VLOOKUP($B103,'Spring 2022 School'!$C$2:$AF$219,26,FALSE)))</f>
        <v>345</v>
      </c>
      <c r="AA103" s="242">
        <f>IF(ISNA(VLOOKUP($B103,'Spring 2022 School'!$C$2:$AF$219,27,FALSE)),0,(VLOOKUP($B103,'Spring 2022 School'!$C$2:$AF$219,27,FALSE)))</f>
        <v>0</v>
      </c>
      <c r="AB103" s="242">
        <f>IF(ISNA(VLOOKUP($B103,'Spring 2022 School'!$C$2:$AF$219,27,FALSE)),0,(VLOOKUP($B103,'Spring 2022 School'!$C$2:$AF$219,27,FALSE)))</f>
        <v>0</v>
      </c>
      <c r="AC103" s="242">
        <f>IF(ISNA(VLOOKUP($B103,'Spring 2022 School'!$C$2:$AF$219,27,FALSE)),0,(VLOOKUP($B103,'Spring 2022 School'!$C$2:$AF$219,27,FALSE)))</f>
        <v>0</v>
      </c>
      <c r="AD103" s="414">
        <f t="shared" si="44"/>
        <v>193875</v>
      </c>
      <c r="AE103" s="436">
        <f>VLOOKUP($A103,'Data EYFSS Indica Old'!$C:$AQ,17,0)</f>
        <v>1087.125</v>
      </c>
      <c r="AF103" s="436">
        <f>VLOOKUP($A103,'Data EYFSS Indica Old'!$C:$AQ,18,0)</f>
        <v>3804.9374999999995</v>
      </c>
      <c r="AG103" s="436">
        <f>VLOOKUP($A103,'Data EYFSS Indica Old'!$C:$AQ,19,0)</f>
        <v>39680.0625</v>
      </c>
      <c r="AH103" s="414">
        <f t="shared" si="45"/>
        <v>663.14625000000001</v>
      </c>
      <c r="AI103" s="414">
        <f t="shared" si="46"/>
        <v>1103.4318749999998</v>
      </c>
      <c r="AJ103" s="414">
        <f t="shared" si="47"/>
        <v>3174.4050000000002</v>
      </c>
      <c r="AK103" s="414">
        <f t="shared" si="48"/>
        <v>4940.9831249999997</v>
      </c>
      <c r="AL103" s="436">
        <f>IF(ISNA(VLOOKUP($A103,'Spring 2022 School'!$B100:$AD100,29,FALSE)),0,(VLOOKUP($A103,'Spring 2022 School'!$B100:$AD100,29,FALSE)))</f>
        <v>0</v>
      </c>
      <c r="AM103" s="436">
        <f>IF(ISNA(VLOOKUP($A103,'Spring 2022 School'!$B100:$AZ100,30,FALSE)),0,(VLOOKUP($A103,'Spring 2022 School'!$B100:$AZ100,30,FALSE)))</f>
        <v>0</v>
      </c>
      <c r="AN103" s="435">
        <f t="shared" si="41"/>
        <v>0</v>
      </c>
      <c r="AO103" s="437">
        <f t="shared" si="42"/>
        <v>6274.7999999999993</v>
      </c>
      <c r="AP103" s="414">
        <f t="shared" si="43"/>
        <v>205090.78312499999</v>
      </c>
      <c r="AQ103" s="436">
        <f>VLOOKUP($A103,'Data EYFSS Indica Old'!$C:$AQ,26,0)</f>
        <v>36</v>
      </c>
      <c r="AR103" s="436">
        <f>VLOOKUP($A103,'Data EYFSS Indica Old'!$C:$AQ,27,0)</f>
        <v>0</v>
      </c>
      <c r="AS103" s="436">
        <f>VLOOKUP($A103,'Data EYFSS Indica Old'!$C:$AQ,28,0)</f>
        <v>0</v>
      </c>
      <c r="AT103" s="442">
        <f t="shared" si="53"/>
        <v>4352.3999999999996</v>
      </c>
      <c r="AU103" s="442">
        <f>(VLOOKUP($A103,'Data EYFSS Indica Old'!$C:$AQ,24,0))/3.2*AU$3</f>
        <v>0</v>
      </c>
      <c r="AV103" s="447">
        <f t="shared" si="49"/>
        <v>209443.18312499998</v>
      </c>
      <c r="AW103" s="443">
        <f t="shared" si="50"/>
        <v>87267.992968749983</v>
      </c>
      <c r="AX103" s="443">
        <f t="shared" si="51"/>
        <v>69814.394374999989</v>
      </c>
      <c r="AY103" s="443">
        <f t="shared" si="52"/>
        <v>52360.795781249995</v>
      </c>
      <c r="AZ103" s="443"/>
    </row>
    <row r="104" spans="1:52" x14ac:dyDescent="0.35">
      <c r="A104" s="252">
        <v>2178</v>
      </c>
      <c r="B104" t="s">
        <v>1029</v>
      </c>
      <c r="C104" s="242">
        <f>IF(ISNA(VLOOKUP($B104,'Spring 2022 School'!$C$2:$AF$220,5,FALSE)),0,(VLOOKUP($B104,'Spring 2022 School'!$C$2:$AF$220,5,FALSE)))</f>
        <v>26</v>
      </c>
      <c r="D104" s="242">
        <f>IF(ISNA(VLOOKUP($B104,'Summer 2022 School'!$C$2:$AF$220,5,FALSE)),0,(VLOOKUP($B104,'Summer 2022 School'!$C$2:$AF$220,5,FALSE)))</f>
        <v>28</v>
      </c>
      <c r="E104" s="242">
        <f>IF(ISNA(VLOOKUP($B104,'Autumn 2022 School'!$C$2:$AF$219,4,FALSE)),0,(VLOOKUP($B104,'Autumn 2022 School'!$C$2:$AF$219,4,FALSE)))</f>
        <v>13</v>
      </c>
      <c r="F104" s="242">
        <f>IF(ISNA(VLOOKUP($B104,'Spring 2022 School'!$C$2:$AF$219,8,FALSE)),0,(VLOOKUP($B104,'Spring 2022 School'!$C$2:$AF$219,8,FALSE)))</f>
        <v>5</v>
      </c>
      <c r="G104" s="242">
        <f>IF(ISNA(VLOOKUP($B104,'Summer 2022 School'!$C$2:$AF$219,8,FALSE)),0,(VLOOKUP($B104,'Summer 2022 School'!$C$2:$AF$219,8,FALSE)))</f>
        <v>7</v>
      </c>
      <c r="H104" s="242">
        <f>IF(ISNA(VLOOKUP($B104,'Autumn 2022 School'!$C$2:$AF$219,6,FALSE)),0,(VLOOKUP($B104,'Autumn 2022 School'!$C$2:$AF$219,6,FALSE)))</f>
        <v>8</v>
      </c>
      <c r="I104" s="242">
        <f>IF(ISNA(VLOOKUP($B104,'Spring 2022 School'!$C$2:$AF$219,12,FALSE)),0,(VLOOKUP($B104,'Spring 2022 School'!$C$2:$AF$219,12,FALSE)))</f>
        <v>390</v>
      </c>
      <c r="J104" s="242">
        <f>IF(ISNA(VLOOKUP($B104,'Summer 2022 School'!$C$2:$AF$219,12,FALSE)),0,(VLOOKUP($B104,'Summer 2022 School'!$C$2:$AF$219,12,FALSE)))</f>
        <v>420</v>
      </c>
      <c r="K104" s="242">
        <f>IF(ISNA(VLOOKUP($B104,'Autumn 2022 School'!$C$2:$AF$219,9,FALSE)),0,(VLOOKUP($B104,'Autumn 2022 School'!$C$2:$AF$219,9,FALSE)))</f>
        <v>195</v>
      </c>
      <c r="L104" s="242">
        <f>IF(ISNA(VLOOKUP($B104,'Spring 2022 School'!$C$2:$AF$219,15,FALSE)),0,(VLOOKUP($B104,'Spring 2022 School'!$C$2:$AF$219,15,FALSE)))</f>
        <v>63</v>
      </c>
      <c r="M104" s="242">
        <f>IF(ISNA(VLOOKUP($B104,'Summer 2022 School'!$C$2:$AF$219,15,FALSE)),0,(VLOOKUP($B104,'Summer 2022 School'!$C$2:$AF$219,15,FALSE)))</f>
        <v>63</v>
      </c>
      <c r="N104" s="242">
        <f>IF(ISNA(VLOOKUP($B104,'Autumn 2022 School'!$C$2:$AF$219,11,FALSE)),0,(VLOOKUP($B104,'Autumn 2022 School'!$C$2:$AF$219,11,FALSE)))</f>
        <v>102</v>
      </c>
      <c r="O104" s="242">
        <f>IF(ISNA(VLOOKUP($B104,'Spring 2022 School'!$C$2:$AF$219,2,FALSE)),0,(VLOOKUP($B104,'Spring 2022 School'!$C$2:$AF$219,2,FALSE)))</f>
        <v>0</v>
      </c>
      <c r="P104" s="242">
        <f>IF(ISNA(VLOOKUP($B104,'Summer 2022 School'!$C$2:$AF$219,2,FALSE)),0,(VLOOKUP($B104,'Summer 2022 School'!$C$2:$AF$219,2,FALSE)))</f>
        <v>0</v>
      </c>
      <c r="Q104" s="242">
        <f>IF(ISNA(VLOOKUP($B104,'Autumn 2022 School'!$C$2:$AF$219,2,FALSE)),0,(VLOOKUP($B104,'Autumn 2022 School'!$C$2:$AF$219,2,FALSE)))</f>
        <v>0</v>
      </c>
      <c r="R104" s="242">
        <f>IF(ISNA(VLOOKUP($B104,'Spring 2022 School'!$C$2:$AF$219,9,FALSE)),0,(VLOOKUP($B104,'Spring 2022 School'!$C$2:$AF$219,9,FALSE)))</f>
        <v>0</v>
      </c>
      <c r="S104" s="242">
        <f>IF(ISNA(VLOOKUP($B104,'Summer 2022 School'!$C$2:$AF$219,9,FALSE)),0,(VLOOKUP($B104,'Summer 2022 School'!$C$2:$AF$219,9,FALSE)))</f>
        <v>0</v>
      </c>
      <c r="T104" s="242">
        <f>IF(ISNA(VLOOKUP($B104,'Autumn 2022 School'!$C$2:$AF$219,7,FALSE)),0,(VLOOKUP($B104,'Autumn 2022 School'!$C$2:$AF$219,7,FALSE)))</f>
        <v>0</v>
      </c>
      <c r="U104" s="242">
        <f>IF(ISNA(VLOOKUP($B104,'Spring 2022 School'!$C$2:$AF$219,25,FALSE)),0,(VLOOKUP($B104,'Spring 2022 School'!$C$2:$AF$219,25,FALSE)))</f>
        <v>0</v>
      </c>
      <c r="V104" s="242">
        <f>IF(ISNA(VLOOKUP($B104,'Spring 2022 School'!$C$2:$AF$219,25,FALSE)),0,(VLOOKUP($B104,'Spring 2022 School'!$C$2:$AF$219,25,FALSE)))</f>
        <v>0</v>
      </c>
      <c r="W104" s="242">
        <f>IF(ISNA(VLOOKUP($B104,'Spring 2022 School'!$C$2:$AF$219,25,FALSE)),0,(VLOOKUP($B104,'Spring 2022 School'!$C$2:$AF$219,25,FALSE)))</f>
        <v>0</v>
      </c>
      <c r="X104" s="242">
        <f>IF(ISNA(VLOOKUP($B104,'Spring 2022 School'!$C$2:$AF$219,26,FALSE)),0,(VLOOKUP($B104,'Spring 2022 School'!$C$2:$AF$219,26,FALSE)))</f>
        <v>0</v>
      </c>
      <c r="Y104" s="242">
        <f>IF(ISNA(VLOOKUP($B104,'Spring 2022 School'!$C$2:$AF$219,26,FALSE)),0,(VLOOKUP($B104,'Spring 2022 School'!$C$2:$AF$219,26,FALSE)))</f>
        <v>0</v>
      </c>
      <c r="Z104" s="242">
        <f>IF(ISNA(VLOOKUP($B104,'Spring 2022 School'!$C$2:$AF$219,26,FALSE)),0,(VLOOKUP($B104,'Spring 2022 School'!$C$2:$AF$219,26,FALSE)))</f>
        <v>0</v>
      </c>
      <c r="AA104" s="242">
        <f>IF(ISNA(VLOOKUP($B104,'Spring 2022 School'!$C$2:$AF$219,27,FALSE)),0,(VLOOKUP($B104,'Spring 2022 School'!$C$2:$AF$219,27,FALSE)))</f>
        <v>0</v>
      </c>
      <c r="AB104" s="242">
        <f>IF(ISNA(VLOOKUP($B104,'Spring 2022 School'!$C$2:$AF$219,27,FALSE)),0,(VLOOKUP($B104,'Spring 2022 School'!$C$2:$AF$219,27,FALSE)))</f>
        <v>0</v>
      </c>
      <c r="AC104" s="242">
        <f>IF(ISNA(VLOOKUP($B104,'Spring 2022 School'!$C$2:$AF$219,27,FALSE)),0,(VLOOKUP($B104,'Spring 2022 School'!$C$2:$AF$219,27,FALSE)))</f>
        <v>0</v>
      </c>
      <c r="AD104" s="414">
        <f t="shared" si="44"/>
        <v>73940.400000000009</v>
      </c>
      <c r="AE104" s="436">
        <f>VLOOKUP($A104,'Data EYFSS Indica Old'!$C:$AQ,17,0)</f>
        <v>3933.6206896551726</v>
      </c>
      <c r="AF104" s="436">
        <f>VLOOKUP($A104,'Data EYFSS Indica Old'!$C:$AQ,18,0)</f>
        <v>4370.6896551724139</v>
      </c>
      <c r="AG104" s="436">
        <f>VLOOKUP($A104,'Data EYFSS Indica Old'!$C:$AQ,19,0)</f>
        <v>8304.3103448275851</v>
      </c>
      <c r="AH104" s="414">
        <f t="shared" si="45"/>
        <v>2399.5086206896553</v>
      </c>
      <c r="AI104" s="414">
        <f t="shared" si="46"/>
        <v>1267.5</v>
      </c>
      <c r="AJ104" s="414">
        <f t="shared" si="47"/>
        <v>664.34482758620686</v>
      </c>
      <c r="AK104" s="414">
        <f t="shared" si="48"/>
        <v>4331.3534482758623</v>
      </c>
      <c r="AL104" s="436">
        <f>IF(ISNA(VLOOKUP($A104,'Spring 2022 School'!$B101:$AD101,29,FALSE)),0,(VLOOKUP($A104,'Spring 2022 School'!$B101:$AD101,29,FALSE)))</f>
        <v>0</v>
      </c>
      <c r="AM104" s="436">
        <f>IF(ISNA(VLOOKUP($A104,'Spring 2022 School'!$B101:$AZ101,30,FALSE)),0,(VLOOKUP($A104,'Spring 2022 School'!$B101:$AZ101,30,FALSE)))</f>
        <v>0</v>
      </c>
      <c r="AN104" s="435">
        <f t="shared" si="41"/>
        <v>0</v>
      </c>
      <c r="AO104" s="437">
        <f t="shared" si="42"/>
        <v>0</v>
      </c>
      <c r="AP104" s="414">
        <f t="shared" si="43"/>
        <v>78271.753448275878</v>
      </c>
      <c r="AQ104" s="436">
        <f>VLOOKUP($A104,'Data EYFSS Indica Old'!$C:$AQ,26,0)</f>
        <v>6</v>
      </c>
      <c r="AR104" s="436">
        <f>VLOOKUP($A104,'Data EYFSS Indica Old'!$C:$AQ,27,0)</f>
        <v>0</v>
      </c>
      <c r="AS104" s="436">
        <f>VLOOKUP($A104,'Data EYFSS Indica Old'!$C:$AQ,28,0)</f>
        <v>0</v>
      </c>
      <c r="AT104" s="442">
        <f t="shared" si="53"/>
        <v>725.4</v>
      </c>
      <c r="AU104" s="442">
        <f>(VLOOKUP($A104,'Data EYFSS Indica Old'!$C:$AQ,24,0))/3.2*AU$3</f>
        <v>0</v>
      </c>
      <c r="AV104" s="447">
        <f t="shared" si="49"/>
        <v>78997.153448275873</v>
      </c>
      <c r="AW104" s="443">
        <f t="shared" si="50"/>
        <v>32915.480603448283</v>
      </c>
      <c r="AX104" s="443">
        <f t="shared" si="51"/>
        <v>26332.384482758625</v>
      </c>
      <c r="AY104" s="443">
        <f t="shared" si="52"/>
        <v>19749.288362068968</v>
      </c>
      <c r="AZ104" s="443"/>
    </row>
    <row r="105" spans="1:52" x14ac:dyDescent="0.35">
      <c r="A105" s="252">
        <v>2180</v>
      </c>
      <c r="B105" t="s">
        <v>1030</v>
      </c>
      <c r="C105" s="242">
        <f>IF(ISNA(VLOOKUP($B105,'Spring 2022 School'!$C$2:$AF$220,5,FALSE)),0,(VLOOKUP($B105,'Spring 2022 School'!$C$2:$AF$220,5,FALSE)))</f>
        <v>71</v>
      </c>
      <c r="D105" s="242">
        <f>IF(ISNA(VLOOKUP($B105,'Summer 2022 School'!$C$2:$AF$220,5,FALSE)),0,(VLOOKUP($B105,'Summer 2022 School'!$C$2:$AF$220,5,FALSE)))</f>
        <v>73</v>
      </c>
      <c r="E105" s="242">
        <f>IF(ISNA(VLOOKUP($B105,'Autumn 2022 School'!$C$2:$AF$219,4,FALSE)),0,(VLOOKUP($B105,'Autumn 2022 School'!$C$2:$AF$219,4,FALSE)))</f>
        <v>43</v>
      </c>
      <c r="F105" s="242">
        <f>IF(ISNA(VLOOKUP($B105,'Spring 2022 School'!$C$2:$AF$219,8,FALSE)),0,(VLOOKUP($B105,'Spring 2022 School'!$C$2:$AF$219,8,FALSE)))</f>
        <v>6</v>
      </c>
      <c r="G105" s="242">
        <f>IF(ISNA(VLOOKUP($B105,'Summer 2022 School'!$C$2:$AF$219,8,FALSE)),0,(VLOOKUP($B105,'Summer 2022 School'!$C$2:$AF$219,8,FALSE)))</f>
        <v>5</v>
      </c>
      <c r="H105" s="242">
        <f>IF(ISNA(VLOOKUP($B105,'Autumn 2022 School'!$C$2:$AF$219,6,FALSE)),0,(VLOOKUP($B105,'Autumn 2022 School'!$C$2:$AF$219,6,FALSE)))</f>
        <v>0</v>
      </c>
      <c r="I105" s="242">
        <f>IF(ISNA(VLOOKUP($B105,'Spring 2022 School'!$C$2:$AF$219,12,FALSE)),0,(VLOOKUP($B105,'Spring 2022 School'!$C$2:$AF$219,12,FALSE)))</f>
        <v>1065</v>
      </c>
      <c r="J105" s="242">
        <f>IF(ISNA(VLOOKUP($B105,'Summer 2022 School'!$C$2:$AF$219,12,FALSE)),0,(VLOOKUP($B105,'Summer 2022 School'!$C$2:$AF$219,12,FALSE)))</f>
        <v>1020</v>
      </c>
      <c r="K105" s="242">
        <f>IF(ISNA(VLOOKUP($B105,'Autumn 2022 School'!$C$2:$AF$219,9,FALSE)),0,(VLOOKUP($B105,'Autumn 2022 School'!$C$2:$AF$219,9,FALSE)))</f>
        <v>645</v>
      </c>
      <c r="L105" s="242">
        <f>IF(ISNA(VLOOKUP($B105,'Spring 2022 School'!$C$2:$AF$219,15,FALSE)),0,(VLOOKUP($B105,'Spring 2022 School'!$C$2:$AF$219,15,FALSE)))</f>
        <v>90</v>
      </c>
      <c r="M105" s="242">
        <f>IF(ISNA(VLOOKUP($B105,'Summer 2022 School'!$C$2:$AF$219,15,FALSE)),0,(VLOOKUP($B105,'Summer 2022 School'!$C$2:$AF$219,15,FALSE)))</f>
        <v>75</v>
      </c>
      <c r="N105" s="242">
        <f>IF(ISNA(VLOOKUP($B105,'Autumn 2022 School'!$C$2:$AF$219,11,FALSE)),0,(VLOOKUP($B105,'Autumn 2022 School'!$C$2:$AF$219,11,FALSE)))</f>
        <v>0</v>
      </c>
      <c r="O105" s="242">
        <f>IF(ISNA(VLOOKUP($B105,'Spring 2022 School'!$C$2:$AF$219,2,FALSE)),0,(VLOOKUP($B105,'Spring 2022 School'!$C$2:$AF$219,2,FALSE)))</f>
        <v>0</v>
      </c>
      <c r="P105" s="242">
        <f>IF(ISNA(VLOOKUP($B105,'Summer 2022 School'!$C$2:$AF$219,2,FALSE)),0,(VLOOKUP($B105,'Summer 2022 School'!$C$2:$AF$219,2,FALSE)))</f>
        <v>0</v>
      </c>
      <c r="Q105" s="242">
        <f>IF(ISNA(VLOOKUP($B105,'Autumn 2022 School'!$C$2:$AF$219,2,FALSE)),0,(VLOOKUP($B105,'Autumn 2022 School'!$C$2:$AF$219,2,FALSE)))</f>
        <v>0</v>
      </c>
      <c r="R105" s="242">
        <f>IF(ISNA(VLOOKUP($B105,'Spring 2022 School'!$C$2:$AF$219,9,FALSE)),0,(VLOOKUP($B105,'Spring 2022 School'!$C$2:$AF$219,9,FALSE)))</f>
        <v>0</v>
      </c>
      <c r="S105" s="242">
        <f>IF(ISNA(VLOOKUP($B105,'Summer 2022 School'!$C$2:$AF$219,9,FALSE)),0,(VLOOKUP($B105,'Summer 2022 School'!$C$2:$AF$219,9,FALSE)))</f>
        <v>0</v>
      </c>
      <c r="T105" s="242">
        <f>IF(ISNA(VLOOKUP($B105,'Autumn 2022 School'!$C$2:$AF$219,7,FALSE)),0,(VLOOKUP($B105,'Autumn 2022 School'!$C$2:$AF$219,7,FALSE)))</f>
        <v>0</v>
      </c>
      <c r="U105" s="242">
        <f>IF(ISNA(VLOOKUP($B105,'Spring 2022 School'!$C$2:$AF$219,25,FALSE)),0,(VLOOKUP($B105,'Spring 2022 School'!$C$2:$AF$219,25,FALSE)))</f>
        <v>19</v>
      </c>
      <c r="V105" s="242">
        <f>IF(ISNA(VLOOKUP($B105,'Spring 2022 School'!$C$2:$AF$219,25,FALSE)),0,(VLOOKUP($B105,'Spring 2022 School'!$C$2:$AF$219,25,FALSE)))</f>
        <v>19</v>
      </c>
      <c r="W105" s="242">
        <f>IF(ISNA(VLOOKUP($B105,'Spring 2022 School'!$C$2:$AF$219,25,FALSE)),0,(VLOOKUP($B105,'Spring 2022 School'!$C$2:$AF$219,25,FALSE)))</f>
        <v>19</v>
      </c>
      <c r="X105" s="242">
        <f>IF(ISNA(VLOOKUP($B105,'Spring 2022 School'!$C$2:$AF$219,26,FALSE)),0,(VLOOKUP($B105,'Spring 2022 School'!$C$2:$AF$219,26,FALSE)))</f>
        <v>285</v>
      </c>
      <c r="Y105" s="242">
        <f>IF(ISNA(VLOOKUP($B105,'Spring 2022 School'!$C$2:$AF$219,26,FALSE)),0,(VLOOKUP($B105,'Spring 2022 School'!$C$2:$AF$219,26,FALSE)))</f>
        <v>285</v>
      </c>
      <c r="Z105" s="242">
        <f>IF(ISNA(VLOOKUP($B105,'Spring 2022 School'!$C$2:$AF$219,26,FALSE)),0,(VLOOKUP($B105,'Spring 2022 School'!$C$2:$AF$219,26,FALSE)))</f>
        <v>285</v>
      </c>
      <c r="AA105" s="242">
        <f>IF(ISNA(VLOOKUP($B105,'Spring 2022 School'!$C$2:$AF$219,27,FALSE)),0,(VLOOKUP($B105,'Spring 2022 School'!$C$2:$AF$219,27,FALSE)))</f>
        <v>15</v>
      </c>
      <c r="AB105" s="242">
        <f>IF(ISNA(VLOOKUP($B105,'Spring 2022 School'!$C$2:$AF$219,27,FALSE)),0,(VLOOKUP($B105,'Spring 2022 School'!$C$2:$AF$219,27,FALSE)))</f>
        <v>15</v>
      </c>
      <c r="AC105" s="242">
        <f>IF(ISNA(VLOOKUP($B105,'Spring 2022 School'!$C$2:$AF$219,27,FALSE)),0,(VLOOKUP($B105,'Spring 2022 School'!$C$2:$AF$219,27,FALSE)))</f>
        <v>15</v>
      </c>
      <c r="AD105" s="414">
        <f t="shared" si="44"/>
        <v>173853</v>
      </c>
      <c r="AE105" s="436">
        <f>VLOOKUP($A105,'Data EYFSS Indica Old'!$C:$AQ,17,0)</f>
        <v>0</v>
      </c>
      <c r="AF105" s="436">
        <f>VLOOKUP($A105,'Data EYFSS Indica Old'!$C:$AQ,18,0)</f>
        <v>30631.57894736842</v>
      </c>
      <c r="AG105" s="436">
        <f>VLOOKUP($A105,'Data EYFSS Indica Old'!$C:$AQ,19,0)</f>
        <v>35736.842105263153</v>
      </c>
      <c r="AH105" s="414">
        <f t="shared" si="45"/>
        <v>0</v>
      </c>
      <c r="AI105" s="414">
        <f t="shared" si="46"/>
        <v>8883.1578947368416</v>
      </c>
      <c r="AJ105" s="414">
        <f t="shared" si="47"/>
        <v>2858.9473684210525</v>
      </c>
      <c r="AK105" s="414">
        <f t="shared" si="48"/>
        <v>11742.105263157893</v>
      </c>
      <c r="AL105" s="436">
        <f>IF(ISNA(VLOOKUP($A105,'Spring 2022 School'!$B102:$AD102,29,FALSE)),0,(VLOOKUP($A105,'Spring 2022 School'!$B102:$AD102,29,FALSE)))</f>
        <v>19</v>
      </c>
      <c r="AM105" s="436">
        <f>IF(ISNA(VLOOKUP($A105,'Spring 2022 School'!$B102:$AZ102,30,FALSE)),0,(VLOOKUP($A105,'Spring 2022 School'!$B102:$AZ102,30,FALSE)))</f>
        <v>285</v>
      </c>
      <c r="AN105" s="435">
        <f t="shared" si="41"/>
        <v>10355</v>
      </c>
      <c r="AO105" s="437">
        <f t="shared" si="42"/>
        <v>0</v>
      </c>
      <c r="AP105" s="414">
        <f t="shared" si="43"/>
        <v>195950.10526315789</v>
      </c>
      <c r="AQ105" s="436">
        <f>VLOOKUP($A105,'Data EYFSS Indica Old'!$C:$AQ,26,0)</f>
        <v>9</v>
      </c>
      <c r="AR105" s="436">
        <f>VLOOKUP($A105,'Data EYFSS Indica Old'!$C:$AQ,27,0)</f>
        <v>0</v>
      </c>
      <c r="AS105" s="436">
        <f>VLOOKUP($A105,'Data EYFSS Indica Old'!$C:$AQ,28,0)</f>
        <v>0</v>
      </c>
      <c r="AT105" s="442">
        <f t="shared" si="53"/>
        <v>1088.0999999999999</v>
      </c>
      <c r="AU105" s="442">
        <f>(VLOOKUP($A105,'Data EYFSS Indica Old'!$C:$AQ,24,0))/3.2*AU$3</f>
        <v>0</v>
      </c>
      <c r="AV105" s="447">
        <f t="shared" si="49"/>
        <v>197038.2052631579</v>
      </c>
      <c r="AW105" s="443">
        <f t="shared" si="50"/>
        <v>82099.252192982458</v>
      </c>
      <c r="AX105" s="443">
        <f t="shared" si="51"/>
        <v>65679.401754385966</v>
      </c>
      <c r="AY105" s="443">
        <f t="shared" si="52"/>
        <v>49259.551315789475</v>
      </c>
      <c r="AZ105" s="443"/>
    </row>
    <row r="106" spans="1:52" x14ac:dyDescent="0.35">
      <c r="A106" s="252">
        <v>2181</v>
      </c>
      <c r="B106" t="s">
        <v>1031</v>
      </c>
      <c r="C106" s="242">
        <f>IF(ISNA(VLOOKUP($B106,'Spring 2022 School'!$C$2:$AF$220,5,FALSE)),0,(VLOOKUP($B106,'Spring 2022 School'!$C$2:$AF$220,5,FALSE)))</f>
        <v>23</v>
      </c>
      <c r="D106" s="242">
        <f>IF(ISNA(VLOOKUP($B106,'Summer 2022 School'!$C$2:$AF$220,5,FALSE)),0,(VLOOKUP($B106,'Summer 2022 School'!$C$2:$AF$220,5,FALSE)))</f>
        <v>26</v>
      </c>
      <c r="E106" s="242">
        <f>IF(ISNA(VLOOKUP($B106,'Autumn 2022 School'!$C$2:$AF$219,4,FALSE)),0,(VLOOKUP($B106,'Autumn 2022 School'!$C$2:$AF$219,4,FALSE)))</f>
        <v>15</v>
      </c>
      <c r="F106" s="242">
        <f>IF(ISNA(VLOOKUP($B106,'Spring 2022 School'!$C$2:$AF$219,8,FALSE)),0,(VLOOKUP($B106,'Spring 2022 School'!$C$2:$AF$219,8,FALSE)))</f>
        <v>0</v>
      </c>
      <c r="G106" s="242">
        <f>IF(ISNA(VLOOKUP($B106,'Summer 2022 School'!$C$2:$AF$219,8,FALSE)),0,(VLOOKUP($B106,'Summer 2022 School'!$C$2:$AF$219,8,FALSE)))</f>
        <v>0</v>
      </c>
      <c r="H106" s="242">
        <f>IF(ISNA(VLOOKUP($B106,'Autumn 2022 School'!$C$2:$AF$219,6,FALSE)),0,(VLOOKUP($B106,'Autumn 2022 School'!$C$2:$AF$219,6,FALSE)))</f>
        <v>0</v>
      </c>
      <c r="I106" s="242">
        <f>IF(ISNA(VLOOKUP($B106,'Spring 2022 School'!$C$2:$AF$219,12,FALSE)),0,(VLOOKUP($B106,'Spring 2022 School'!$C$2:$AF$219,12,FALSE)))</f>
        <v>345</v>
      </c>
      <c r="J106" s="242">
        <f>IF(ISNA(VLOOKUP($B106,'Summer 2022 School'!$C$2:$AF$219,12,FALSE)),0,(VLOOKUP($B106,'Summer 2022 School'!$C$2:$AF$219,12,FALSE)))</f>
        <v>390</v>
      </c>
      <c r="K106" s="242">
        <f>IF(ISNA(VLOOKUP($B106,'Autumn 2022 School'!$C$2:$AF$219,9,FALSE)),0,(VLOOKUP($B106,'Autumn 2022 School'!$C$2:$AF$219,9,FALSE)))</f>
        <v>225</v>
      </c>
      <c r="L106" s="242">
        <f>IF(ISNA(VLOOKUP($B106,'Spring 2022 School'!$C$2:$AF$219,15,FALSE)),0,(VLOOKUP($B106,'Spring 2022 School'!$C$2:$AF$219,15,FALSE)))</f>
        <v>0</v>
      </c>
      <c r="M106" s="242">
        <f>IF(ISNA(VLOOKUP($B106,'Summer 2022 School'!$C$2:$AF$219,15,FALSE)),0,(VLOOKUP($B106,'Summer 2022 School'!$C$2:$AF$219,15,FALSE)))</f>
        <v>0</v>
      </c>
      <c r="N106" s="242">
        <f>IF(ISNA(VLOOKUP($B106,'Autumn 2022 School'!$C$2:$AF$219,11,FALSE)),0,(VLOOKUP($B106,'Autumn 2022 School'!$C$2:$AF$219,11,FALSE)))</f>
        <v>0</v>
      </c>
      <c r="O106" s="242">
        <f>IF(ISNA(VLOOKUP($B106,'Spring 2022 School'!$C$2:$AF$219,2,FALSE)),0,(VLOOKUP($B106,'Spring 2022 School'!$C$2:$AF$219,2,FALSE)))</f>
        <v>0</v>
      </c>
      <c r="P106" s="242">
        <f>IF(ISNA(VLOOKUP($B106,'Summer 2022 School'!$C$2:$AF$219,2,FALSE)),0,(VLOOKUP($B106,'Summer 2022 School'!$C$2:$AF$219,2,FALSE)))</f>
        <v>0</v>
      </c>
      <c r="Q106" s="242">
        <f>IF(ISNA(VLOOKUP($B106,'Autumn 2022 School'!$C$2:$AF$219,2,FALSE)),0,(VLOOKUP($B106,'Autumn 2022 School'!$C$2:$AF$219,2,FALSE)))</f>
        <v>0</v>
      </c>
      <c r="R106" s="242">
        <f>IF(ISNA(VLOOKUP($B106,'Spring 2022 School'!$C$2:$AF$219,9,FALSE)),0,(VLOOKUP($B106,'Spring 2022 School'!$C$2:$AF$219,9,FALSE)))</f>
        <v>0</v>
      </c>
      <c r="S106" s="242">
        <f>IF(ISNA(VLOOKUP($B106,'Summer 2022 School'!$C$2:$AF$219,9,FALSE)),0,(VLOOKUP($B106,'Summer 2022 School'!$C$2:$AF$219,9,FALSE)))</f>
        <v>0</v>
      </c>
      <c r="T106" s="242">
        <f>IF(ISNA(VLOOKUP($B106,'Autumn 2022 School'!$C$2:$AF$219,7,FALSE)),0,(VLOOKUP($B106,'Autumn 2022 School'!$C$2:$AF$219,7,FALSE)))</f>
        <v>0</v>
      </c>
      <c r="U106" s="242">
        <f>IF(ISNA(VLOOKUP($B106,'Spring 2022 School'!$C$2:$AF$219,25,FALSE)),0,(VLOOKUP($B106,'Spring 2022 School'!$C$2:$AF$219,25,FALSE)))</f>
        <v>8</v>
      </c>
      <c r="V106" s="242">
        <f>IF(ISNA(VLOOKUP($B106,'Spring 2022 School'!$C$2:$AF$219,25,FALSE)),0,(VLOOKUP($B106,'Spring 2022 School'!$C$2:$AF$219,25,FALSE)))</f>
        <v>8</v>
      </c>
      <c r="W106" s="242">
        <f>IF(ISNA(VLOOKUP($B106,'Spring 2022 School'!$C$2:$AF$219,25,FALSE)),0,(VLOOKUP($B106,'Spring 2022 School'!$C$2:$AF$219,25,FALSE)))</f>
        <v>8</v>
      </c>
      <c r="X106" s="242">
        <f>IF(ISNA(VLOOKUP($B106,'Spring 2022 School'!$C$2:$AF$219,26,FALSE)),0,(VLOOKUP($B106,'Spring 2022 School'!$C$2:$AF$219,26,FALSE)))</f>
        <v>120</v>
      </c>
      <c r="Y106" s="242">
        <f>IF(ISNA(VLOOKUP($B106,'Spring 2022 School'!$C$2:$AF$219,26,FALSE)),0,(VLOOKUP($B106,'Spring 2022 School'!$C$2:$AF$219,26,FALSE)))</f>
        <v>120</v>
      </c>
      <c r="Z106" s="242">
        <f>IF(ISNA(VLOOKUP($B106,'Spring 2022 School'!$C$2:$AF$219,26,FALSE)),0,(VLOOKUP($B106,'Spring 2022 School'!$C$2:$AF$219,26,FALSE)))</f>
        <v>120</v>
      </c>
      <c r="AA106" s="242">
        <f>IF(ISNA(VLOOKUP($B106,'Spring 2022 School'!$C$2:$AF$219,27,FALSE)),0,(VLOOKUP($B106,'Spring 2022 School'!$C$2:$AF$219,27,FALSE)))</f>
        <v>0</v>
      </c>
      <c r="AB106" s="242">
        <f>IF(ISNA(VLOOKUP($B106,'Spring 2022 School'!$C$2:$AF$219,27,FALSE)),0,(VLOOKUP($B106,'Spring 2022 School'!$C$2:$AF$219,27,FALSE)))</f>
        <v>0</v>
      </c>
      <c r="AC106" s="242">
        <f>IF(ISNA(VLOOKUP($B106,'Spring 2022 School'!$C$2:$AF$219,27,FALSE)),0,(VLOOKUP($B106,'Spring 2022 School'!$C$2:$AF$219,27,FALSE)))</f>
        <v>0</v>
      </c>
      <c r="AD106" s="414">
        <f t="shared" si="44"/>
        <v>57598.5</v>
      </c>
      <c r="AE106" s="436">
        <f>VLOOKUP($A106,'Data EYFSS Indica Old'!$C:$AQ,17,0)</f>
        <v>0</v>
      </c>
      <c r="AF106" s="436">
        <f>VLOOKUP($A106,'Data EYFSS Indica Old'!$C:$AQ,18,0)</f>
        <v>674.16666666666663</v>
      </c>
      <c r="AG106" s="436">
        <f>VLOOKUP($A106,'Data EYFSS Indica Old'!$C:$AQ,19,0)</f>
        <v>7415.8333333333339</v>
      </c>
      <c r="AH106" s="414">
        <f t="shared" si="45"/>
        <v>0</v>
      </c>
      <c r="AI106" s="414">
        <f t="shared" si="46"/>
        <v>195.5083333333333</v>
      </c>
      <c r="AJ106" s="414">
        <f t="shared" si="47"/>
        <v>593.26666666666677</v>
      </c>
      <c r="AK106" s="414">
        <f t="shared" si="48"/>
        <v>788.77500000000009</v>
      </c>
      <c r="AL106" s="436">
        <f>IF(ISNA(VLOOKUP($A106,'Spring 2022 School'!$B103:$AD103,29,FALSE)),0,(VLOOKUP($A106,'Spring 2022 School'!$B103:$AD103,29,FALSE)))</f>
        <v>8</v>
      </c>
      <c r="AM106" s="436">
        <f>IF(ISNA(VLOOKUP($A106,'Spring 2022 School'!$B103:$AZ103,30,FALSE)),0,(VLOOKUP($A106,'Spring 2022 School'!$B103:$AZ103,30,FALSE)))</f>
        <v>120</v>
      </c>
      <c r="AN106" s="435">
        <f t="shared" si="41"/>
        <v>4360</v>
      </c>
      <c r="AO106" s="437">
        <f t="shared" si="42"/>
        <v>0</v>
      </c>
      <c r="AP106" s="414">
        <f t="shared" si="43"/>
        <v>62747.275000000001</v>
      </c>
      <c r="AQ106" s="436">
        <f>VLOOKUP($A106,'Data EYFSS Indica Old'!$C:$AQ,26,0)</f>
        <v>5</v>
      </c>
      <c r="AR106" s="436">
        <f>VLOOKUP($A106,'Data EYFSS Indica Old'!$C:$AQ,27,0)</f>
        <v>0</v>
      </c>
      <c r="AS106" s="436">
        <f>VLOOKUP($A106,'Data EYFSS Indica Old'!$C:$AQ,28,0)</f>
        <v>0</v>
      </c>
      <c r="AT106" s="442">
        <f t="shared" si="53"/>
        <v>604.5</v>
      </c>
      <c r="AU106" s="442">
        <f>(VLOOKUP($A106,'Data EYFSS Indica Old'!$C:$AQ,24,0))/3.2*AU$3</f>
        <v>0</v>
      </c>
      <c r="AV106" s="447">
        <f t="shared" si="49"/>
        <v>63351.775000000001</v>
      </c>
      <c r="AW106" s="443">
        <f t="shared" si="50"/>
        <v>26396.572916666668</v>
      </c>
      <c r="AX106" s="443">
        <f t="shared" si="51"/>
        <v>21117.258333333335</v>
      </c>
      <c r="AY106" s="443">
        <f t="shared" si="52"/>
        <v>15837.943750000002</v>
      </c>
      <c r="AZ106" s="443"/>
    </row>
    <row r="107" spans="1:52" x14ac:dyDescent="0.35">
      <c r="A107" s="252">
        <v>2184</v>
      </c>
      <c r="B107" t="s">
        <v>150</v>
      </c>
      <c r="C107" s="242">
        <f>IF(ISNA(VLOOKUP($B107,'Spring 2022 School'!$C$2:$AF$220,5,FALSE)),0,(VLOOKUP($B107,'Spring 2022 School'!$C$2:$AF$220,5,FALSE)))</f>
        <v>18</v>
      </c>
      <c r="D107" s="242">
        <f>IF(ISNA(VLOOKUP($B107,'Summer 2022 School'!$C$2:$AF$220,5,FALSE)),0,(VLOOKUP($B107,'Summer 2022 School'!$C$2:$AF$220,5,FALSE)))</f>
        <v>17</v>
      </c>
      <c r="E107" s="242">
        <f>IF(ISNA(VLOOKUP($B107,'Autumn 2022 School'!$C$2:$AF$219,4,FALSE)),0,(VLOOKUP($B107,'Autumn 2022 School'!$C$2:$AF$219,4,FALSE)))</f>
        <v>25</v>
      </c>
      <c r="F107" s="242">
        <f>IF(ISNA(VLOOKUP($B107,'Spring 2022 School'!$C$2:$AF$219,8,FALSE)),0,(VLOOKUP($B107,'Spring 2022 School'!$C$2:$AF$219,8,FALSE)))</f>
        <v>0</v>
      </c>
      <c r="G107" s="242">
        <f>IF(ISNA(VLOOKUP($B107,'Summer 2022 School'!$C$2:$AF$219,8,FALSE)),0,(VLOOKUP($B107,'Summer 2022 School'!$C$2:$AF$219,8,FALSE)))</f>
        <v>0</v>
      </c>
      <c r="H107" s="242">
        <f>IF(ISNA(VLOOKUP($B107,'Autumn 2022 School'!$C$2:$AF$219,6,FALSE)),0,(VLOOKUP($B107,'Autumn 2022 School'!$C$2:$AF$219,6,FALSE)))</f>
        <v>0</v>
      </c>
      <c r="I107" s="242">
        <f>IF(ISNA(VLOOKUP($B107,'Spring 2022 School'!$C$2:$AF$219,12,FALSE)),0,(VLOOKUP($B107,'Spring 2022 School'!$C$2:$AF$219,12,FALSE)))</f>
        <v>270</v>
      </c>
      <c r="J107" s="242">
        <f>IF(ISNA(VLOOKUP($B107,'Summer 2022 School'!$C$2:$AF$219,12,FALSE)),0,(VLOOKUP($B107,'Summer 2022 School'!$C$2:$AF$219,12,FALSE)))</f>
        <v>255</v>
      </c>
      <c r="K107" s="242">
        <f>IF(ISNA(VLOOKUP($B107,'Autumn 2022 School'!$C$2:$AF$219,9,FALSE)),0,(VLOOKUP($B107,'Autumn 2022 School'!$C$2:$AF$219,9,FALSE)))</f>
        <v>375</v>
      </c>
      <c r="L107" s="242">
        <f>IF(ISNA(VLOOKUP($B107,'Spring 2022 School'!$C$2:$AF$219,15,FALSE)),0,(VLOOKUP($B107,'Spring 2022 School'!$C$2:$AF$219,15,FALSE)))</f>
        <v>0</v>
      </c>
      <c r="M107" s="242">
        <f>IF(ISNA(VLOOKUP($B107,'Summer 2022 School'!$C$2:$AF$219,15,FALSE)),0,(VLOOKUP($B107,'Summer 2022 School'!$C$2:$AF$219,15,FALSE)))</f>
        <v>0</v>
      </c>
      <c r="N107" s="242">
        <f>IF(ISNA(VLOOKUP($B107,'Autumn 2022 School'!$C$2:$AF$219,11,FALSE)),0,(VLOOKUP($B107,'Autumn 2022 School'!$C$2:$AF$219,11,FALSE)))</f>
        <v>0</v>
      </c>
      <c r="O107" s="242">
        <f>IF(ISNA(VLOOKUP($B107,'Spring 2022 School'!$C$2:$AF$219,2,FALSE)),0,(VLOOKUP($B107,'Spring 2022 School'!$C$2:$AF$219,2,FALSE)))</f>
        <v>0</v>
      </c>
      <c r="P107" s="242">
        <f>IF(ISNA(VLOOKUP($B107,'Summer 2022 School'!$C$2:$AF$219,2,FALSE)),0,(VLOOKUP($B107,'Summer 2022 School'!$C$2:$AF$219,2,FALSE)))</f>
        <v>0</v>
      </c>
      <c r="Q107" s="242">
        <f>IF(ISNA(VLOOKUP($B107,'Autumn 2022 School'!$C$2:$AF$219,2,FALSE)),0,(VLOOKUP($B107,'Autumn 2022 School'!$C$2:$AF$219,2,FALSE)))</f>
        <v>0</v>
      </c>
      <c r="R107" s="242">
        <f>IF(ISNA(VLOOKUP($B107,'Spring 2022 School'!$C$2:$AF$219,9,FALSE)),0,(VLOOKUP($B107,'Spring 2022 School'!$C$2:$AF$219,9,FALSE)))</f>
        <v>0</v>
      </c>
      <c r="S107" s="242">
        <f>IF(ISNA(VLOOKUP($B107,'Summer 2022 School'!$C$2:$AF$219,9,FALSE)),0,(VLOOKUP($B107,'Summer 2022 School'!$C$2:$AF$219,9,FALSE)))</f>
        <v>0</v>
      </c>
      <c r="T107" s="242">
        <f>IF(ISNA(VLOOKUP($B107,'Autumn 2022 School'!$C$2:$AF$219,7,FALSE)),0,(VLOOKUP($B107,'Autumn 2022 School'!$C$2:$AF$219,7,FALSE)))</f>
        <v>0</v>
      </c>
      <c r="U107" s="242">
        <f>IF(ISNA(VLOOKUP($B107,'Spring 2022 School'!$C$2:$AF$219,25,FALSE)),0,(VLOOKUP($B107,'Spring 2022 School'!$C$2:$AF$219,25,FALSE)))</f>
        <v>3</v>
      </c>
      <c r="V107" s="242">
        <f>IF(ISNA(VLOOKUP($B107,'Spring 2022 School'!$C$2:$AF$219,25,FALSE)),0,(VLOOKUP($B107,'Spring 2022 School'!$C$2:$AF$219,25,FALSE)))</f>
        <v>3</v>
      </c>
      <c r="W107" s="242">
        <f>IF(ISNA(VLOOKUP($B107,'Spring 2022 School'!$C$2:$AF$219,25,FALSE)),0,(VLOOKUP($B107,'Spring 2022 School'!$C$2:$AF$219,25,FALSE)))</f>
        <v>3</v>
      </c>
      <c r="X107" s="242">
        <f>IF(ISNA(VLOOKUP($B107,'Spring 2022 School'!$C$2:$AF$219,26,FALSE)),0,(VLOOKUP($B107,'Spring 2022 School'!$C$2:$AF$219,26,FALSE)))</f>
        <v>45</v>
      </c>
      <c r="Y107" s="242">
        <f>IF(ISNA(VLOOKUP($B107,'Spring 2022 School'!$C$2:$AF$219,26,FALSE)),0,(VLOOKUP($B107,'Spring 2022 School'!$C$2:$AF$219,26,FALSE)))</f>
        <v>45</v>
      </c>
      <c r="Z107" s="242">
        <f>IF(ISNA(VLOOKUP($B107,'Spring 2022 School'!$C$2:$AF$219,26,FALSE)),0,(VLOOKUP($B107,'Spring 2022 School'!$C$2:$AF$219,26,FALSE)))</f>
        <v>45</v>
      </c>
      <c r="AA107" s="242">
        <f>IF(ISNA(VLOOKUP($B107,'Spring 2022 School'!$C$2:$AF$219,27,FALSE)),0,(VLOOKUP($B107,'Spring 2022 School'!$C$2:$AF$219,27,FALSE)))</f>
        <v>0</v>
      </c>
      <c r="AB107" s="242">
        <f>IF(ISNA(VLOOKUP($B107,'Spring 2022 School'!$C$2:$AF$219,27,FALSE)),0,(VLOOKUP($B107,'Spring 2022 School'!$C$2:$AF$219,27,FALSE)))</f>
        <v>0</v>
      </c>
      <c r="AC107" s="242">
        <f>IF(ISNA(VLOOKUP($B107,'Spring 2022 School'!$C$2:$AF$219,27,FALSE)),0,(VLOOKUP($B107,'Spring 2022 School'!$C$2:$AF$219,27,FALSE)))</f>
        <v>0</v>
      </c>
      <c r="AD107" s="414">
        <f t="shared" si="44"/>
        <v>53227.5</v>
      </c>
      <c r="AE107" s="436">
        <f>VLOOKUP($A107,'Data EYFSS Indica Old'!$C:$AQ,17,0)</f>
        <v>892.17391304347825</v>
      </c>
      <c r="AF107" s="436">
        <f>VLOOKUP($A107,'Data EYFSS Indica Old'!$C:$AQ,18,0)</f>
        <v>892.17391304347825</v>
      </c>
      <c r="AG107" s="436">
        <f>VLOOKUP($A107,'Data EYFSS Indica Old'!$C:$AQ,19,0)</f>
        <v>2230.4347826086955</v>
      </c>
      <c r="AH107" s="414">
        <f t="shared" si="45"/>
        <v>544.22608695652173</v>
      </c>
      <c r="AI107" s="414">
        <f t="shared" si="46"/>
        <v>258.73043478260865</v>
      </c>
      <c r="AJ107" s="414">
        <f t="shared" si="47"/>
        <v>178.43478260869566</v>
      </c>
      <c r="AK107" s="414">
        <f t="shared" si="48"/>
        <v>981.39130434782601</v>
      </c>
      <c r="AL107" s="436">
        <f>IF(ISNA(VLOOKUP($A107,'Spring 2022 School'!$B104:$AD104,29,FALSE)),0,(VLOOKUP($A107,'Spring 2022 School'!$B104:$AD104,29,FALSE)))</f>
        <v>3</v>
      </c>
      <c r="AM107" s="436">
        <f>IF(ISNA(VLOOKUP($A107,'Spring 2022 School'!$B104:$AZ104,30,FALSE)),0,(VLOOKUP($A107,'Spring 2022 School'!$B104:$AZ104,30,FALSE)))</f>
        <v>45</v>
      </c>
      <c r="AN107" s="435">
        <f t="shared" si="41"/>
        <v>1635</v>
      </c>
      <c r="AO107" s="437">
        <f t="shared" si="42"/>
        <v>0</v>
      </c>
      <c r="AP107" s="414">
        <f t="shared" si="43"/>
        <v>55843.891304347824</v>
      </c>
      <c r="AQ107" s="436">
        <f>VLOOKUP($A107,'Data EYFSS Indica Old'!$C:$AQ,26,0)</f>
        <v>0</v>
      </c>
      <c r="AR107" s="436">
        <f>VLOOKUP($A107,'Data EYFSS Indica Old'!$C:$AQ,27,0)</f>
        <v>3</v>
      </c>
      <c r="AS107" s="436">
        <f>VLOOKUP($A107,'Data EYFSS Indica Old'!$C:$AQ,28,0)</f>
        <v>0</v>
      </c>
      <c r="AT107" s="442">
        <f t="shared" si="53"/>
        <v>362.7</v>
      </c>
      <c r="AU107" s="442">
        <f>(VLOOKUP($A107,'Data EYFSS Indica Old'!$C:$AQ,24,0))/3.2*AU$3</f>
        <v>0</v>
      </c>
      <c r="AV107" s="447">
        <f t="shared" si="49"/>
        <v>56206.591304347821</v>
      </c>
      <c r="AW107" s="443">
        <f t="shared" si="50"/>
        <v>23419.413043478256</v>
      </c>
      <c r="AX107" s="443">
        <f t="shared" si="51"/>
        <v>18735.530434782606</v>
      </c>
      <c r="AY107" s="443">
        <f t="shared" si="52"/>
        <v>14051.647826086955</v>
      </c>
      <c r="AZ107" s="443"/>
    </row>
    <row r="108" spans="1:52" x14ac:dyDescent="0.35">
      <c r="A108" s="252">
        <v>2185</v>
      </c>
      <c r="B108" t="s">
        <v>1032</v>
      </c>
      <c r="C108" s="242">
        <f>IF(ISNA(VLOOKUP($B108,'Spring 2022 School'!$C$2:$AF$220,5,FALSE)),0,(VLOOKUP($B108,'Spring 2022 School'!$C$2:$AF$220,5,FALSE)))</f>
        <v>41</v>
      </c>
      <c r="D108" s="242">
        <f>IF(ISNA(VLOOKUP($B108,'Summer 2022 School'!$C$2:$AF$220,5,FALSE)),0,(VLOOKUP($B108,'Summer 2022 School'!$C$2:$AF$220,5,FALSE)))</f>
        <v>41</v>
      </c>
      <c r="E108" s="242">
        <f>IF(ISNA(VLOOKUP($B108,'Autumn 2022 School'!$C$2:$AF$219,4,FALSE)),0,(VLOOKUP($B108,'Autumn 2022 School'!$C$2:$AF$219,4,FALSE)))</f>
        <v>41</v>
      </c>
      <c r="F108" s="242">
        <f>IF(ISNA(VLOOKUP($B108,'Spring 2022 School'!$C$2:$AF$219,8,FALSE)),0,(VLOOKUP($B108,'Spring 2022 School'!$C$2:$AF$219,8,FALSE)))</f>
        <v>8</v>
      </c>
      <c r="G108" s="242">
        <f>IF(ISNA(VLOOKUP($B108,'Summer 2022 School'!$C$2:$AF$219,8,FALSE)),0,(VLOOKUP($B108,'Summer 2022 School'!$C$2:$AF$219,8,FALSE)))</f>
        <v>11</v>
      </c>
      <c r="H108" s="242">
        <f>IF(ISNA(VLOOKUP($B108,'Autumn 2022 School'!$C$2:$AF$219,6,FALSE)),0,(VLOOKUP($B108,'Autumn 2022 School'!$C$2:$AF$219,6,FALSE)))</f>
        <v>12</v>
      </c>
      <c r="I108" s="242">
        <f>IF(ISNA(VLOOKUP($B108,'Spring 2022 School'!$C$2:$AF$219,12,FALSE)),0,(VLOOKUP($B108,'Spring 2022 School'!$C$2:$AF$219,12,FALSE)))</f>
        <v>615</v>
      </c>
      <c r="J108" s="242">
        <f>IF(ISNA(VLOOKUP($B108,'Summer 2022 School'!$C$2:$AF$219,12,FALSE)),0,(VLOOKUP($B108,'Summer 2022 School'!$C$2:$AF$219,12,FALSE)))</f>
        <v>615</v>
      </c>
      <c r="K108" s="242">
        <f>IF(ISNA(VLOOKUP($B108,'Autumn 2022 School'!$C$2:$AF$219,9,FALSE)),0,(VLOOKUP($B108,'Autumn 2022 School'!$C$2:$AF$219,9,FALSE)))</f>
        <v>615</v>
      </c>
      <c r="L108" s="242">
        <f>IF(ISNA(VLOOKUP($B108,'Spring 2022 School'!$C$2:$AF$219,15,FALSE)),0,(VLOOKUP($B108,'Spring 2022 School'!$C$2:$AF$219,15,FALSE)))</f>
        <v>120</v>
      </c>
      <c r="M108" s="242">
        <f>IF(ISNA(VLOOKUP($B108,'Summer 2022 School'!$C$2:$AF$219,15,FALSE)),0,(VLOOKUP($B108,'Summer 2022 School'!$C$2:$AF$219,15,FALSE)))</f>
        <v>165</v>
      </c>
      <c r="N108" s="242">
        <f>IF(ISNA(VLOOKUP($B108,'Autumn 2022 School'!$C$2:$AF$219,11,FALSE)),0,(VLOOKUP($B108,'Autumn 2022 School'!$C$2:$AF$219,11,FALSE)))</f>
        <v>180</v>
      </c>
      <c r="O108" s="242">
        <f>IF(ISNA(VLOOKUP($B108,'Spring 2022 School'!$C$2:$AF$219,2,FALSE)),0,(VLOOKUP($B108,'Spring 2022 School'!$C$2:$AF$219,2,FALSE)))</f>
        <v>0</v>
      </c>
      <c r="P108" s="242">
        <f>IF(ISNA(VLOOKUP($B108,'Summer 2022 School'!$C$2:$AF$219,2,FALSE)),0,(VLOOKUP($B108,'Summer 2022 School'!$C$2:$AF$219,2,FALSE)))</f>
        <v>0</v>
      </c>
      <c r="Q108" s="242">
        <f>IF(ISNA(VLOOKUP($B108,'Autumn 2022 School'!$C$2:$AF$219,2,FALSE)),0,(VLOOKUP($B108,'Autumn 2022 School'!$C$2:$AF$219,2,FALSE)))</f>
        <v>0</v>
      </c>
      <c r="R108" s="242">
        <f>IF(ISNA(VLOOKUP($B108,'Spring 2022 School'!$C$2:$AF$219,9,FALSE)),0,(VLOOKUP($B108,'Spring 2022 School'!$C$2:$AF$219,9,FALSE)))</f>
        <v>0</v>
      </c>
      <c r="S108" s="242">
        <f>IF(ISNA(VLOOKUP($B108,'Summer 2022 School'!$C$2:$AF$219,9,FALSE)),0,(VLOOKUP($B108,'Summer 2022 School'!$C$2:$AF$219,9,FALSE)))</f>
        <v>0</v>
      </c>
      <c r="T108" s="242">
        <f>IF(ISNA(VLOOKUP($B108,'Autumn 2022 School'!$C$2:$AF$219,7,FALSE)),0,(VLOOKUP($B108,'Autumn 2022 School'!$C$2:$AF$219,7,FALSE)))</f>
        <v>0</v>
      </c>
      <c r="U108" s="242">
        <f>IF(ISNA(VLOOKUP($B108,'Spring 2022 School'!$C$2:$AF$219,25,FALSE)),0,(VLOOKUP($B108,'Spring 2022 School'!$C$2:$AF$219,25,FALSE)))</f>
        <v>9</v>
      </c>
      <c r="V108" s="242">
        <f>IF(ISNA(VLOOKUP($B108,'Spring 2022 School'!$C$2:$AF$219,25,FALSE)),0,(VLOOKUP($B108,'Spring 2022 School'!$C$2:$AF$219,25,FALSE)))</f>
        <v>9</v>
      </c>
      <c r="W108" s="242">
        <f>IF(ISNA(VLOOKUP($B108,'Spring 2022 School'!$C$2:$AF$219,25,FALSE)),0,(VLOOKUP($B108,'Spring 2022 School'!$C$2:$AF$219,25,FALSE)))</f>
        <v>9</v>
      </c>
      <c r="X108" s="242">
        <f>IF(ISNA(VLOOKUP($B108,'Spring 2022 School'!$C$2:$AF$219,26,FALSE)),0,(VLOOKUP($B108,'Spring 2022 School'!$C$2:$AF$219,26,FALSE)))</f>
        <v>135</v>
      </c>
      <c r="Y108" s="242">
        <f>IF(ISNA(VLOOKUP($B108,'Spring 2022 School'!$C$2:$AF$219,26,FALSE)),0,(VLOOKUP($B108,'Spring 2022 School'!$C$2:$AF$219,26,FALSE)))</f>
        <v>135</v>
      </c>
      <c r="Z108" s="242">
        <f>IF(ISNA(VLOOKUP($B108,'Spring 2022 School'!$C$2:$AF$219,26,FALSE)),0,(VLOOKUP($B108,'Spring 2022 School'!$C$2:$AF$219,26,FALSE)))</f>
        <v>135</v>
      </c>
      <c r="AA108" s="242">
        <f>IF(ISNA(VLOOKUP($B108,'Spring 2022 School'!$C$2:$AF$219,27,FALSE)),0,(VLOOKUP($B108,'Spring 2022 School'!$C$2:$AF$219,27,FALSE)))</f>
        <v>0</v>
      </c>
      <c r="AB108" s="242">
        <f>IF(ISNA(VLOOKUP($B108,'Spring 2022 School'!$C$2:$AF$219,27,FALSE)),0,(VLOOKUP($B108,'Spring 2022 School'!$C$2:$AF$219,27,FALSE)))</f>
        <v>0</v>
      </c>
      <c r="AC108" s="242">
        <f>IF(ISNA(VLOOKUP($B108,'Spring 2022 School'!$C$2:$AF$219,27,FALSE)),0,(VLOOKUP($B108,'Spring 2022 School'!$C$2:$AF$219,27,FALSE)))</f>
        <v>0</v>
      </c>
      <c r="AD108" s="414">
        <f t="shared" si="44"/>
        <v>137404.5</v>
      </c>
      <c r="AE108" s="436">
        <f>VLOOKUP($A108,'Data EYFSS Indica Old'!$C:$AQ,17,0)</f>
        <v>0</v>
      </c>
      <c r="AF108" s="436">
        <f>VLOOKUP($A108,'Data EYFSS Indica Old'!$C:$AQ,18,0)</f>
        <v>1168.5365853658536</v>
      </c>
      <c r="AG108" s="436">
        <f>VLOOKUP($A108,'Data EYFSS Indica Old'!$C:$AQ,19,0)</f>
        <v>1752.8048780487804</v>
      </c>
      <c r="AH108" s="414">
        <f t="shared" si="45"/>
        <v>0</v>
      </c>
      <c r="AI108" s="414">
        <f t="shared" si="46"/>
        <v>338.8756097560975</v>
      </c>
      <c r="AJ108" s="414">
        <f t="shared" si="47"/>
        <v>140.22439024390243</v>
      </c>
      <c r="AK108" s="414">
        <f t="shared" si="48"/>
        <v>479.09999999999991</v>
      </c>
      <c r="AL108" s="436">
        <f>IF(ISNA(VLOOKUP($A108,'Spring 2022 School'!$B105:$AD105,29,FALSE)),0,(VLOOKUP($A108,'Spring 2022 School'!$B105:$AD105,29,FALSE)))</f>
        <v>0</v>
      </c>
      <c r="AM108" s="436">
        <f>IF(ISNA(VLOOKUP($A108,'Spring 2022 School'!$B105:$AZ105,30,FALSE)),0,(VLOOKUP($A108,'Spring 2022 School'!$B105:$AZ105,30,FALSE)))</f>
        <v>0</v>
      </c>
      <c r="AN108" s="435">
        <f t="shared" si="41"/>
        <v>0</v>
      </c>
      <c r="AO108" s="437">
        <f t="shared" si="42"/>
        <v>0</v>
      </c>
      <c r="AP108" s="414">
        <f t="shared" si="43"/>
        <v>137883.6</v>
      </c>
      <c r="AQ108" s="436">
        <f>VLOOKUP($A108,'Data EYFSS Indica Old'!$C:$AQ,26,0)</f>
        <v>9</v>
      </c>
      <c r="AR108" s="436">
        <f>VLOOKUP($A108,'Data EYFSS Indica Old'!$C:$AQ,27,0)</f>
        <v>0</v>
      </c>
      <c r="AS108" s="436">
        <f>VLOOKUP($A108,'Data EYFSS Indica Old'!$C:$AQ,28,0)</f>
        <v>0</v>
      </c>
      <c r="AT108" s="442">
        <f t="shared" si="53"/>
        <v>1088.0999999999999</v>
      </c>
      <c r="AU108" s="442">
        <f>(VLOOKUP($A108,'Data EYFSS Indica Old'!$C:$AQ,24,0))/3.2*AU$3</f>
        <v>0</v>
      </c>
      <c r="AV108" s="447">
        <f t="shared" si="49"/>
        <v>138971.70000000001</v>
      </c>
      <c r="AW108" s="443">
        <f t="shared" si="50"/>
        <v>57904.875</v>
      </c>
      <c r="AX108" s="443">
        <f t="shared" si="51"/>
        <v>46323.9</v>
      </c>
      <c r="AY108" s="443">
        <f t="shared" si="52"/>
        <v>34742.925000000003</v>
      </c>
      <c r="AZ108" s="443"/>
    </row>
    <row r="109" spans="1:52" x14ac:dyDescent="0.35">
      <c r="A109" s="252">
        <v>2186</v>
      </c>
      <c r="B109" t="s">
        <v>1033</v>
      </c>
      <c r="C109" s="242">
        <f>IF(ISNA(VLOOKUP($B109,'Spring 2022 School'!$C$2:$AF$220,5,FALSE)),0,(VLOOKUP($B109,'Spring 2022 School'!$C$2:$AF$220,5,FALSE)))</f>
        <v>75</v>
      </c>
      <c r="D109" s="242">
        <f>IF(ISNA(VLOOKUP($B109,'Summer 2022 School'!$C$2:$AF$220,5,FALSE)),0,(VLOOKUP($B109,'Summer 2022 School'!$C$2:$AF$220,5,FALSE)))</f>
        <v>73</v>
      </c>
      <c r="E109" s="242">
        <f>IF(ISNA(VLOOKUP($B109,'Autumn 2022 School'!$C$2:$AF$219,4,FALSE)),0,(VLOOKUP($B109,'Autumn 2022 School'!$C$2:$AF$219,4,FALSE)))</f>
        <v>52</v>
      </c>
      <c r="F109" s="242">
        <f>IF(ISNA(VLOOKUP($B109,'Spring 2022 School'!$C$2:$AF$219,8,FALSE)),0,(VLOOKUP($B109,'Spring 2022 School'!$C$2:$AF$219,8,FALSE)))</f>
        <v>2</v>
      </c>
      <c r="G109" s="242">
        <f>IF(ISNA(VLOOKUP($B109,'Summer 2022 School'!$C$2:$AF$219,8,FALSE)),0,(VLOOKUP($B109,'Summer 2022 School'!$C$2:$AF$219,8,FALSE)))</f>
        <v>2</v>
      </c>
      <c r="H109" s="242">
        <f>IF(ISNA(VLOOKUP($B109,'Autumn 2022 School'!$C$2:$AF$219,6,FALSE)),0,(VLOOKUP($B109,'Autumn 2022 School'!$C$2:$AF$219,6,FALSE)))</f>
        <v>2</v>
      </c>
      <c r="I109" s="242">
        <f>IF(ISNA(VLOOKUP($B109,'Spring 2022 School'!$C$2:$AF$219,12,FALSE)),0,(VLOOKUP($B109,'Spring 2022 School'!$C$2:$AF$219,12,FALSE)))</f>
        <v>1125</v>
      </c>
      <c r="J109" s="242">
        <f>IF(ISNA(VLOOKUP($B109,'Summer 2022 School'!$C$2:$AF$219,12,FALSE)),0,(VLOOKUP($B109,'Summer 2022 School'!$C$2:$AF$219,12,FALSE)))</f>
        <v>1095</v>
      </c>
      <c r="K109" s="242">
        <f>IF(ISNA(VLOOKUP($B109,'Autumn 2022 School'!$C$2:$AF$219,9,FALSE)),0,(VLOOKUP($B109,'Autumn 2022 School'!$C$2:$AF$219,9,FALSE)))</f>
        <v>780</v>
      </c>
      <c r="L109" s="242">
        <f>IF(ISNA(VLOOKUP($B109,'Spring 2022 School'!$C$2:$AF$219,15,FALSE)),0,(VLOOKUP($B109,'Spring 2022 School'!$C$2:$AF$219,15,FALSE)))</f>
        <v>30</v>
      </c>
      <c r="M109" s="242">
        <f>IF(ISNA(VLOOKUP($B109,'Summer 2022 School'!$C$2:$AF$219,15,FALSE)),0,(VLOOKUP($B109,'Summer 2022 School'!$C$2:$AF$219,15,FALSE)))</f>
        <v>30</v>
      </c>
      <c r="N109" s="242">
        <f>IF(ISNA(VLOOKUP($B109,'Autumn 2022 School'!$C$2:$AF$219,11,FALSE)),0,(VLOOKUP($B109,'Autumn 2022 School'!$C$2:$AF$219,11,FALSE)))</f>
        <v>30</v>
      </c>
      <c r="O109" s="242">
        <f>IF(ISNA(VLOOKUP($B109,'Spring 2022 School'!$C$2:$AF$219,2,FALSE)),0,(VLOOKUP($B109,'Spring 2022 School'!$C$2:$AF$219,2,FALSE)))</f>
        <v>0</v>
      </c>
      <c r="P109" s="242">
        <f>IF(ISNA(VLOOKUP($B109,'Summer 2022 School'!$C$2:$AF$219,2,FALSE)),0,(VLOOKUP($B109,'Summer 2022 School'!$C$2:$AF$219,2,FALSE)))</f>
        <v>0</v>
      </c>
      <c r="Q109" s="242">
        <f>IF(ISNA(VLOOKUP($B109,'Autumn 2022 School'!$C$2:$AF$219,2,FALSE)),0,(VLOOKUP($B109,'Autumn 2022 School'!$C$2:$AF$219,2,FALSE)))</f>
        <v>1</v>
      </c>
      <c r="R109" s="242">
        <f>IF(ISNA(VLOOKUP($B109,'Spring 2022 School'!$C$2:$AF$219,9,FALSE)),0,(VLOOKUP($B109,'Spring 2022 School'!$C$2:$AF$219,9,FALSE)))</f>
        <v>0</v>
      </c>
      <c r="S109" s="242">
        <f>IF(ISNA(VLOOKUP($B109,'Summer 2022 School'!$C$2:$AF$219,9,FALSE)),0,(VLOOKUP($B109,'Summer 2022 School'!$C$2:$AF$219,9,FALSE)))</f>
        <v>0</v>
      </c>
      <c r="T109" s="242">
        <f>IF(ISNA(VLOOKUP($B109,'Autumn 2022 School'!$C$2:$AF$219,7,FALSE)),0,(VLOOKUP($B109,'Autumn 2022 School'!$C$2:$AF$219,7,FALSE)))</f>
        <v>15</v>
      </c>
      <c r="U109" s="242">
        <f>IF(ISNA(VLOOKUP($B109,'Spring 2022 School'!$C$2:$AF$219,25,FALSE)),0,(VLOOKUP($B109,'Spring 2022 School'!$C$2:$AF$219,25,FALSE)))</f>
        <v>16</v>
      </c>
      <c r="V109" s="242">
        <f>IF(ISNA(VLOOKUP($B109,'Spring 2022 School'!$C$2:$AF$219,25,FALSE)),0,(VLOOKUP($B109,'Spring 2022 School'!$C$2:$AF$219,25,FALSE)))</f>
        <v>16</v>
      </c>
      <c r="W109" s="242">
        <f>IF(ISNA(VLOOKUP($B109,'Spring 2022 School'!$C$2:$AF$219,25,FALSE)),0,(VLOOKUP($B109,'Spring 2022 School'!$C$2:$AF$219,25,FALSE)))</f>
        <v>16</v>
      </c>
      <c r="X109" s="242">
        <f>IF(ISNA(VLOOKUP($B109,'Spring 2022 School'!$C$2:$AF$219,26,FALSE)),0,(VLOOKUP($B109,'Spring 2022 School'!$C$2:$AF$219,26,FALSE)))</f>
        <v>240</v>
      </c>
      <c r="Y109" s="242">
        <f>IF(ISNA(VLOOKUP($B109,'Spring 2022 School'!$C$2:$AF$219,26,FALSE)),0,(VLOOKUP($B109,'Spring 2022 School'!$C$2:$AF$219,26,FALSE)))</f>
        <v>240</v>
      </c>
      <c r="Z109" s="242">
        <f>IF(ISNA(VLOOKUP($B109,'Spring 2022 School'!$C$2:$AF$219,26,FALSE)),0,(VLOOKUP($B109,'Spring 2022 School'!$C$2:$AF$219,26,FALSE)))</f>
        <v>240</v>
      </c>
      <c r="AA109" s="242">
        <f>IF(ISNA(VLOOKUP($B109,'Spring 2022 School'!$C$2:$AF$219,27,FALSE)),0,(VLOOKUP($B109,'Spring 2022 School'!$C$2:$AF$219,27,FALSE)))</f>
        <v>0</v>
      </c>
      <c r="AB109" s="242">
        <f>IF(ISNA(VLOOKUP($B109,'Spring 2022 School'!$C$2:$AF$219,27,FALSE)),0,(VLOOKUP($B109,'Spring 2022 School'!$C$2:$AF$219,27,FALSE)))</f>
        <v>0</v>
      </c>
      <c r="AC109" s="242">
        <f>IF(ISNA(VLOOKUP($B109,'Spring 2022 School'!$C$2:$AF$219,27,FALSE)),0,(VLOOKUP($B109,'Spring 2022 School'!$C$2:$AF$219,27,FALSE)))</f>
        <v>0</v>
      </c>
      <c r="AD109" s="414">
        <f t="shared" si="44"/>
        <v>184992</v>
      </c>
      <c r="AE109" s="436">
        <f>VLOOKUP($A109,'Data EYFSS Indica Old'!$C:$AQ,17,0)</f>
        <v>611.75</v>
      </c>
      <c r="AF109" s="436">
        <f>VLOOKUP($A109,'Data EYFSS Indica Old'!$C:$AQ,18,0)</f>
        <v>5505.75</v>
      </c>
      <c r="AG109" s="436">
        <f>VLOOKUP($A109,'Data EYFSS Indica Old'!$C:$AQ,19,0)</f>
        <v>25081.75</v>
      </c>
      <c r="AH109" s="414">
        <f t="shared" si="45"/>
        <v>373.16750000000002</v>
      </c>
      <c r="AI109" s="414">
        <f t="shared" si="46"/>
        <v>1596.6674999999998</v>
      </c>
      <c r="AJ109" s="414">
        <f t="shared" si="47"/>
        <v>2006.54</v>
      </c>
      <c r="AK109" s="414">
        <f t="shared" si="48"/>
        <v>3976.375</v>
      </c>
      <c r="AL109" s="436">
        <f>IF(ISNA(VLOOKUP($A109,'Spring 2022 School'!$B106:$AD106,29,FALSE)),0,(VLOOKUP($A109,'Spring 2022 School'!$B106:$AD106,29,FALSE)))</f>
        <v>5</v>
      </c>
      <c r="AM109" s="436">
        <f>IF(ISNA(VLOOKUP($A109,'Spring 2022 School'!$B106:$AZ106,30,FALSE)),0,(VLOOKUP($A109,'Spring 2022 School'!$B106:$AZ106,30,FALSE)))</f>
        <v>75</v>
      </c>
      <c r="AN109" s="435">
        <f t="shared" si="41"/>
        <v>2725</v>
      </c>
      <c r="AO109" s="437">
        <f t="shared" si="42"/>
        <v>1045.8</v>
      </c>
      <c r="AP109" s="414">
        <f t="shared" si="43"/>
        <v>192739.17499999999</v>
      </c>
      <c r="AQ109" s="436">
        <f>VLOOKUP($A109,'Data EYFSS Indica Old'!$C:$AQ,26,0)</f>
        <v>21</v>
      </c>
      <c r="AR109" s="436">
        <f>VLOOKUP($A109,'Data EYFSS Indica Old'!$C:$AQ,27,0)</f>
        <v>0</v>
      </c>
      <c r="AS109" s="436">
        <f>VLOOKUP($A109,'Data EYFSS Indica Old'!$C:$AQ,28,0)</f>
        <v>0</v>
      </c>
      <c r="AT109" s="442">
        <f t="shared" si="53"/>
        <v>2538.9</v>
      </c>
      <c r="AU109" s="442">
        <f>(VLOOKUP($A109,'Data EYFSS Indica Old'!$C:$AQ,24,0))/3.2*AU$3</f>
        <v>0</v>
      </c>
      <c r="AV109" s="447">
        <f t="shared" si="49"/>
        <v>195278.07499999998</v>
      </c>
      <c r="AW109" s="443">
        <f t="shared" si="50"/>
        <v>81365.864583333328</v>
      </c>
      <c r="AX109" s="443">
        <f t="shared" si="51"/>
        <v>65092.691666666658</v>
      </c>
      <c r="AY109" s="443">
        <f t="shared" si="52"/>
        <v>48819.518749999996</v>
      </c>
      <c r="AZ109" s="443"/>
    </row>
    <row r="110" spans="1:52" x14ac:dyDescent="0.35">
      <c r="A110" s="252">
        <v>2187</v>
      </c>
      <c r="B110" t="s">
        <v>1034</v>
      </c>
      <c r="C110" s="242">
        <f>IF(ISNA(VLOOKUP($B110,'Spring 2022 School'!$C$2:$AF$220,5,FALSE)),0,(VLOOKUP($B110,'Spring 2022 School'!$C$2:$AF$220,5,FALSE)))</f>
        <v>34</v>
      </c>
      <c r="D110" s="242">
        <f>IF(ISNA(VLOOKUP($B110,'Summer 2022 School'!$C$2:$AF$220,5,FALSE)),0,(VLOOKUP($B110,'Summer 2022 School'!$C$2:$AF$220,5,FALSE)))</f>
        <v>38</v>
      </c>
      <c r="E110" s="242">
        <f>IF(ISNA(VLOOKUP($B110,'Autumn 2022 School'!$C$2:$AF$219,4,FALSE)),0,(VLOOKUP($B110,'Autumn 2022 School'!$C$2:$AF$219,4,FALSE)))</f>
        <v>26</v>
      </c>
      <c r="F110" s="242">
        <f>IF(ISNA(VLOOKUP($B110,'Spring 2022 School'!$C$2:$AF$219,8,FALSE)),0,(VLOOKUP($B110,'Spring 2022 School'!$C$2:$AF$219,8,FALSE)))</f>
        <v>13</v>
      </c>
      <c r="G110" s="242">
        <f>IF(ISNA(VLOOKUP($B110,'Summer 2022 School'!$C$2:$AF$219,8,FALSE)),0,(VLOOKUP($B110,'Summer 2022 School'!$C$2:$AF$219,8,FALSE)))</f>
        <v>13</v>
      </c>
      <c r="H110" s="242">
        <f>IF(ISNA(VLOOKUP($B110,'Autumn 2022 School'!$C$2:$AF$219,6,FALSE)),0,(VLOOKUP($B110,'Autumn 2022 School'!$C$2:$AF$219,6,FALSE)))</f>
        <v>6</v>
      </c>
      <c r="I110" s="242">
        <f>IF(ISNA(VLOOKUP($B110,'Spring 2022 School'!$C$2:$AF$219,12,FALSE)),0,(VLOOKUP($B110,'Spring 2022 School'!$C$2:$AF$219,12,FALSE)))</f>
        <v>510</v>
      </c>
      <c r="J110" s="242">
        <f>IF(ISNA(VLOOKUP($B110,'Summer 2022 School'!$C$2:$AF$219,12,FALSE)),0,(VLOOKUP($B110,'Summer 2022 School'!$C$2:$AF$219,12,FALSE)))</f>
        <v>570</v>
      </c>
      <c r="K110" s="242">
        <f>IF(ISNA(VLOOKUP($B110,'Autumn 2022 School'!$C$2:$AF$219,9,FALSE)),0,(VLOOKUP($B110,'Autumn 2022 School'!$C$2:$AF$219,9,FALSE)))</f>
        <v>390</v>
      </c>
      <c r="L110" s="242">
        <f>IF(ISNA(VLOOKUP($B110,'Spring 2022 School'!$C$2:$AF$219,15,FALSE)),0,(VLOOKUP($B110,'Spring 2022 School'!$C$2:$AF$219,15,FALSE)))</f>
        <v>195</v>
      </c>
      <c r="M110" s="242">
        <f>IF(ISNA(VLOOKUP($B110,'Summer 2022 School'!$C$2:$AF$219,15,FALSE)),0,(VLOOKUP($B110,'Summer 2022 School'!$C$2:$AF$219,15,FALSE)))</f>
        <v>195</v>
      </c>
      <c r="N110" s="242">
        <f>IF(ISNA(VLOOKUP($B110,'Autumn 2022 School'!$C$2:$AF$219,11,FALSE)),0,(VLOOKUP($B110,'Autumn 2022 School'!$C$2:$AF$219,11,FALSE)))</f>
        <v>90</v>
      </c>
      <c r="O110" s="242">
        <f>IF(ISNA(VLOOKUP($B110,'Spring 2022 School'!$C$2:$AF$219,2,FALSE)),0,(VLOOKUP($B110,'Spring 2022 School'!$C$2:$AF$219,2,FALSE)))</f>
        <v>0</v>
      </c>
      <c r="P110" s="242">
        <f>IF(ISNA(VLOOKUP($B110,'Summer 2022 School'!$C$2:$AF$219,2,FALSE)),0,(VLOOKUP($B110,'Summer 2022 School'!$C$2:$AF$219,2,FALSE)))</f>
        <v>0</v>
      </c>
      <c r="Q110" s="242">
        <f>IF(ISNA(VLOOKUP($B110,'Autumn 2022 School'!$C$2:$AF$219,2,FALSE)),0,(VLOOKUP($B110,'Autumn 2022 School'!$C$2:$AF$219,2,FALSE)))</f>
        <v>0</v>
      </c>
      <c r="R110" s="242">
        <f>IF(ISNA(VLOOKUP($B110,'Spring 2022 School'!$C$2:$AF$219,9,FALSE)),0,(VLOOKUP($B110,'Spring 2022 School'!$C$2:$AF$219,9,FALSE)))</f>
        <v>0</v>
      </c>
      <c r="S110" s="242">
        <f>IF(ISNA(VLOOKUP($B110,'Summer 2022 School'!$C$2:$AF$219,9,FALSE)),0,(VLOOKUP($B110,'Summer 2022 School'!$C$2:$AF$219,9,FALSE)))</f>
        <v>0</v>
      </c>
      <c r="T110" s="242">
        <f>IF(ISNA(VLOOKUP($B110,'Autumn 2022 School'!$C$2:$AF$219,7,FALSE)),0,(VLOOKUP($B110,'Autumn 2022 School'!$C$2:$AF$219,7,FALSE)))</f>
        <v>0</v>
      </c>
      <c r="U110" s="242">
        <f>IF(ISNA(VLOOKUP($B110,'Spring 2022 School'!$C$2:$AF$219,25,FALSE)),0,(VLOOKUP($B110,'Spring 2022 School'!$C$2:$AF$219,25,FALSE)))</f>
        <v>0</v>
      </c>
      <c r="V110" s="242">
        <f>IF(ISNA(VLOOKUP($B110,'Spring 2022 School'!$C$2:$AF$219,25,FALSE)),0,(VLOOKUP($B110,'Spring 2022 School'!$C$2:$AF$219,25,FALSE)))</f>
        <v>0</v>
      </c>
      <c r="W110" s="242">
        <f>IF(ISNA(VLOOKUP($B110,'Spring 2022 School'!$C$2:$AF$219,25,FALSE)),0,(VLOOKUP($B110,'Spring 2022 School'!$C$2:$AF$219,25,FALSE)))</f>
        <v>0</v>
      </c>
      <c r="X110" s="242">
        <f>IF(ISNA(VLOOKUP($B110,'Spring 2022 School'!$C$2:$AF$219,26,FALSE)),0,(VLOOKUP($B110,'Spring 2022 School'!$C$2:$AF$219,26,FALSE)))</f>
        <v>0</v>
      </c>
      <c r="Y110" s="242">
        <f>IF(ISNA(VLOOKUP($B110,'Spring 2022 School'!$C$2:$AF$219,26,FALSE)),0,(VLOOKUP($B110,'Spring 2022 School'!$C$2:$AF$219,26,FALSE)))</f>
        <v>0</v>
      </c>
      <c r="Z110" s="242">
        <f>IF(ISNA(VLOOKUP($B110,'Spring 2022 School'!$C$2:$AF$219,26,FALSE)),0,(VLOOKUP($B110,'Spring 2022 School'!$C$2:$AF$219,26,FALSE)))</f>
        <v>0</v>
      </c>
      <c r="AA110" s="242">
        <f>IF(ISNA(VLOOKUP($B110,'Spring 2022 School'!$C$2:$AF$219,27,FALSE)),0,(VLOOKUP($B110,'Spring 2022 School'!$C$2:$AF$219,27,FALSE)))</f>
        <v>0</v>
      </c>
      <c r="AB110" s="242">
        <f>IF(ISNA(VLOOKUP($B110,'Spring 2022 School'!$C$2:$AF$219,27,FALSE)),0,(VLOOKUP($B110,'Spring 2022 School'!$C$2:$AF$219,27,FALSE)))</f>
        <v>0</v>
      </c>
      <c r="AC110" s="242">
        <f>IF(ISNA(VLOOKUP($B110,'Spring 2022 School'!$C$2:$AF$219,27,FALSE)),0,(VLOOKUP($B110,'Spring 2022 School'!$C$2:$AF$219,27,FALSE)))</f>
        <v>0</v>
      </c>
      <c r="AD110" s="414">
        <f t="shared" si="44"/>
        <v>116889</v>
      </c>
      <c r="AE110" s="436">
        <f>VLOOKUP($A110,'Data EYFSS Indica Old'!$C:$AQ,17,0)</f>
        <v>1138.125</v>
      </c>
      <c r="AF110" s="436">
        <f>VLOOKUP($A110,'Data EYFSS Indica Old'!$C:$AQ,18,0)</f>
        <v>1138.125</v>
      </c>
      <c r="AG110" s="436">
        <f>VLOOKUP($A110,'Data EYFSS Indica Old'!$C:$AQ,19,0)</f>
        <v>9105</v>
      </c>
      <c r="AH110" s="414">
        <f t="shared" si="45"/>
        <v>694.25625000000002</v>
      </c>
      <c r="AI110" s="414">
        <f t="shared" si="46"/>
        <v>330.05624999999998</v>
      </c>
      <c r="AJ110" s="414">
        <f t="shared" si="47"/>
        <v>728.4</v>
      </c>
      <c r="AK110" s="414">
        <f t="shared" si="48"/>
        <v>1752.7125000000001</v>
      </c>
      <c r="AL110" s="436">
        <f>IF(ISNA(VLOOKUP($A110,'Spring 2022 School'!$B107:$AD107,29,FALSE)),0,(VLOOKUP($A110,'Spring 2022 School'!$B107:$AD107,29,FALSE)))</f>
        <v>0</v>
      </c>
      <c r="AM110" s="436">
        <f>IF(ISNA(VLOOKUP($A110,'Spring 2022 School'!$B107:$AZ107,30,FALSE)),0,(VLOOKUP($A110,'Spring 2022 School'!$B107:$AZ107,30,FALSE)))</f>
        <v>0</v>
      </c>
      <c r="AN110" s="435">
        <f t="shared" si="41"/>
        <v>0</v>
      </c>
      <c r="AO110" s="437">
        <f t="shared" si="42"/>
        <v>0</v>
      </c>
      <c r="AP110" s="414">
        <f t="shared" si="43"/>
        <v>118641.71249999999</v>
      </c>
      <c r="AQ110" s="436">
        <f>VLOOKUP($A110,'Data EYFSS Indica Old'!$C:$AQ,26,0)</f>
        <v>0</v>
      </c>
      <c r="AR110" s="436">
        <f>VLOOKUP($A110,'Data EYFSS Indica Old'!$C:$AQ,27,0)</f>
        <v>0</v>
      </c>
      <c r="AS110" s="436">
        <f>VLOOKUP($A110,'Data EYFSS Indica Old'!$C:$AQ,28,0)</f>
        <v>0</v>
      </c>
      <c r="AT110" s="442">
        <f t="shared" si="53"/>
        <v>0</v>
      </c>
      <c r="AU110" s="442">
        <f>(VLOOKUP($A110,'Data EYFSS Indica Old'!$C:$AQ,24,0))/3.2*AU$3</f>
        <v>0</v>
      </c>
      <c r="AV110" s="447">
        <f t="shared" si="49"/>
        <v>118641.71249999999</v>
      </c>
      <c r="AW110" s="443">
        <f t="shared" si="50"/>
        <v>49434.046874999993</v>
      </c>
      <c r="AX110" s="443">
        <f t="shared" si="51"/>
        <v>39547.237499999996</v>
      </c>
      <c r="AY110" s="443">
        <f t="shared" si="52"/>
        <v>29660.428124999999</v>
      </c>
      <c r="AZ110" s="443"/>
    </row>
    <row r="111" spans="1:52" x14ac:dyDescent="0.35">
      <c r="A111" s="252">
        <v>2188</v>
      </c>
      <c r="B111" t="s">
        <v>1035</v>
      </c>
      <c r="C111" s="242">
        <f>IF(ISNA(VLOOKUP($B111,'Spring 2022 School'!$C$2:$AF$220,5,FALSE)),0,(VLOOKUP($B111,'Spring 2022 School'!$C$2:$AF$220,5,FALSE)))</f>
        <v>14</v>
      </c>
      <c r="D111" s="242">
        <f>IF(ISNA(VLOOKUP($B111,'Summer 2022 School'!$C$2:$AF$220,5,FALSE)),0,(VLOOKUP($B111,'Summer 2022 School'!$C$2:$AF$220,5,FALSE)))</f>
        <v>16</v>
      </c>
      <c r="E111" s="242">
        <f>IF(ISNA(VLOOKUP($B111,'Autumn 2022 School'!$C$2:$AF$219,4,FALSE)),0,(VLOOKUP($B111,'Autumn 2022 School'!$C$2:$AF$219,4,FALSE)))</f>
        <v>17</v>
      </c>
      <c r="F111" s="242">
        <f>IF(ISNA(VLOOKUP($B111,'Spring 2022 School'!$C$2:$AF$219,8,FALSE)),0,(VLOOKUP($B111,'Spring 2022 School'!$C$2:$AF$219,8,FALSE)))</f>
        <v>0</v>
      </c>
      <c r="G111" s="242">
        <f>IF(ISNA(VLOOKUP($B111,'Summer 2022 School'!$C$2:$AF$219,8,FALSE)),0,(VLOOKUP($B111,'Summer 2022 School'!$C$2:$AF$219,8,FALSE)))</f>
        <v>0</v>
      </c>
      <c r="H111" s="242">
        <f>IF(ISNA(VLOOKUP($B111,'Autumn 2022 School'!$C$2:$AF$219,6,FALSE)),0,(VLOOKUP($B111,'Autumn 2022 School'!$C$2:$AF$219,6,FALSE)))</f>
        <v>0</v>
      </c>
      <c r="I111" s="242">
        <f>IF(ISNA(VLOOKUP($B111,'Spring 2022 School'!$C$2:$AF$219,12,FALSE)),0,(VLOOKUP($B111,'Spring 2022 School'!$C$2:$AF$219,12,FALSE)))</f>
        <v>210</v>
      </c>
      <c r="J111" s="242">
        <f>IF(ISNA(VLOOKUP($B111,'Summer 2022 School'!$C$2:$AF$219,12,FALSE)),0,(VLOOKUP($B111,'Summer 2022 School'!$C$2:$AF$219,12,FALSE)))</f>
        <v>240</v>
      </c>
      <c r="K111" s="242">
        <f>IF(ISNA(VLOOKUP($B111,'Autumn 2022 School'!$C$2:$AF$219,9,FALSE)),0,(VLOOKUP($B111,'Autumn 2022 School'!$C$2:$AF$219,9,FALSE)))</f>
        <v>255</v>
      </c>
      <c r="L111" s="242">
        <f>IF(ISNA(VLOOKUP($B111,'Spring 2022 School'!$C$2:$AF$219,15,FALSE)),0,(VLOOKUP($B111,'Spring 2022 School'!$C$2:$AF$219,15,FALSE)))</f>
        <v>0</v>
      </c>
      <c r="M111" s="242">
        <f>IF(ISNA(VLOOKUP($B111,'Summer 2022 School'!$C$2:$AF$219,15,FALSE)),0,(VLOOKUP($B111,'Summer 2022 School'!$C$2:$AF$219,15,FALSE)))</f>
        <v>0</v>
      </c>
      <c r="N111" s="242">
        <f>IF(ISNA(VLOOKUP($B111,'Autumn 2022 School'!$C$2:$AF$219,11,FALSE)),0,(VLOOKUP($B111,'Autumn 2022 School'!$C$2:$AF$219,11,FALSE)))</f>
        <v>0</v>
      </c>
      <c r="O111" s="242">
        <f>IF(ISNA(VLOOKUP($B111,'Spring 2022 School'!$C$2:$AF$219,2,FALSE)),0,(VLOOKUP($B111,'Spring 2022 School'!$C$2:$AF$219,2,FALSE)))</f>
        <v>0</v>
      </c>
      <c r="P111" s="242">
        <f>IF(ISNA(VLOOKUP($B111,'Summer 2022 School'!$C$2:$AF$219,2,FALSE)),0,(VLOOKUP($B111,'Summer 2022 School'!$C$2:$AF$219,2,FALSE)))</f>
        <v>0</v>
      </c>
      <c r="Q111" s="242">
        <f>IF(ISNA(VLOOKUP($B111,'Autumn 2022 School'!$C$2:$AF$219,2,FALSE)),0,(VLOOKUP($B111,'Autumn 2022 School'!$C$2:$AF$219,2,FALSE)))</f>
        <v>0</v>
      </c>
      <c r="R111" s="242">
        <f>IF(ISNA(VLOOKUP($B111,'Spring 2022 School'!$C$2:$AF$219,9,FALSE)),0,(VLOOKUP($B111,'Spring 2022 School'!$C$2:$AF$219,9,FALSE)))</f>
        <v>0</v>
      </c>
      <c r="S111" s="242">
        <f>IF(ISNA(VLOOKUP($B111,'Summer 2022 School'!$C$2:$AF$219,9,FALSE)),0,(VLOOKUP($B111,'Summer 2022 School'!$C$2:$AF$219,9,FALSE)))</f>
        <v>0</v>
      </c>
      <c r="T111" s="242">
        <f>IF(ISNA(VLOOKUP($B111,'Autumn 2022 School'!$C$2:$AF$219,7,FALSE)),0,(VLOOKUP($B111,'Autumn 2022 School'!$C$2:$AF$219,7,FALSE)))</f>
        <v>0</v>
      </c>
      <c r="U111" s="242">
        <f>IF(ISNA(VLOOKUP($B111,'Spring 2022 School'!$C$2:$AF$219,25,FALSE)),0,(VLOOKUP($B111,'Spring 2022 School'!$C$2:$AF$219,25,FALSE)))</f>
        <v>9</v>
      </c>
      <c r="V111" s="242">
        <f>IF(ISNA(VLOOKUP($B111,'Spring 2022 School'!$C$2:$AF$219,25,FALSE)),0,(VLOOKUP($B111,'Spring 2022 School'!$C$2:$AF$219,25,FALSE)))</f>
        <v>9</v>
      </c>
      <c r="W111" s="242">
        <f>IF(ISNA(VLOOKUP($B111,'Spring 2022 School'!$C$2:$AF$219,25,FALSE)),0,(VLOOKUP($B111,'Spring 2022 School'!$C$2:$AF$219,25,FALSE)))</f>
        <v>9</v>
      </c>
      <c r="X111" s="242">
        <f>IF(ISNA(VLOOKUP($B111,'Spring 2022 School'!$C$2:$AF$219,26,FALSE)),0,(VLOOKUP($B111,'Spring 2022 School'!$C$2:$AF$219,26,FALSE)))</f>
        <v>135</v>
      </c>
      <c r="Y111" s="242">
        <f>IF(ISNA(VLOOKUP($B111,'Spring 2022 School'!$C$2:$AF$219,26,FALSE)),0,(VLOOKUP($B111,'Spring 2022 School'!$C$2:$AF$219,26,FALSE)))</f>
        <v>135</v>
      </c>
      <c r="Z111" s="242">
        <f>IF(ISNA(VLOOKUP($B111,'Spring 2022 School'!$C$2:$AF$219,26,FALSE)),0,(VLOOKUP($B111,'Spring 2022 School'!$C$2:$AF$219,26,FALSE)))</f>
        <v>135</v>
      </c>
      <c r="AA111" s="242">
        <f>IF(ISNA(VLOOKUP($B111,'Spring 2022 School'!$C$2:$AF$219,27,FALSE)),0,(VLOOKUP($B111,'Spring 2022 School'!$C$2:$AF$219,27,FALSE)))</f>
        <v>0</v>
      </c>
      <c r="AB111" s="242">
        <f>IF(ISNA(VLOOKUP($B111,'Spring 2022 School'!$C$2:$AF$219,27,FALSE)),0,(VLOOKUP($B111,'Spring 2022 School'!$C$2:$AF$219,27,FALSE)))</f>
        <v>0</v>
      </c>
      <c r="AC111" s="242">
        <f>IF(ISNA(VLOOKUP($B111,'Spring 2022 School'!$C$2:$AF$219,27,FALSE)),0,(VLOOKUP($B111,'Spring 2022 School'!$C$2:$AF$219,27,FALSE)))</f>
        <v>0</v>
      </c>
      <c r="AD111" s="414">
        <f t="shared" si="44"/>
        <v>41877</v>
      </c>
      <c r="AE111" s="436">
        <f>VLOOKUP($A111,'Data EYFSS Indica Old'!$C:$AQ,17,0)</f>
        <v>352.14285714285711</v>
      </c>
      <c r="AF111" s="436">
        <f>VLOOKUP($A111,'Data EYFSS Indica Old'!$C:$AQ,18,0)</f>
        <v>704.28571428571422</v>
      </c>
      <c r="AG111" s="436">
        <f>VLOOKUP($A111,'Data EYFSS Indica Old'!$C:$AQ,19,0)</f>
        <v>1408.5714285714284</v>
      </c>
      <c r="AH111" s="414">
        <f t="shared" si="45"/>
        <v>214.80714285714282</v>
      </c>
      <c r="AI111" s="414">
        <f t="shared" si="46"/>
        <v>204.2428571428571</v>
      </c>
      <c r="AJ111" s="414">
        <f t="shared" si="47"/>
        <v>112.68571428571428</v>
      </c>
      <c r="AK111" s="414">
        <f t="shared" si="48"/>
        <v>531.73571428571427</v>
      </c>
      <c r="AL111" s="436">
        <f>IF(ISNA(VLOOKUP($A111,'Spring 2022 School'!$B108:$AD108,29,FALSE)),0,(VLOOKUP($A111,'Spring 2022 School'!$B108:$AD108,29,FALSE)))</f>
        <v>7</v>
      </c>
      <c r="AM111" s="436">
        <f>IF(ISNA(VLOOKUP($A111,'Spring 2022 School'!$B108:$AZ108,30,FALSE)),0,(VLOOKUP($A111,'Spring 2022 School'!$B108:$AZ108,30,FALSE)))</f>
        <v>105</v>
      </c>
      <c r="AN111" s="435">
        <f t="shared" si="41"/>
        <v>3815</v>
      </c>
      <c r="AO111" s="437">
        <f t="shared" si="42"/>
        <v>0</v>
      </c>
      <c r="AP111" s="414">
        <f t="shared" si="43"/>
        <v>46223.735714285714</v>
      </c>
      <c r="AQ111" s="436">
        <f>VLOOKUP($A111,'Data EYFSS Indica Old'!$C:$AQ,26,0)</f>
        <v>0</v>
      </c>
      <c r="AR111" s="436">
        <f>VLOOKUP($A111,'Data EYFSS Indica Old'!$C:$AQ,27,0)</f>
        <v>0</v>
      </c>
      <c r="AS111" s="436">
        <f>VLOOKUP($A111,'Data EYFSS Indica Old'!$C:$AQ,28,0)</f>
        <v>0</v>
      </c>
      <c r="AT111" s="442">
        <f t="shared" si="53"/>
        <v>0</v>
      </c>
      <c r="AU111" s="442">
        <f>(VLOOKUP($A111,'Data EYFSS Indica Old'!$C:$AQ,24,0))/3.2*AU$3</f>
        <v>0</v>
      </c>
      <c r="AV111" s="447">
        <f t="shared" si="49"/>
        <v>46223.735714285714</v>
      </c>
      <c r="AW111" s="443">
        <f t="shared" si="50"/>
        <v>19259.889880952382</v>
      </c>
      <c r="AX111" s="443">
        <f t="shared" si="51"/>
        <v>15407.911904761904</v>
      </c>
      <c r="AY111" s="443">
        <f t="shared" si="52"/>
        <v>11555.933928571429</v>
      </c>
      <c r="AZ111" s="443"/>
    </row>
    <row r="112" spans="1:52" x14ac:dyDescent="0.35">
      <c r="A112" s="252">
        <v>2189</v>
      </c>
      <c r="B112" t="s">
        <v>1036</v>
      </c>
      <c r="C112" s="242">
        <f>IF(ISNA(VLOOKUP($B112,'Spring 2022 School'!$C$2:$AF$220,5,FALSE)),0,(VLOOKUP($B112,'Spring 2022 School'!$C$2:$AF$220,5,FALSE)))</f>
        <v>22</v>
      </c>
      <c r="D112" s="242">
        <f>IF(ISNA(VLOOKUP($B112,'Summer 2022 School'!$C$2:$AF$220,5,FALSE)),0,(VLOOKUP($B112,'Summer 2022 School'!$C$2:$AF$220,5,FALSE)))</f>
        <v>25</v>
      </c>
      <c r="E112" s="242">
        <f>IF(ISNA(VLOOKUP($B112,'Autumn 2022 School'!$C$2:$AF$219,4,FALSE)),0,(VLOOKUP($B112,'Autumn 2022 School'!$C$2:$AF$219,4,FALSE)))</f>
        <v>9</v>
      </c>
      <c r="F112" s="242">
        <f>IF(ISNA(VLOOKUP($B112,'Spring 2022 School'!$C$2:$AF$219,8,FALSE)),0,(VLOOKUP($B112,'Spring 2022 School'!$C$2:$AF$219,8,FALSE)))</f>
        <v>0</v>
      </c>
      <c r="G112" s="242">
        <f>IF(ISNA(VLOOKUP($B112,'Summer 2022 School'!$C$2:$AF$219,8,FALSE)),0,(VLOOKUP($B112,'Summer 2022 School'!$C$2:$AF$219,8,FALSE)))</f>
        <v>0</v>
      </c>
      <c r="H112" s="242">
        <f>IF(ISNA(VLOOKUP($B112,'Autumn 2022 School'!$C$2:$AF$219,6,FALSE)),0,(VLOOKUP($B112,'Autumn 2022 School'!$C$2:$AF$219,6,FALSE)))</f>
        <v>0</v>
      </c>
      <c r="I112" s="242">
        <f>IF(ISNA(VLOOKUP($B112,'Spring 2022 School'!$C$2:$AF$219,12,FALSE)),0,(VLOOKUP($B112,'Spring 2022 School'!$C$2:$AF$219,12,FALSE)))</f>
        <v>330</v>
      </c>
      <c r="J112" s="242">
        <f>IF(ISNA(VLOOKUP($B112,'Summer 2022 School'!$C$2:$AF$219,12,FALSE)),0,(VLOOKUP($B112,'Summer 2022 School'!$C$2:$AF$219,12,FALSE)))</f>
        <v>375</v>
      </c>
      <c r="K112" s="242">
        <f>IF(ISNA(VLOOKUP($B112,'Autumn 2022 School'!$C$2:$AF$219,9,FALSE)),0,(VLOOKUP($B112,'Autumn 2022 School'!$C$2:$AF$219,9,FALSE)))</f>
        <v>135</v>
      </c>
      <c r="L112" s="242">
        <f>IF(ISNA(VLOOKUP($B112,'Spring 2022 School'!$C$2:$AF$219,15,FALSE)),0,(VLOOKUP($B112,'Spring 2022 School'!$C$2:$AF$219,15,FALSE)))</f>
        <v>0</v>
      </c>
      <c r="M112" s="242">
        <f>IF(ISNA(VLOOKUP($B112,'Summer 2022 School'!$C$2:$AF$219,15,FALSE)),0,(VLOOKUP($B112,'Summer 2022 School'!$C$2:$AF$219,15,FALSE)))</f>
        <v>0</v>
      </c>
      <c r="N112" s="242">
        <f>IF(ISNA(VLOOKUP($B112,'Autumn 2022 School'!$C$2:$AF$219,11,FALSE)),0,(VLOOKUP($B112,'Autumn 2022 School'!$C$2:$AF$219,11,FALSE)))</f>
        <v>0</v>
      </c>
      <c r="O112" s="242">
        <f>IF(ISNA(VLOOKUP($B112,'Spring 2022 School'!$C$2:$AF$219,2,FALSE)),0,(VLOOKUP($B112,'Spring 2022 School'!$C$2:$AF$219,2,FALSE)))</f>
        <v>0</v>
      </c>
      <c r="P112" s="242">
        <f>IF(ISNA(VLOOKUP($B112,'Summer 2022 School'!$C$2:$AF$219,2,FALSE)),0,(VLOOKUP($B112,'Summer 2022 School'!$C$2:$AF$219,2,FALSE)))</f>
        <v>0</v>
      </c>
      <c r="Q112" s="242">
        <f>IF(ISNA(VLOOKUP($B112,'Autumn 2022 School'!$C$2:$AF$219,2,FALSE)),0,(VLOOKUP($B112,'Autumn 2022 School'!$C$2:$AF$219,2,FALSE)))</f>
        <v>0</v>
      </c>
      <c r="R112" s="242">
        <f>IF(ISNA(VLOOKUP($B112,'Spring 2022 School'!$C$2:$AF$219,9,FALSE)),0,(VLOOKUP($B112,'Spring 2022 School'!$C$2:$AF$219,9,FALSE)))</f>
        <v>0</v>
      </c>
      <c r="S112" s="242">
        <f>IF(ISNA(VLOOKUP($B112,'Summer 2022 School'!$C$2:$AF$219,9,FALSE)),0,(VLOOKUP($B112,'Summer 2022 School'!$C$2:$AF$219,9,FALSE)))</f>
        <v>0</v>
      </c>
      <c r="T112" s="242">
        <f>IF(ISNA(VLOOKUP($B112,'Autumn 2022 School'!$C$2:$AF$219,7,FALSE)),0,(VLOOKUP($B112,'Autumn 2022 School'!$C$2:$AF$219,7,FALSE)))</f>
        <v>0</v>
      </c>
      <c r="U112" s="242">
        <f>IF(ISNA(VLOOKUP($B112,'Spring 2022 School'!$C$2:$AF$219,25,FALSE)),0,(VLOOKUP($B112,'Spring 2022 School'!$C$2:$AF$219,25,FALSE)))</f>
        <v>9</v>
      </c>
      <c r="V112" s="242">
        <f>IF(ISNA(VLOOKUP($B112,'Spring 2022 School'!$C$2:$AF$219,25,FALSE)),0,(VLOOKUP($B112,'Spring 2022 School'!$C$2:$AF$219,25,FALSE)))</f>
        <v>9</v>
      </c>
      <c r="W112" s="242">
        <f>IF(ISNA(VLOOKUP($B112,'Spring 2022 School'!$C$2:$AF$219,25,FALSE)),0,(VLOOKUP($B112,'Spring 2022 School'!$C$2:$AF$219,25,FALSE)))</f>
        <v>9</v>
      </c>
      <c r="X112" s="242">
        <f>IF(ISNA(VLOOKUP($B112,'Spring 2022 School'!$C$2:$AF$219,26,FALSE)),0,(VLOOKUP($B112,'Spring 2022 School'!$C$2:$AF$219,26,FALSE)))</f>
        <v>135</v>
      </c>
      <c r="Y112" s="242">
        <f>IF(ISNA(VLOOKUP($B112,'Spring 2022 School'!$C$2:$AF$219,26,FALSE)),0,(VLOOKUP($B112,'Spring 2022 School'!$C$2:$AF$219,26,FALSE)))</f>
        <v>135</v>
      </c>
      <c r="Z112" s="242">
        <f>IF(ISNA(VLOOKUP($B112,'Spring 2022 School'!$C$2:$AF$219,26,FALSE)),0,(VLOOKUP($B112,'Spring 2022 School'!$C$2:$AF$219,26,FALSE)))</f>
        <v>135</v>
      </c>
      <c r="AA112" s="242">
        <f>IF(ISNA(VLOOKUP($B112,'Spring 2022 School'!$C$2:$AF$219,27,FALSE)),0,(VLOOKUP($B112,'Spring 2022 School'!$C$2:$AF$219,27,FALSE)))</f>
        <v>0</v>
      </c>
      <c r="AB112" s="242">
        <f>IF(ISNA(VLOOKUP($B112,'Spring 2022 School'!$C$2:$AF$219,27,FALSE)),0,(VLOOKUP($B112,'Spring 2022 School'!$C$2:$AF$219,27,FALSE)))</f>
        <v>0</v>
      </c>
      <c r="AC112" s="242">
        <f>IF(ISNA(VLOOKUP($B112,'Spring 2022 School'!$C$2:$AF$219,27,FALSE)),0,(VLOOKUP($B112,'Spring 2022 School'!$C$2:$AF$219,27,FALSE)))</f>
        <v>0</v>
      </c>
      <c r="AD112" s="414">
        <f t="shared" si="44"/>
        <v>50689.5</v>
      </c>
      <c r="AE112" s="436">
        <f>VLOOKUP($A112,'Data EYFSS Indica Old'!$C:$AQ,17,0)</f>
        <v>6682.5000000000009</v>
      </c>
      <c r="AF112" s="436">
        <f>VLOOKUP($A112,'Data EYFSS Indica Old'!$C:$AQ,18,0)</f>
        <v>11542.5</v>
      </c>
      <c r="AG112" s="436">
        <f>VLOOKUP($A112,'Data EYFSS Indica Old'!$C:$AQ,19,0)</f>
        <v>12150</v>
      </c>
      <c r="AH112" s="414">
        <f t="shared" si="45"/>
        <v>4076.3250000000003</v>
      </c>
      <c r="AI112" s="414">
        <f t="shared" si="46"/>
        <v>3347.3249999999998</v>
      </c>
      <c r="AJ112" s="414">
        <f t="shared" si="47"/>
        <v>972</v>
      </c>
      <c r="AK112" s="414">
        <f t="shared" si="48"/>
        <v>8395.65</v>
      </c>
      <c r="AL112" s="436">
        <f>IF(ISNA(VLOOKUP($A112,'Spring 2022 School'!$B109:$AD109,29,FALSE)),0,(VLOOKUP($A112,'Spring 2022 School'!$B109:$AD109,29,FALSE)))</f>
        <v>0</v>
      </c>
      <c r="AM112" s="436">
        <f>IF(ISNA(VLOOKUP($A112,'Spring 2022 School'!$B109:$AZ109,30,FALSE)),0,(VLOOKUP($A112,'Spring 2022 School'!$B109:$AZ109,30,FALSE)))</f>
        <v>0</v>
      </c>
      <c r="AN112" s="435">
        <f t="shared" si="41"/>
        <v>0</v>
      </c>
      <c r="AO112" s="437">
        <f t="shared" si="42"/>
        <v>0</v>
      </c>
      <c r="AP112" s="414">
        <f t="shared" si="43"/>
        <v>59085.15</v>
      </c>
      <c r="AQ112" s="436">
        <f>VLOOKUP($A112,'Data EYFSS Indica Old'!$C:$AQ,26,0)</f>
        <v>17</v>
      </c>
      <c r="AR112" s="436">
        <f>VLOOKUP($A112,'Data EYFSS Indica Old'!$C:$AQ,27,0)</f>
        <v>0</v>
      </c>
      <c r="AS112" s="436">
        <f>VLOOKUP($A112,'Data EYFSS Indica Old'!$C:$AQ,28,0)</f>
        <v>0</v>
      </c>
      <c r="AT112" s="442">
        <f t="shared" si="53"/>
        <v>2055.3000000000002</v>
      </c>
      <c r="AU112" s="442">
        <f>(VLOOKUP($A112,'Data EYFSS Indica Old'!$C:$AQ,24,0))/3.2*AU$3</f>
        <v>0</v>
      </c>
      <c r="AV112" s="447">
        <f t="shared" si="49"/>
        <v>61140.450000000004</v>
      </c>
      <c r="AW112" s="443">
        <f t="shared" si="50"/>
        <v>25475.1875</v>
      </c>
      <c r="AX112" s="443">
        <f t="shared" si="51"/>
        <v>20380.150000000001</v>
      </c>
      <c r="AY112" s="443">
        <f t="shared" si="52"/>
        <v>15285.112500000001</v>
      </c>
      <c r="AZ112" s="443"/>
    </row>
    <row r="113" spans="1:52" x14ac:dyDescent="0.35">
      <c r="A113" s="252">
        <v>2191</v>
      </c>
      <c r="B113" t="s">
        <v>1037</v>
      </c>
      <c r="C113" s="242">
        <f>IF(ISNA(VLOOKUP($B113,'Spring 2022 School'!$C$2:$AF$220,5,FALSE)),0,(VLOOKUP($B113,'Spring 2022 School'!$C$2:$AF$220,5,FALSE)))</f>
        <v>20</v>
      </c>
      <c r="D113" s="242">
        <f>IF(ISNA(VLOOKUP($B113,'Summer 2022 School'!$C$2:$AF$220,5,FALSE)),0,(VLOOKUP($B113,'Summer 2022 School'!$C$2:$AF$220,5,FALSE)))</f>
        <v>24</v>
      </c>
      <c r="E113" s="242">
        <f>IF(ISNA(VLOOKUP($B113,'Autumn 2022 School'!$C$2:$AF$219,4,FALSE)),0,(VLOOKUP($B113,'Autumn 2022 School'!$C$2:$AF$219,4,FALSE)))</f>
        <v>16</v>
      </c>
      <c r="F113" s="242">
        <f>IF(ISNA(VLOOKUP($B113,'Spring 2022 School'!$C$2:$AF$219,8,FALSE)),0,(VLOOKUP($B113,'Spring 2022 School'!$C$2:$AF$219,8,FALSE)))</f>
        <v>4</v>
      </c>
      <c r="G113" s="242">
        <f>IF(ISNA(VLOOKUP($B113,'Summer 2022 School'!$C$2:$AF$219,8,FALSE)),0,(VLOOKUP($B113,'Summer 2022 School'!$C$2:$AF$219,8,FALSE)))</f>
        <v>4</v>
      </c>
      <c r="H113" s="242">
        <f>IF(ISNA(VLOOKUP($B113,'Autumn 2022 School'!$C$2:$AF$219,6,FALSE)),0,(VLOOKUP($B113,'Autumn 2022 School'!$C$2:$AF$219,6,FALSE)))</f>
        <v>1</v>
      </c>
      <c r="I113" s="242">
        <f>IF(ISNA(VLOOKUP($B113,'Spring 2022 School'!$C$2:$AF$219,12,FALSE)),0,(VLOOKUP($B113,'Spring 2022 School'!$C$2:$AF$219,12,FALSE)))</f>
        <v>300</v>
      </c>
      <c r="J113" s="242">
        <f>IF(ISNA(VLOOKUP($B113,'Summer 2022 School'!$C$2:$AF$219,12,FALSE)),0,(VLOOKUP($B113,'Summer 2022 School'!$C$2:$AF$219,12,FALSE)))</f>
        <v>360</v>
      </c>
      <c r="K113" s="242">
        <f>IF(ISNA(VLOOKUP($B113,'Autumn 2022 School'!$C$2:$AF$219,9,FALSE)),0,(VLOOKUP($B113,'Autumn 2022 School'!$C$2:$AF$219,9,FALSE)))</f>
        <v>240</v>
      </c>
      <c r="L113" s="242">
        <f>IF(ISNA(VLOOKUP($B113,'Spring 2022 School'!$C$2:$AF$219,15,FALSE)),0,(VLOOKUP($B113,'Spring 2022 School'!$C$2:$AF$219,15,FALSE)))</f>
        <v>60</v>
      </c>
      <c r="M113" s="242">
        <f>IF(ISNA(VLOOKUP($B113,'Summer 2022 School'!$C$2:$AF$219,15,FALSE)),0,(VLOOKUP($B113,'Summer 2022 School'!$C$2:$AF$219,15,FALSE)))</f>
        <v>60</v>
      </c>
      <c r="N113" s="242">
        <f>IF(ISNA(VLOOKUP($B113,'Autumn 2022 School'!$C$2:$AF$219,11,FALSE)),0,(VLOOKUP($B113,'Autumn 2022 School'!$C$2:$AF$219,11,FALSE)))</f>
        <v>15</v>
      </c>
      <c r="O113" s="242">
        <f>IF(ISNA(VLOOKUP($B113,'Spring 2022 School'!$C$2:$AF$219,2,FALSE)),0,(VLOOKUP($B113,'Spring 2022 School'!$C$2:$AF$219,2,FALSE)))</f>
        <v>0</v>
      </c>
      <c r="P113" s="242">
        <f>IF(ISNA(VLOOKUP($B113,'Summer 2022 School'!$C$2:$AF$219,2,FALSE)),0,(VLOOKUP($B113,'Summer 2022 School'!$C$2:$AF$219,2,FALSE)))</f>
        <v>0</v>
      </c>
      <c r="Q113" s="242">
        <f>IF(ISNA(VLOOKUP($B113,'Autumn 2022 School'!$C$2:$AF$219,2,FALSE)),0,(VLOOKUP($B113,'Autumn 2022 School'!$C$2:$AF$219,2,FALSE)))</f>
        <v>0</v>
      </c>
      <c r="R113" s="242">
        <f>IF(ISNA(VLOOKUP($B113,'Spring 2022 School'!$C$2:$AF$219,9,FALSE)),0,(VLOOKUP($B113,'Spring 2022 School'!$C$2:$AF$219,9,FALSE)))</f>
        <v>0</v>
      </c>
      <c r="S113" s="242">
        <f>IF(ISNA(VLOOKUP($B113,'Summer 2022 School'!$C$2:$AF$219,9,FALSE)),0,(VLOOKUP($B113,'Summer 2022 School'!$C$2:$AF$219,9,FALSE)))</f>
        <v>0</v>
      </c>
      <c r="T113" s="242">
        <f>IF(ISNA(VLOOKUP($B113,'Autumn 2022 School'!$C$2:$AF$219,7,FALSE)),0,(VLOOKUP($B113,'Autumn 2022 School'!$C$2:$AF$219,7,FALSE)))</f>
        <v>0</v>
      </c>
      <c r="U113" s="242">
        <f>IF(ISNA(VLOOKUP($B113,'Spring 2022 School'!$C$2:$AF$219,25,FALSE)),0,(VLOOKUP($B113,'Spring 2022 School'!$C$2:$AF$219,25,FALSE)))</f>
        <v>6</v>
      </c>
      <c r="V113" s="242">
        <f>IF(ISNA(VLOOKUP($B113,'Spring 2022 School'!$C$2:$AF$219,25,FALSE)),0,(VLOOKUP($B113,'Spring 2022 School'!$C$2:$AF$219,25,FALSE)))</f>
        <v>6</v>
      </c>
      <c r="W113" s="242">
        <f>IF(ISNA(VLOOKUP($B113,'Spring 2022 School'!$C$2:$AF$219,25,FALSE)),0,(VLOOKUP($B113,'Spring 2022 School'!$C$2:$AF$219,25,FALSE)))</f>
        <v>6</v>
      </c>
      <c r="X113" s="242">
        <f>IF(ISNA(VLOOKUP($B113,'Spring 2022 School'!$C$2:$AF$219,26,FALSE)),0,(VLOOKUP($B113,'Spring 2022 School'!$C$2:$AF$219,26,FALSE)))</f>
        <v>90</v>
      </c>
      <c r="Y113" s="242">
        <f>IF(ISNA(VLOOKUP($B113,'Spring 2022 School'!$C$2:$AF$219,26,FALSE)),0,(VLOOKUP($B113,'Spring 2022 School'!$C$2:$AF$219,26,FALSE)))</f>
        <v>90</v>
      </c>
      <c r="Z113" s="242">
        <f>IF(ISNA(VLOOKUP($B113,'Spring 2022 School'!$C$2:$AF$219,26,FALSE)),0,(VLOOKUP($B113,'Spring 2022 School'!$C$2:$AF$219,26,FALSE)))</f>
        <v>90</v>
      </c>
      <c r="AA113" s="242">
        <f>IF(ISNA(VLOOKUP($B113,'Spring 2022 School'!$C$2:$AF$219,27,FALSE)),0,(VLOOKUP($B113,'Spring 2022 School'!$C$2:$AF$219,27,FALSE)))</f>
        <v>0</v>
      </c>
      <c r="AB113" s="242">
        <f>IF(ISNA(VLOOKUP($B113,'Spring 2022 School'!$C$2:$AF$219,27,FALSE)),0,(VLOOKUP($B113,'Spring 2022 School'!$C$2:$AF$219,27,FALSE)))</f>
        <v>0</v>
      </c>
      <c r="AC113" s="242">
        <f>IF(ISNA(VLOOKUP($B113,'Spring 2022 School'!$C$2:$AF$219,27,FALSE)),0,(VLOOKUP($B113,'Spring 2022 School'!$C$2:$AF$219,27,FALSE)))</f>
        <v>0</v>
      </c>
      <c r="AD113" s="414">
        <f t="shared" si="44"/>
        <v>62040</v>
      </c>
      <c r="AE113" s="436">
        <f>VLOOKUP($A113,'Data EYFSS Indica Old'!$C:$AQ,17,0)</f>
        <v>5181</v>
      </c>
      <c r="AF113" s="436">
        <f>VLOOKUP($A113,'Data EYFSS Indica Old'!$C:$AQ,18,0)</f>
        <v>5652</v>
      </c>
      <c r="AG113" s="436">
        <f>VLOOKUP($A113,'Data EYFSS Indica Old'!$C:$AQ,19,0)</f>
        <v>8949</v>
      </c>
      <c r="AH113" s="414">
        <f t="shared" si="45"/>
        <v>3160.41</v>
      </c>
      <c r="AI113" s="414">
        <f t="shared" si="46"/>
        <v>1639.08</v>
      </c>
      <c r="AJ113" s="414">
        <f t="shared" si="47"/>
        <v>715.92</v>
      </c>
      <c r="AK113" s="414">
        <f t="shared" si="48"/>
        <v>5515.41</v>
      </c>
      <c r="AL113" s="436">
        <f>IF(ISNA(VLOOKUP($A113,'Spring 2022 School'!$B110:$AD110,29,FALSE)),0,(VLOOKUP($A113,'Spring 2022 School'!$B110:$AD110,29,FALSE)))</f>
        <v>6</v>
      </c>
      <c r="AM113" s="436">
        <f>IF(ISNA(VLOOKUP($A113,'Spring 2022 School'!$B110:$AZ110,30,FALSE)),0,(VLOOKUP($A113,'Spring 2022 School'!$B110:$AZ110,30,FALSE)))</f>
        <v>90</v>
      </c>
      <c r="AN113" s="435">
        <f t="shared" si="41"/>
        <v>3270</v>
      </c>
      <c r="AO113" s="437">
        <f t="shared" si="42"/>
        <v>0</v>
      </c>
      <c r="AP113" s="414">
        <f t="shared" si="43"/>
        <v>70825.41</v>
      </c>
      <c r="AQ113" s="436">
        <f>VLOOKUP($A113,'Data EYFSS Indica Old'!$C:$AQ,26,0)</f>
        <v>12</v>
      </c>
      <c r="AR113" s="436">
        <f>VLOOKUP($A113,'Data EYFSS Indica Old'!$C:$AQ,27,0)</f>
        <v>0</v>
      </c>
      <c r="AS113" s="436">
        <f>VLOOKUP($A113,'Data EYFSS Indica Old'!$C:$AQ,28,0)</f>
        <v>0</v>
      </c>
      <c r="AT113" s="442">
        <f t="shared" si="53"/>
        <v>1450.8</v>
      </c>
      <c r="AU113" s="442">
        <f>(VLOOKUP($A113,'Data EYFSS Indica Old'!$C:$AQ,24,0))/3.2*AU$3</f>
        <v>0</v>
      </c>
      <c r="AV113" s="447">
        <f t="shared" si="49"/>
        <v>72276.210000000006</v>
      </c>
      <c r="AW113" s="443">
        <f t="shared" si="50"/>
        <v>30115.087500000005</v>
      </c>
      <c r="AX113" s="443">
        <f t="shared" si="51"/>
        <v>24092.070000000003</v>
      </c>
      <c r="AY113" s="443">
        <f t="shared" si="52"/>
        <v>18069.052500000002</v>
      </c>
      <c r="AZ113" s="443"/>
    </row>
    <row r="114" spans="1:52" x14ac:dyDescent="0.35">
      <c r="A114" s="252">
        <v>2194</v>
      </c>
      <c r="B114" t="s">
        <v>1038</v>
      </c>
      <c r="C114" s="242">
        <f>IF(ISNA(VLOOKUP($B114,'Spring 2022 School'!$C$2:$AF$220,5,FALSE)),0,(VLOOKUP($B114,'Spring 2022 School'!$C$2:$AF$220,5,FALSE)))</f>
        <v>39</v>
      </c>
      <c r="D114" s="242">
        <f>IF(ISNA(VLOOKUP($B114,'Summer 2022 School'!$C$2:$AF$220,5,FALSE)),0,(VLOOKUP($B114,'Summer 2022 School'!$C$2:$AF$220,5,FALSE)))</f>
        <v>39</v>
      </c>
      <c r="E114" s="242">
        <f>IF(ISNA(VLOOKUP($B114,'Autumn 2022 School'!$C$2:$AF$219,4,FALSE)),0,(VLOOKUP($B114,'Autumn 2022 School'!$C$2:$AF$219,4,FALSE)))</f>
        <v>35</v>
      </c>
      <c r="F114" s="242">
        <f>IF(ISNA(VLOOKUP($B114,'Spring 2022 School'!$C$2:$AF$219,8,FALSE)),0,(VLOOKUP($B114,'Spring 2022 School'!$C$2:$AF$219,8,FALSE)))</f>
        <v>0</v>
      </c>
      <c r="G114" s="242">
        <f>IF(ISNA(VLOOKUP($B114,'Summer 2022 School'!$C$2:$AF$219,8,FALSE)),0,(VLOOKUP($B114,'Summer 2022 School'!$C$2:$AF$219,8,FALSE)))</f>
        <v>0</v>
      </c>
      <c r="H114" s="242">
        <f>IF(ISNA(VLOOKUP($B114,'Autumn 2022 School'!$C$2:$AF$219,6,FALSE)),0,(VLOOKUP($B114,'Autumn 2022 School'!$C$2:$AF$219,6,FALSE)))</f>
        <v>0</v>
      </c>
      <c r="I114" s="242">
        <f>IF(ISNA(VLOOKUP($B114,'Spring 2022 School'!$C$2:$AF$219,12,FALSE)),0,(VLOOKUP($B114,'Spring 2022 School'!$C$2:$AF$219,12,FALSE)))</f>
        <v>585</v>
      </c>
      <c r="J114" s="242">
        <f>IF(ISNA(VLOOKUP($B114,'Summer 2022 School'!$C$2:$AF$219,12,FALSE)),0,(VLOOKUP($B114,'Summer 2022 School'!$C$2:$AF$219,12,FALSE)))</f>
        <v>570</v>
      </c>
      <c r="K114" s="242">
        <f>IF(ISNA(VLOOKUP($B114,'Autumn 2022 School'!$C$2:$AF$219,9,FALSE)),0,(VLOOKUP($B114,'Autumn 2022 School'!$C$2:$AF$219,9,FALSE)))</f>
        <v>75</v>
      </c>
      <c r="L114" s="242">
        <f>IF(ISNA(VLOOKUP($B114,'Spring 2022 School'!$C$2:$AF$219,15,FALSE)),0,(VLOOKUP($B114,'Spring 2022 School'!$C$2:$AF$219,15,FALSE)))</f>
        <v>0</v>
      </c>
      <c r="M114" s="242">
        <f>IF(ISNA(VLOOKUP($B114,'Summer 2022 School'!$C$2:$AF$219,15,FALSE)),0,(VLOOKUP($B114,'Summer 2022 School'!$C$2:$AF$219,15,FALSE)))</f>
        <v>0</v>
      </c>
      <c r="N114" s="242">
        <f>IF(ISNA(VLOOKUP($B114,'Autumn 2022 School'!$C$2:$AF$219,11,FALSE)),0,(VLOOKUP($B114,'Autumn 2022 School'!$C$2:$AF$219,11,FALSE)))</f>
        <v>0</v>
      </c>
      <c r="O114" s="242">
        <f>IF(ISNA(VLOOKUP($B114,'Spring 2022 School'!$C$2:$AF$219,2,FALSE)),0,(VLOOKUP($B114,'Spring 2022 School'!$C$2:$AF$219,2,FALSE)))</f>
        <v>0</v>
      </c>
      <c r="P114" s="242">
        <f>IF(ISNA(VLOOKUP($B114,'Summer 2022 School'!$C$2:$AF$219,2,FALSE)),0,(VLOOKUP($B114,'Summer 2022 School'!$C$2:$AF$219,2,FALSE)))</f>
        <v>0</v>
      </c>
      <c r="Q114" s="242">
        <f>IF(ISNA(VLOOKUP($B114,'Autumn 2022 School'!$C$2:$AF$219,2,FALSE)),0,(VLOOKUP($B114,'Autumn 2022 School'!$C$2:$AF$219,2,FALSE)))</f>
        <v>0</v>
      </c>
      <c r="R114" s="242">
        <f>IF(ISNA(VLOOKUP($B114,'Spring 2022 School'!$C$2:$AF$219,9,FALSE)),0,(VLOOKUP($B114,'Spring 2022 School'!$C$2:$AF$219,9,FALSE)))</f>
        <v>0</v>
      </c>
      <c r="S114" s="242">
        <f>IF(ISNA(VLOOKUP($B114,'Summer 2022 School'!$C$2:$AF$219,9,FALSE)),0,(VLOOKUP($B114,'Summer 2022 School'!$C$2:$AF$219,9,FALSE)))</f>
        <v>0</v>
      </c>
      <c r="T114" s="242">
        <f>IF(ISNA(VLOOKUP($B114,'Autumn 2022 School'!$C$2:$AF$219,7,FALSE)),0,(VLOOKUP($B114,'Autumn 2022 School'!$C$2:$AF$219,7,FALSE)))</f>
        <v>0</v>
      </c>
      <c r="U114" s="242">
        <f>IF(ISNA(VLOOKUP($B114,'Spring 2022 School'!$C$2:$AF$219,25,FALSE)),0,(VLOOKUP($B114,'Spring 2022 School'!$C$2:$AF$219,25,FALSE)))</f>
        <v>8</v>
      </c>
      <c r="V114" s="242">
        <f>IF(ISNA(VLOOKUP($B114,'Spring 2022 School'!$C$2:$AF$219,25,FALSE)),0,(VLOOKUP($B114,'Spring 2022 School'!$C$2:$AF$219,25,FALSE)))</f>
        <v>8</v>
      </c>
      <c r="W114" s="242">
        <f>IF(ISNA(VLOOKUP($B114,'Spring 2022 School'!$C$2:$AF$219,25,FALSE)),0,(VLOOKUP($B114,'Spring 2022 School'!$C$2:$AF$219,25,FALSE)))</f>
        <v>8</v>
      </c>
      <c r="X114" s="242">
        <f>IF(ISNA(VLOOKUP($B114,'Spring 2022 School'!$C$2:$AF$219,26,FALSE)),0,(VLOOKUP($B114,'Spring 2022 School'!$C$2:$AF$219,26,FALSE)))</f>
        <v>120</v>
      </c>
      <c r="Y114" s="242">
        <f>IF(ISNA(VLOOKUP($B114,'Spring 2022 School'!$C$2:$AF$219,26,FALSE)),0,(VLOOKUP($B114,'Spring 2022 School'!$C$2:$AF$219,26,FALSE)))</f>
        <v>120</v>
      </c>
      <c r="Z114" s="242">
        <f>IF(ISNA(VLOOKUP($B114,'Spring 2022 School'!$C$2:$AF$219,26,FALSE)),0,(VLOOKUP($B114,'Spring 2022 School'!$C$2:$AF$219,26,FALSE)))</f>
        <v>120</v>
      </c>
      <c r="AA114" s="242">
        <f>IF(ISNA(VLOOKUP($B114,'Spring 2022 School'!$C$2:$AF$219,27,FALSE)),0,(VLOOKUP($B114,'Spring 2022 School'!$C$2:$AF$219,27,FALSE)))</f>
        <v>0</v>
      </c>
      <c r="AB114" s="242">
        <f>IF(ISNA(VLOOKUP($B114,'Spring 2022 School'!$C$2:$AF$219,27,FALSE)),0,(VLOOKUP($B114,'Spring 2022 School'!$C$2:$AF$219,27,FALSE)))</f>
        <v>0</v>
      </c>
      <c r="AC114" s="242">
        <f>IF(ISNA(VLOOKUP($B114,'Spring 2022 School'!$C$2:$AF$219,27,FALSE)),0,(VLOOKUP($B114,'Spring 2022 School'!$C$2:$AF$219,27,FALSE)))</f>
        <v>0</v>
      </c>
      <c r="AD114" s="414">
        <f t="shared" si="44"/>
        <v>74800.5</v>
      </c>
      <c r="AE114" s="436">
        <f>VLOOKUP($A114,'Data EYFSS Indica Old'!$C:$AQ,17,0)</f>
        <v>0</v>
      </c>
      <c r="AF114" s="436">
        <f>VLOOKUP($A114,'Data EYFSS Indica Old'!$C:$AQ,18,0)</f>
        <v>1901.25</v>
      </c>
      <c r="AG114" s="436">
        <f>VLOOKUP($A114,'Data EYFSS Indica Old'!$C:$AQ,19,0)</f>
        <v>10773.75</v>
      </c>
      <c r="AH114" s="414">
        <f t="shared" si="45"/>
        <v>0</v>
      </c>
      <c r="AI114" s="414">
        <f t="shared" si="46"/>
        <v>551.36249999999995</v>
      </c>
      <c r="AJ114" s="414">
        <f t="shared" si="47"/>
        <v>861.9</v>
      </c>
      <c r="AK114" s="414">
        <f t="shared" si="48"/>
        <v>1413.2624999999998</v>
      </c>
      <c r="AL114" s="436">
        <f>IF(ISNA(VLOOKUP($A114,'Spring 2022 School'!$B111:$AD111,29,FALSE)),0,(VLOOKUP($A114,'Spring 2022 School'!$B111:$AD111,29,FALSE)))</f>
        <v>8</v>
      </c>
      <c r="AM114" s="436">
        <f>IF(ISNA(VLOOKUP($A114,'Spring 2022 School'!$B111:$AZ111,30,FALSE)),0,(VLOOKUP($A114,'Spring 2022 School'!$B111:$AZ111,30,FALSE)))</f>
        <v>120</v>
      </c>
      <c r="AN114" s="435">
        <f t="shared" si="41"/>
        <v>4360</v>
      </c>
      <c r="AO114" s="437">
        <f t="shared" si="42"/>
        <v>0</v>
      </c>
      <c r="AP114" s="414">
        <f t="shared" si="43"/>
        <v>80573.762499999997</v>
      </c>
      <c r="AQ114" s="436">
        <f>VLOOKUP($A114,'Data EYFSS Indica Old'!$C:$AQ,26,0)</f>
        <v>10</v>
      </c>
      <c r="AR114" s="436">
        <f>VLOOKUP($A114,'Data EYFSS Indica Old'!$C:$AQ,27,0)</f>
        <v>0</v>
      </c>
      <c r="AS114" s="436">
        <f>VLOOKUP($A114,'Data EYFSS Indica Old'!$C:$AQ,28,0)</f>
        <v>0</v>
      </c>
      <c r="AT114" s="442">
        <f t="shared" si="53"/>
        <v>1209</v>
      </c>
      <c r="AU114" s="442">
        <f>(VLOOKUP($A114,'Data EYFSS Indica Old'!$C:$AQ,24,0))/3.2*AU$3</f>
        <v>0</v>
      </c>
      <c r="AV114" s="447">
        <f t="shared" si="49"/>
        <v>81782.762499999997</v>
      </c>
      <c r="AW114" s="443">
        <f t="shared" si="50"/>
        <v>34076.151041666664</v>
      </c>
      <c r="AX114" s="443">
        <f t="shared" si="51"/>
        <v>27260.920833333334</v>
      </c>
      <c r="AY114" s="443">
        <f t="shared" si="52"/>
        <v>20445.690624999999</v>
      </c>
      <c r="AZ114" s="443"/>
    </row>
    <row r="115" spans="1:52" x14ac:dyDescent="0.35">
      <c r="A115" s="252">
        <v>2195</v>
      </c>
      <c r="B115" t="s">
        <v>1039</v>
      </c>
      <c r="C115" s="242">
        <f>IF(ISNA(VLOOKUP($B115,'Spring 2022 School'!$C$2:$AF$220,5,FALSE)),0,(VLOOKUP($B115,'Spring 2022 School'!$C$2:$AF$220,5,FALSE)))</f>
        <v>61</v>
      </c>
      <c r="D115" s="242">
        <f>IF(ISNA(VLOOKUP($B115,'Summer 2022 School'!$C$2:$AF$220,5,FALSE)),0,(VLOOKUP($B115,'Summer 2022 School'!$C$2:$AF$220,5,FALSE)))</f>
        <v>70</v>
      </c>
      <c r="E115" s="242">
        <f>IF(ISNA(VLOOKUP($B115,'Autumn 2022 School'!$C$2:$AF$219,4,FALSE)),0,(VLOOKUP($B115,'Autumn 2022 School'!$C$2:$AF$219,4,FALSE)))</f>
        <v>39</v>
      </c>
      <c r="F115" s="242">
        <f>IF(ISNA(VLOOKUP($B115,'Spring 2022 School'!$C$2:$AF$219,8,FALSE)),0,(VLOOKUP($B115,'Spring 2022 School'!$C$2:$AF$219,8,FALSE)))</f>
        <v>0</v>
      </c>
      <c r="G115" s="242">
        <f>IF(ISNA(VLOOKUP($B115,'Summer 2022 School'!$C$2:$AF$219,8,FALSE)),0,(VLOOKUP($B115,'Summer 2022 School'!$C$2:$AF$219,8,FALSE)))</f>
        <v>0</v>
      </c>
      <c r="H115" s="242">
        <f>IF(ISNA(VLOOKUP($B115,'Autumn 2022 School'!$C$2:$AF$219,6,FALSE)),0,(VLOOKUP($B115,'Autumn 2022 School'!$C$2:$AF$219,6,FALSE)))</f>
        <v>0</v>
      </c>
      <c r="I115" s="242">
        <f>IF(ISNA(VLOOKUP($B115,'Spring 2022 School'!$C$2:$AF$219,12,FALSE)),0,(VLOOKUP($B115,'Spring 2022 School'!$C$2:$AF$219,12,FALSE)))</f>
        <v>891</v>
      </c>
      <c r="J115" s="242">
        <f>IF(ISNA(VLOOKUP($B115,'Summer 2022 School'!$C$2:$AF$219,12,FALSE)),0,(VLOOKUP($B115,'Summer 2022 School'!$C$2:$AF$219,12,FALSE)))</f>
        <v>1050</v>
      </c>
      <c r="K115" s="242">
        <f>IF(ISNA(VLOOKUP($B115,'Autumn 2022 School'!$C$2:$AF$219,9,FALSE)),0,(VLOOKUP($B115,'Autumn 2022 School'!$C$2:$AF$219,9,FALSE)))</f>
        <v>579</v>
      </c>
      <c r="L115" s="242">
        <f>IF(ISNA(VLOOKUP($B115,'Spring 2022 School'!$C$2:$AF$219,15,FALSE)),0,(VLOOKUP($B115,'Spring 2022 School'!$C$2:$AF$219,15,FALSE)))</f>
        <v>0</v>
      </c>
      <c r="M115" s="242">
        <f>IF(ISNA(VLOOKUP($B115,'Summer 2022 School'!$C$2:$AF$219,15,FALSE)),0,(VLOOKUP($B115,'Summer 2022 School'!$C$2:$AF$219,15,FALSE)))</f>
        <v>0</v>
      </c>
      <c r="N115" s="242">
        <f>IF(ISNA(VLOOKUP($B115,'Autumn 2022 School'!$C$2:$AF$219,11,FALSE)),0,(VLOOKUP($B115,'Autumn 2022 School'!$C$2:$AF$219,11,FALSE)))</f>
        <v>0</v>
      </c>
      <c r="O115" s="242">
        <f>IF(ISNA(VLOOKUP($B115,'Spring 2022 School'!$C$2:$AF$219,2,FALSE)),0,(VLOOKUP($B115,'Spring 2022 School'!$C$2:$AF$219,2,FALSE)))</f>
        <v>23</v>
      </c>
      <c r="P115" s="242">
        <f>IF(ISNA(VLOOKUP($B115,'Summer 2022 School'!$C$2:$AF$219,2,FALSE)),0,(VLOOKUP($B115,'Summer 2022 School'!$C$2:$AF$219,2,FALSE)))</f>
        <v>21</v>
      </c>
      <c r="Q115" s="242">
        <f>IF(ISNA(VLOOKUP($B115,'Autumn 2022 School'!$C$2:$AF$219,2,FALSE)),0,(VLOOKUP($B115,'Autumn 2022 School'!$C$2:$AF$219,2,FALSE)))</f>
        <v>24</v>
      </c>
      <c r="R115" s="242">
        <f>IF(ISNA(VLOOKUP($B115,'Spring 2022 School'!$C$2:$AF$219,9,FALSE)),0,(VLOOKUP($B115,'Spring 2022 School'!$C$2:$AF$219,9,FALSE)))</f>
        <v>207</v>
      </c>
      <c r="S115" s="242">
        <f>IF(ISNA(VLOOKUP($B115,'Summer 2022 School'!$C$2:$AF$219,9,FALSE)),0,(VLOOKUP($B115,'Summer 2022 School'!$C$2:$AF$219,9,FALSE)))</f>
        <v>213</v>
      </c>
      <c r="T115" s="242">
        <f>IF(ISNA(VLOOKUP($B115,'Autumn 2022 School'!$C$2:$AF$219,7,FALSE)),0,(VLOOKUP($B115,'Autumn 2022 School'!$C$2:$AF$219,7,FALSE)))</f>
        <v>282</v>
      </c>
      <c r="U115" s="242">
        <f>IF(ISNA(VLOOKUP($B115,'Spring 2022 School'!$C$2:$AF$219,25,FALSE)),0,(VLOOKUP($B115,'Spring 2022 School'!$C$2:$AF$219,25,FALSE)))</f>
        <v>21</v>
      </c>
      <c r="V115" s="242">
        <f>IF(ISNA(VLOOKUP($B115,'Spring 2022 School'!$C$2:$AF$219,25,FALSE)),0,(VLOOKUP($B115,'Spring 2022 School'!$C$2:$AF$219,25,FALSE)))</f>
        <v>21</v>
      </c>
      <c r="W115" s="242">
        <f>IF(ISNA(VLOOKUP($B115,'Spring 2022 School'!$C$2:$AF$219,25,FALSE)),0,(VLOOKUP($B115,'Spring 2022 School'!$C$2:$AF$219,25,FALSE)))</f>
        <v>21</v>
      </c>
      <c r="X115" s="242">
        <f>IF(ISNA(VLOOKUP($B115,'Spring 2022 School'!$C$2:$AF$219,26,FALSE)),0,(VLOOKUP($B115,'Spring 2022 School'!$C$2:$AF$219,26,FALSE)))</f>
        <v>315</v>
      </c>
      <c r="Y115" s="242">
        <f>IF(ISNA(VLOOKUP($B115,'Spring 2022 School'!$C$2:$AF$219,26,FALSE)),0,(VLOOKUP($B115,'Spring 2022 School'!$C$2:$AF$219,26,FALSE)))</f>
        <v>315</v>
      </c>
      <c r="Z115" s="242">
        <f>IF(ISNA(VLOOKUP($B115,'Spring 2022 School'!$C$2:$AF$219,26,FALSE)),0,(VLOOKUP($B115,'Spring 2022 School'!$C$2:$AF$219,26,FALSE)))</f>
        <v>315</v>
      </c>
      <c r="AA115" s="242">
        <f>IF(ISNA(VLOOKUP($B115,'Spring 2022 School'!$C$2:$AF$219,27,FALSE)),0,(VLOOKUP($B115,'Spring 2022 School'!$C$2:$AF$219,27,FALSE)))</f>
        <v>0</v>
      </c>
      <c r="AB115" s="242">
        <f>IF(ISNA(VLOOKUP($B115,'Spring 2022 School'!$C$2:$AF$219,27,FALSE)),0,(VLOOKUP($B115,'Spring 2022 School'!$C$2:$AF$219,27,FALSE)))</f>
        <v>0</v>
      </c>
      <c r="AC115" s="242">
        <f>IF(ISNA(VLOOKUP($B115,'Spring 2022 School'!$C$2:$AF$219,27,FALSE)),0,(VLOOKUP($B115,'Spring 2022 School'!$C$2:$AF$219,27,FALSE)))</f>
        <v>0</v>
      </c>
      <c r="AD115" s="414">
        <f t="shared" si="44"/>
        <v>151250.70000000001</v>
      </c>
      <c r="AE115" s="436">
        <f>VLOOKUP($A115,'Data EYFSS Indica Old'!$C:$AQ,17,0)</f>
        <v>11149.565217391304</v>
      </c>
      <c r="AF115" s="436">
        <f>VLOOKUP($A115,'Data EYFSS Indica Old'!$C:$AQ,18,0)</f>
        <v>25551.08695652174</v>
      </c>
      <c r="AG115" s="436">
        <f>VLOOKUP($A115,'Data EYFSS Indica Old'!$C:$AQ,19,0)</f>
        <v>29732.17391304348</v>
      </c>
      <c r="AH115" s="414">
        <f t="shared" si="45"/>
        <v>6801.2347826086952</v>
      </c>
      <c r="AI115" s="414">
        <f t="shared" si="46"/>
        <v>7409.815217391304</v>
      </c>
      <c r="AJ115" s="414">
        <f t="shared" si="47"/>
        <v>2378.5739130434786</v>
      </c>
      <c r="AK115" s="414">
        <f t="shared" si="48"/>
        <v>16589.623913043477</v>
      </c>
      <c r="AL115" s="436">
        <f>IF(ISNA(VLOOKUP($A115,'Spring 2022 School'!$B112:$AD112,29,FALSE)),0,(VLOOKUP($A115,'Spring 2022 School'!$B112:$AD112,29,FALSE)))</f>
        <v>19</v>
      </c>
      <c r="AM115" s="436">
        <f>IF(ISNA(VLOOKUP($A115,'Spring 2022 School'!$B112:$AZ112,30,FALSE)),0,(VLOOKUP($A115,'Spring 2022 School'!$B112:$AZ112,30,FALSE)))</f>
        <v>285</v>
      </c>
      <c r="AN115" s="435">
        <f t="shared" si="41"/>
        <v>10355</v>
      </c>
      <c r="AO115" s="437">
        <f t="shared" si="42"/>
        <v>51383.64</v>
      </c>
      <c r="AP115" s="414">
        <f t="shared" si="43"/>
        <v>229578.9639130435</v>
      </c>
      <c r="AQ115" s="436">
        <f>VLOOKUP($A115,'Data EYFSS Indica Old'!$C:$AQ,26,0)</f>
        <v>15</v>
      </c>
      <c r="AR115" s="436">
        <f>VLOOKUP($A115,'Data EYFSS Indica Old'!$C:$AQ,27,0)</f>
        <v>14</v>
      </c>
      <c r="AS115" s="436">
        <f>VLOOKUP($A115,'Data EYFSS Indica Old'!$C:$AQ,28,0)</f>
        <v>13</v>
      </c>
      <c r="AT115" s="442">
        <f t="shared" si="53"/>
        <v>4956.8999999999996</v>
      </c>
      <c r="AU115" s="442">
        <f>(VLOOKUP($A115,'Data EYFSS Indica Old'!$C:$AQ,24,0))/3.2*AU$3</f>
        <v>0</v>
      </c>
      <c r="AV115" s="447">
        <f t="shared" si="49"/>
        <v>234535.86391304349</v>
      </c>
      <c r="AW115" s="443">
        <f t="shared" si="50"/>
        <v>97723.27663043479</v>
      </c>
      <c r="AX115" s="443">
        <f t="shared" si="51"/>
        <v>78178.621304347835</v>
      </c>
      <c r="AY115" s="443">
        <f t="shared" si="52"/>
        <v>58633.96597826088</v>
      </c>
      <c r="AZ115" s="443"/>
    </row>
    <row r="116" spans="1:52" x14ac:dyDescent="0.35">
      <c r="A116" s="252">
        <v>2196</v>
      </c>
      <c r="B116" t="s">
        <v>1040</v>
      </c>
      <c r="C116" s="242">
        <f>IF(ISNA(VLOOKUP($B116,'Spring 2022 School'!$C$2:$AF$220,5,FALSE)),0,(VLOOKUP($B116,'Spring 2022 School'!$C$2:$AF$220,5,FALSE)))</f>
        <v>20</v>
      </c>
      <c r="D116" s="242">
        <f>IF(ISNA(VLOOKUP($B116,'Summer 2022 School'!$C$2:$AF$220,5,FALSE)),0,(VLOOKUP($B116,'Summer 2022 School'!$C$2:$AF$220,5,FALSE)))</f>
        <v>21</v>
      </c>
      <c r="E116" s="242">
        <f>IF(ISNA(VLOOKUP($B116,'Autumn 2022 School'!$C$2:$AF$219,4,FALSE)),0,(VLOOKUP($B116,'Autumn 2022 School'!$C$2:$AF$219,4,FALSE)))</f>
        <v>10</v>
      </c>
      <c r="F116" s="242">
        <f>IF(ISNA(VLOOKUP($B116,'Spring 2022 School'!$C$2:$AF$219,8,FALSE)),0,(VLOOKUP($B116,'Spring 2022 School'!$C$2:$AF$219,8,FALSE)))</f>
        <v>0</v>
      </c>
      <c r="G116" s="242">
        <f>IF(ISNA(VLOOKUP($B116,'Summer 2022 School'!$C$2:$AF$219,8,FALSE)),0,(VLOOKUP($B116,'Summer 2022 School'!$C$2:$AF$219,8,FALSE)))</f>
        <v>0</v>
      </c>
      <c r="H116" s="242">
        <f>IF(ISNA(VLOOKUP($B116,'Autumn 2022 School'!$C$2:$AF$219,6,FALSE)),0,(VLOOKUP($B116,'Autumn 2022 School'!$C$2:$AF$219,6,FALSE)))</f>
        <v>0</v>
      </c>
      <c r="I116" s="242">
        <f>IF(ISNA(VLOOKUP($B116,'Spring 2022 School'!$C$2:$AF$219,12,FALSE)),0,(VLOOKUP($B116,'Spring 2022 School'!$C$2:$AF$219,12,FALSE)))</f>
        <v>300</v>
      </c>
      <c r="J116" s="242">
        <f>IF(ISNA(VLOOKUP($B116,'Summer 2022 School'!$C$2:$AF$219,12,FALSE)),0,(VLOOKUP($B116,'Summer 2022 School'!$C$2:$AF$219,12,FALSE)))</f>
        <v>315</v>
      </c>
      <c r="K116" s="242">
        <f>IF(ISNA(VLOOKUP($B116,'Autumn 2022 School'!$C$2:$AF$219,9,FALSE)),0,(VLOOKUP($B116,'Autumn 2022 School'!$C$2:$AF$219,9,FALSE)))</f>
        <v>150</v>
      </c>
      <c r="L116" s="242">
        <f>IF(ISNA(VLOOKUP($B116,'Spring 2022 School'!$C$2:$AF$219,15,FALSE)),0,(VLOOKUP($B116,'Spring 2022 School'!$C$2:$AF$219,15,FALSE)))</f>
        <v>0</v>
      </c>
      <c r="M116" s="242">
        <f>IF(ISNA(VLOOKUP($B116,'Summer 2022 School'!$C$2:$AF$219,15,FALSE)),0,(VLOOKUP($B116,'Summer 2022 School'!$C$2:$AF$219,15,FALSE)))</f>
        <v>0</v>
      </c>
      <c r="N116" s="242">
        <f>IF(ISNA(VLOOKUP($B116,'Autumn 2022 School'!$C$2:$AF$219,11,FALSE)),0,(VLOOKUP($B116,'Autumn 2022 School'!$C$2:$AF$219,11,FALSE)))</f>
        <v>0</v>
      </c>
      <c r="O116" s="242">
        <f>IF(ISNA(VLOOKUP($B116,'Spring 2022 School'!$C$2:$AF$219,2,FALSE)),0,(VLOOKUP($B116,'Spring 2022 School'!$C$2:$AF$219,2,FALSE)))</f>
        <v>0</v>
      </c>
      <c r="P116" s="242">
        <f>IF(ISNA(VLOOKUP($B116,'Summer 2022 School'!$C$2:$AF$219,2,FALSE)),0,(VLOOKUP($B116,'Summer 2022 School'!$C$2:$AF$219,2,FALSE)))</f>
        <v>0</v>
      </c>
      <c r="Q116" s="242">
        <f>IF(ISNA(VLOOKUP($B116,'Autumn 2022 School'!$C$2:$AF$219,2,FALSE)),0,(VLOOKUP($B116,'Autumn 2022 School'!$C$2:$AF$219,2,FALSE)))</f>
        <v>0</v>
      </c>
      <c r="R116" s="242">
        <f>IF(ISNA(VLOOKUP($B116,'Spring 2022 School'!$C$2:$AF$219,9,FALSE)),0,(VLOOKUP($B116,'Spring 2022 School'!$C$2:$AF$219,9,FALSE)))</f>
        <v>0</v>
      </c>
      <c r="S116" s="242">
        <f>IF(ISNA(VLOOKUP($B116,'Summer 2022 School'!$C$2:$AF$219,9,FALSE)),0,(VLOOKUP($B116,'Summer 2022 School'!$C$2:$AF$219,9,FALSE)))</f>
        <v>0</v>
      </c>
      <c r="T116" s="242">
        <f>IF(ISNA(VLOOKUP($B116,'Autumn 2022 School'!$C$2:$AF$219,7,FALSE)),0,(VLOOKUP($B116,'Autumn 2022 School'!$C$2:$AF$219,7,FALSE)))</f>
        <v>0</v>
      </c>
      <c r="U116" s="242">
        <f>IF(ISNA(VLOOKUP($B116,'Spring 2022 School'!$C$2:$AF$219,25,FALSE)),0,(VLOOKUP($B116,'Spring 2022 School'!$C$2:$AF$219,25,FALSE)))</f>
        <v>6</v>
      </c>
      <c r="V116" s="242">
        <f>IF(ISNA(VLOOKUP($B116,'Spring 2022 School'!$C$2:$AF$219,25,FALSE)),0,(VLOOKUP($B116,'Spring 2022 School'!$C$2:$AF$219,25,FALSE)))</f>
        <v>6</v>
      </c>
      <c r="W116" s="242">
        <f>IF(ISNA(VLOOKUP($B116,'Spring 2022 School'!$C$2:$AF$219,25,FALSE)),0,(VLOOKUP($B116,'Spring 2022 School'!$C$2:$AF$219,25,FALSE)))</f>
        <v>6</v>
      </c>
      <c r="X116" s="242">
        <f>IF(ISNA(VLOOKUP($B116,'Spring 2022 School'!$C$2:$AF$219,26,FALSE)),0,(VLOOKUP($B116,'Spring 2022 School'!$C$2:$AF$219,26,FALSE)))</f>
        <v>90</v>
      </c>
      <c r="Y116" s="242">
        <f>IF(ISNA(VLOOKUP($B116,'Spring 2022 School'!$C$2:$AF$219,26,FALSE)),0,(VLOOKUP($B116,'Spring 2022 School'!$C$2:$AF$219,26,FALSE)))</f>
        <v>90</v>
      </c>
      <c r="Z116" s="242">
        <f>IF(ISNA(VLOOKUP($B116,'Spring 2022 School'!$C$2:$AF$219,26,FALSE)),0,(VLOOKUP($B116,'Spring 2022 School'!$C$2:$AF$219,26,FALSE)))</f>
        <v>90</v>
      </c>
      <c r="AA116" s="242">
        <f>IF(ISNA(VLOOKUP($B116,'Spring 2022 School'!$C$2:$AF$219,27,FALSE)),0,(VLOOKUP($B116,'Spring 2022 School'!$C$2:$AF$219,27,FALSE)))</f>
        <v>0</v>
      </c>
      <c r="AB116" s="242">
        <f>IF(ISNA(VLOOKUP($B116,'Spring 2022 School'!$C$2:$AF$219,27,FALSE)),0,(VLOOKUP($B116,'Spring 2022 School'!$C$2:$AF$219,27,FALSE)))</f>
        <v>0</v>
      </c>
      <c r="AC116" s="242">
        <f>IF(ISNA(VLOOKUP($B116,'Spring 2022 School'!$C$2:$AF$219,27,FALSE)),0,(VLOOKUP($B116,'Spring 2022 School'!$C$2:$AF$219,27,FALSE)))</f>
        <v>0</v>
      </c>
      <c r="AD116" s="414">
        <f t="shared" si="44"/>
        <v>46036.5</v>
      </c>
      <c r="AE116" s="436">
        <f>VLOOKUP($A116,'Data EYFSS Indica Old'!$C:$AQ,17,0)</f>
        <v>2435.7142857142858</v>
      </c>
      <c r="AF116" s="436">
        <f>VLOOKUP($A116,'Data EYFSS Indica Old'!$C:$AQ,18,0)</f>
        <v>8768.5714285714275</v>
      </c>
      <c r="AG116" s="436">
        <f>VLOOKUP($A116,'Data EYFSS Indica Old'!$C:$AQ,19,0)</f>
        <v>9742.8571428571431</v>
      </c>
      <c r="AH116" s="414">
        <f t="shared" si="45"/>
        <v>1485.7857142857142</v>
      </c>
      <c r="AI116" s="414">
        <f t="shared" si="46"/>
        <v>2542.8857142857137</v>
      </c>
      <c r="AJ116" s="414">
        <f t="shared" si="47"/>
        <v>779.42857142857144</v>
      </c>
      <c r="AK116" s="414">
        <f t="shared" si="48"/>
        <v>4808.0999999999995</v>
      </c>
      <c r="AL116" s="436">
        <f>IF(ISNA(VLOOKUP($A116,'Spring 2022 School'!$B113:$AD113,29,FALSE)),0,(VLOOKUP($A116,'Spring 2022 School'!$B113:$AD113,29,FALSE)))</f>
        <v>6</v>
      </c>
      <c r="AM116" s="436">
        <f>IF(ISNA(VLOOKUP($A116,'Spring 2022 School'!$B113:$AZ113,30,FALSE)),0,(VLOOKUP($A116,'Spring 2022 School'!$B113:$AZ113,30,FALSE)))</f>
        <v>90</v>
      </c>
      <c r="AN116" s="435">
        <f t="shared" si="41"/>
        <v>3270</v>
      </c>
      <c r="AO116" s="437">
        <f t="shared" si="42"/>
        <v>0</v>
      </c>
      <c r="AP116" s="414">
        <f t="shared" si="43"/>
        <v>54114.6</v>
      </c>
      <c r="AQ116" s="436">
        <f>VLOOKUP($A116,'Data EYFSS Indica Old'!$C:$AQ,26,0)</f>
        <v>12</v>
      </c>
      <c r="AR116" s="436">
        <f>VLOOKUP($A116,'Data EYFSS Indica Old'!$C:$AQ,27,0)</f>
        <v>0</v>
      </c>
      <c r="AS116" s="436">
        <f>VLOOKUP($A116,'Data EYFSS Indica Old'!$C:$AQ,28,0)</f>
        <v>0</v>
      </c>
      <c r="AT116" s="442">
        <f t="shared" si="53"/>
        <v>1450.8</v>
      </c>
      <c r="AU116" s="442">
        <f>(VLOOKUP($A116,'Data EYFSS Indica Old'!$C:$AQ,24,0))/3.2*AU$3</f>
        <v>0</v>
      </c>
      <c r="AV116" s="447">
        <f t="shared" si="49"/>
        <v>55565.4</v>
      </c>
      <c r="AW116" s="443">
        <f t="shared" si="50"/>
        <v>23152.25</v>
      </c>
      <c r="AX116" s="443">
        <f t="shared" si="51"/>
        <v>18521.8</v>
      </c>
      <c r="AY116" s="443">
        <f t="shared" si="52"/>
        <v>13891.349999999999</v>
      </c>
      <c r="AZ116" s="443"/>
    </row>
    <row r="117" spans="1:52" x14ac:dyDescent="0.35">
      <c r="A117" s="252">
        <v>2204</v>
      </c>
      <c r="B117" t="s">
        <v>1041</v>
      </c>
      <c r="C117" s="242">
        <f>IF(ISNA(VLOOKUP($B117,'Spring 2022 School'!$C$2:$AF$220,5,FALSE)),0,(VLOOKUP($B117,'Spring 2022 School'!$C$2:$AF$220,5,FALSE)))</f>
        <v>23</v>
      </c>
      <c r="D117" s="242">
        <f>IF(ISNA(VLOOKUP($B117,'Summer 2022 School'!$C$2:$AF$220,5,FALSE)),0,(VLOOKUP($B117,'Summer 2022 School'!$C$2:$AF$220,5,FALSE)))</f>
        <v>24</v>
      </c>
      <c r="E117" s="242">
        <f>IF(ISNA(VLOOKUP($B117,'Autumn 2022 School'!$C$2:$AF$219,4,FALSE)),0,(VLOOKUP($B117,'Autumn 2022 School'!$C$2:$AF$219,4,FALSE)))</f>
        <v>14</v>
      </c>
      <c r="F117" s="242">
        <f>IF(ISNA(VLOOKUP($B117,'Spring 2022 School'!$C$2:$AF$219,8,FALSE)),0,(VLOOKUP($B117,'Spring 2022 School'!$C$2:$AF$219,8,FALSE)))</f>
        <v>12</v>
      </c>
      <c r="G117" s="242">
        <f>IF(ISNA(VLOOKUP($B117,'Summer 2022 School'!$C$2:$AF$219,8,FALSE)),0,(VLOOKUP($B117,'Summer 2022 School'!$C$2:$AF$219,8,FALSE)))</f>
        <v>12</v>
      </c>
      <c r="H117" s="242">
        <f>IF(ISNA(VLOOKUP($B117,'Autumn 2022 School'!$C$2:$AF$219,6,FALSE)),0,(VLOOKUP($B117,'Autumn 2022 School'!$C$2:$AF$219,6,FALSE)))</f>
        <v>3</v>
      </c>
      <c r="I117" s="242">
        <f>IF(ISNA(VLOOKUP($B117,'Spring 2022 School'!$C$2:$AF$219,12,FALSE)),0,(VLOOKUP($B117,'Spring 2022 School'!$C$2:$AF$219,12,FALSE)))</f>
        <v>345</v>
      </c>
      <c r="J117" s="242">
        <f>IF(ISNA(VLOOKUP($B117,'Summer 2022 School'!$C$2:$AF$219,12,FALSE)),0,(VLOOKUP($B117,'Summer 2022 School'!$C$2:$AF$219,12,FALSE)))</f>
        <v>345</v>
      </c>
      <c r="K117" s="242">
        <f>IF(ISNA(VLOOKUP($B117,'Autumn 2022 School'!$C$2:$AF$219,9,FALSE)),0,(VLOOKUP($B117,'Autumn 2022 School'!$C$2:$AF$219,9,FALSE)))</f>
        <v>210</v>
      </c>
      <c r="L117" s="242">
        <f>IF(ISNA(VLOOKUP($B117,'Spring 2022 School'!$C$2:$AF$219,15,FALSE)),0,(VLOOKUP($B117,'Spring 2022 School'!$C$2:$AF$219,15,FALSE)))</f>
        <v>180</v>
      </c>
      <c r="M117" s="242">
        <f>IF(ISNA(VLOOKUP($B117,'Summer 2022 School'!$C$2:$AF$219,15,FALSE)),0,(VLOOKUP($B117,'Summer 2022 School'!$C$2:$AF$219,15,FALSE)))</f>
        <v>180</v>
      </c>
      <c r="N117" s="242">
        <f>IF(ISNA(VLOOKUP($B117,'Autumn 2022 School'!$C$2:$AF$219,11,FALSE)),0,(VLOOKUP($B117,'Autumn 2022 School'!$C$2:$AF$219,11,FALSE)))</f>
        <v>45</v>
      </c>
      <c r="O117" s="242">
        <f>IF(ISNA(VLOOKUP($B117,'Spring 2022 School'!$C$2:$AF$219,2,FALSE)),0,(VLOOKUP($B117,'Spring 2022 School'!$C$2:$AF$219,2,FALSE)))</f>
        <v>0</v>
      </c>
      <c r="P117" s="242">
        <f>IF(ISNA(VLOOKUP($B117,'Summer 2022 School'!$C$2:$AF$219,2,FALSE)),0,(VLOOKUP($B117,'Summer 2022 School'!$C$2:$AF$219,2,FALSE)))</f>
        <v>0</v>
      </c>
      <c r="Q117" s="242">
        <f>IF(ISNA(VLOOKUP($B117,'Autumn 2022 School'!$C$2:$AF$219,2,FALSE)),0,(VLOOKUP($B117,'Autumn 2022 School'!$C$2:$AF$219,2,FALSE)))</f>
        <v>0</v>
      </c>
      <c r="R117" s="242">
        <f>IF(ISNA(VLOOKUP($B117,'Spring 2022 School'!$C$2:$AF$219,9,FALSE)),0,(VLOOKUP($B117,'Spring 2022 School'!$C$2:$AF$219,9,FALSE)))</f>
        <v>0</v>
      </c>
      <c r="S117" s="242">
        <f>IF(ISNA(VLOOKUP($B117,'Summer 2022 School'!$C$2:$AF$219,9,FALSE)),0,(VLOOKUP($B117,'Summer 2022 School'!$C$2:$AF$219,9,FALSE)))</f>
        <v>0</v>
      </c>
      <c r="T117" s="242">
        <f>IF(ISNA(VLOOKUP($B117,'Autumn 2022 School'!$C$2:$AF$219,7,FALSE)),0,(VLOOKUP($B117,'Autumn 2022 School'!$C$2:$AF$219,7,FALSE)))</f>
        <v>0</v>
      </c>
      <c r="U117" s="242">
        <f>IF(ISNA(VLOOKUP($B117,'Spring 2022 School'!$C$2:$AF$219,25,FALSE)),0,(VLOOKUP($B117,'Spring 2022 School'!$C$2:$AF$219,25,FALSE)))</f>
        <v>4</v>
      </c>
      <c r="V117" s="242">
        <f>IF(ISNA(VLOOKUP($B117,'Spring 2022 School'!$C$2:$AF$219,25,FALSE)),0,(VLOOKUP($B117,'Spring 2022 School'!$C$2:$AF$219,25,FALSE)))</f>
        <v>4</v>
      </c>
      <c r="W117" s="242">
        <f>IF(ISNA(VLOOKUP($B117,'Spring 2022 School'!$C$2:$AF$219,25,FALSE)),0,(VLOOKUP($B117,'Spring 2022 School'!$C$2:$AF$219,25,FALSE)))</f>
        <v>4</v>
      </c>
      <c r="X117" s="242">
        <f>IF(ISNA(VLOOKUP($B117,'Spring 2022 School'!$C$2:$AF$219,26,FALSE)),0,(VLOOKUP($B117,'Spring 2022 School'!$C$2:$AF$219,26,FALSE)))</f>
        <v>60</v>
      </c>
      <c r="Y117" s="242">
        <f>IF(ISNA(VLOOKUP($B117,'Spring 2022 School'!$C$2:$AF$219,26,FALSE)),0,(VLOOKUP($B117,'Spring 2022 School'!$C$2:$AF$219,26,FALSE)))</f>
        <v>60</v>
      </c>
      <c r="Z117" s="242">
        <f>IF(ISNA(VLOOKUP($B117,'Spring 2022 School'!$C$2:$AF$219,26,FALSE)),0,(VLOOKUP($B117,'Spring 2022 School'!$C$2:$AF$219,26,FALSE)))</f>
        <v>60</v>
      </c>
      <c r="AA117" s="242">
        <f>IF(ISNA(VLOOKUP($B117,'Spring 2022 School'!$C$2:$AF$219,27,FALSE)),0,(VLOOKUP($B117,'Spring 2022 School'!$C$2:$AF$219,27,FALSE)))</f>
        <v>0</v>
      </c>
      <c r="AB117" s="242">
        <f>IF(ISNA(VLOOKUP($B117,'Spring 2022 School'!$C$2:$AF$219,27,FALSE)),0,(VLOOKUP($B117,'Spring 2022 School'!$C$2:$AF$219,27,FALSE)))</f>
        <v>0</v>
      </c>
      <c r="AC117" s="242">
        <f>IF(ISNA(VLOOKUP($B117,'Spring 2022 School'!$C$2:$AF$219,27,FALSE)),0,(VLOOKUP($B117,'Spring 2022 School'!$C$2:$AF$219,27,FALSE)))</f>
        <v>0</v>
      </c>
      <c r="AD117" s="414">
        <f t="shared" si="44"/>
        <v>78537</v>
      </c>
      <c r="AE117" s="436">
        <f>VLOOKUP($A117,'Data EYFSS Indica Old'!$C:$AQ,17,0)</f>
        <v>3149.9999999999995</v>
      </c>
      <c r="AF117" s="436">
        <f>VLOOKUP($A117,'Data EYFSS Indica Old'!$C:$AQ,18,0)</f>
        <v>3149.9999999999995</v>
      </c>
      <c r="AG117" s="436">
        <f>VLOOKUP($A117,'Data EYFSS Indica Old'!$C:$AQ,19,0)</f>
        <v>3675</v>
      </c>
      <c r="AH117" s="414">
        <f t="shared" si="45"/>
        <v>1921.4999999999998</v>
      </c>
      <c r="AI117" s="414">
        <f t="shared" si="46"/>
        <v>913.49999999999977</v>
      </c>
      <c r="AJ117" s="414">
        <f t="shared" si="47"/>
        <v>294</v>
      </c>
      <c r="AK117" s="414">
        <f t="shared" si="48"/>
        <v>3128.9999999999995</v>
      </c>
      <c r="AL117" s="436">
        <f>IF(ISNA(VLOOKUP($A117,'Spring 2022 School'!$B114:$AD114,29,FALSE)),0,(VLOOKUP($A117,'Spring 2022 School'!$B114:$AD114,29,FALSE)))</f>
        <v>4</v>
      </c>
      <c r="AM117" s="436">
        <f>IF(ISNA(VLOOKUP($A117,'Spring 2022 School'!$B114:$AZ114,30,FALSE)),0,(VLOOKUP($A117,'Spring 2022 School'!$B114:$AZ114,30,FALSE)))</f>
        <v>60</v>
      </c>
      <c r="AN117" s="435">
        <f t="shared" si="41"/>
        <v>2180</v>
      </c>
      <c r="AO117" s="437">
        <f t="shared" si="42"/>
        <v>0</v>
      </c>
      <c r="AP117" s="414">
        <f t="shared" si="43"/>
        <v>83846</v>
      </c>
      <c r="AQ117" s="436">
        <f>VLOOKUP($A117,'Data EYFSS Indica Old'!$C:$AQ,26,0)</f>
        <v>0</v>
      </c>
      <c r="AR117" s="436">
        <f>VLOOKUP($A117,'Data EYFSS Indica Old'!$C:$AQ,27,0)</f>
        <v>0</v>
      </c>
      <c r="AS117" s="436">
        <f>VLOOKUP($A117,'Data EYFSS Indica Old'!$C:$AQ,28,0)</f>
        <v>0</v>
      </c>
      <c r="AT117" s="442">
        <f t="shared" si="53"/>
        <v>0</v>
      </c>
      <c r="AU117" s="442">
        <f>(VLOOKUP($A117,'Data EYFSS Indica Old'!$C:$AQ,24,0))/3.2*AU$3</f>
        <v>0</v>
      </c>
      <c r="AV117" s="447">
        <f t="shared" si="49"/>
        <v>83846</v>
      </c>
      <c r="AW117" s="443">
        <f t="shared" si="50"/>
        <v>34935.833333333336</v>
      </c>
      <c r="AX117" s="443">
        <f t="shared" si="51"/>
        <v>27948.666666666668</v>
      </c>
      <c r="AY117" s="443">
        <f t="shared" si="52"/>
        <v>20961.5</v>
      </c>
      <c r="AZ117" s="443"/>
    </row>
    <row r="118" spans="1:52" x14ac:dyDescent="0.35">
      <c r="A118" s="252">
        <v>2227</v>
      </c>
      <c r="B118" t="s">
        <v>1042</v>
      </c>
      <c r="C118" s="242">
        <f>IF(ISNA(VLOOKUP($B118,'Spring 2022 School'!$C$2:$AF$220,5,FALSE)),0,(VLOOKUP($B118,'Spring 2022 School'!$C$2:$AF$220,5,FALSE)))</f>
        <v>47</v>
      </c>
      <c r="D118" s="242">
        <f>IF(ISNA(VLOOKUP($B118,'Summer 2022 School'!$C$2:$AF$220,5,FALSE)),0,(VLOOKUP($B118,'Summer 2022 School'!$C$2:$AF$220,5,FALSE)))</f>
        <v>52</v>
      </c>
      <c r="E118" s="242">
        <f>IF(ISNA(VLOOKUP($B118,'Autumn 2022 School'!$C$2:$AF$219,4,FALSE)),0,(VLOOKUP($B118,'Autumn 2022 School'!$C$2:$AF$219,4,FALSE)))</f>
        <v>47</v>
      </c>
      <c r="F118" s="242">
        <f>IF(ISNA(VLOOKUP($B118,'Spring 2022 School'!$C$2:$AF$219,8,FALSE)),0,(VLOOKUP($B118,'Spring 2022 School'!$C$2:$AF$219,8,FALSE)))</f>
        <v>5</v>
      </c>
      <c r="G118" s="242">
        <f>IF(ISNA(VLOOKUP($B118,'Summer 2022 School'!$C$2:$AF$219,8,FALSE)),0,(VLOOKUP($B118,'Summer 2022 School'!$C$2:$AF$219,8,FALSE)))</f>
        <v>5</v>
      </c>
      <c r="H118" s="242">
        <f>IF(ISNA(VLOOKUP($B118,'Autumn 2022 School'!$C$2:$AF$219,6,FALSE)),0,(VLOOKUP($B118,'Autumn 2022 School'!$C$2:$AF$219,6,FALSE)))</f>
        <v>7</v>
      </c>
      <c r="I118" s="242">
        <f>IF(ISNA(VLOOKUP($B118,'Spring 2022 School'!$C$2:$AF$219,12,FALSE)),0,(VLOOKUP($B118,'Spring 2022 School'!$C$2:$AF$219,12,FALSE)))</f>
        <v>705</v>
      </c>
      <c r="J118" s="242">
        <f>IF(ISNA(VLOOKUP($B118,'Summer 2022 School'!$C$2:$AF$219,12,FALSE)),0,(VLOOKUP($B118,'Summer 2022 School'!$C$2:$AF$219,12,FALSE)))</f>
        <v>780</v>
      </c>
      <c r="K118" s="242">
        <f>IF(ISNA(VLOOKUP($B118,'Autumn 2022 School'!$C$2:$AF$219,9,FALSE)),0,(VLOOKUP($B118,'Autumn 2022 School'!$C$2:$AF$219,9,FALSE)))</f>
        <v>705</v>
      </c>
      <c r="L118" s="242">
        <f>IF(ISNA(VLOOKUP($B118,'Spring 2022 School'!$C$2:$AF$219,15,FALSE)),0,(VLOOKUP($B118,'Spring 2022 School'!$C$2:$AF$219,15,FALSE)))</f>
        <v>75</v>
      </c>
      <c r="M118" s="242">
        <f>IF(ISNA(VLOOKUP($B118,'Summer 2022 School'!$C$2:$AF$219,15,FALSE)),0,(VLOOKUP($B118,'Summer 2022 School'!$C$2:$AF$219,15,FALSE)))</f>
        <v>75</v>
      </c>
      <c r="N118" s="242">
        <f>IF(ISNA(VLOOKUP($B118,'Autumn 2022 School'!$C$2:$AF$219,11,FALSE)),0,(VLOOKUP($B118,'Autumn 2022 School'!$C$2:$AF$219,11,FALSE)))</f>
        <v>105</v>
      </c>
      <c r="O118" s="242">
        <f>IF(ISNA(VLOOKUP($B118,'Spring 2022 School'!$C$2:$AF$219,2,FALSE)),0,(VLOOKUP($B118,'Spring 2022 School'!$C$2:$AF$219,2,FALSE)))</f>
        <v>0</v>
      </c>
      <c r="P118" s="242">
        <f>IF(ISNA(VLOOKUP($B118,'Summer 2022 School'!$C$2:$AF$219,2,FALSE)),0,(VLOOKUP($B118,'Summer 2022 School'!$C$2:$AF$219,2,FALSE)))</f>
        <v>0</v>
      </c>
      <c r="Q118" s="242">
        <f>IF(ISNA(VLOOKUP($B118,'Autumn 2022 School'!$C$2:$AF$219,2,FALSE)),0,(VLOOKUP($B118,'Autumn 2022 School'!$C$2:$AF$219,2,FALSE)))</f>
        <v>0</v>
      </c>
      <c r="R118" s="242">
        <f>IF(ISNA(VLOOKUP($B118,'Spring 2022 School'!$C$2:$AF$219,9,FALSE)),0,(VLOOKUP($B118,'Spring 2022 School'!$C$2:$AF$219,9,FALSE)))</f>
        <v>0</v>
      </c>
      <c r="S118" s="242">
        <f>IF(ISNA(VLOOKUP($B118,'Summer 2022 School'!$C$2:$AF$219,9,FALSE)),0,(VLOOKUP($B118,'Summer 2022 School'!$C$2:$AF$219,9,FALSE)))</f>
        <v>0</v>
      </c>
      <c r="T118" s="242">
        <f>IF(ISNA(VLOOKUP($B118,'Autumn 2022 School'!$C$2:$AF$219,7,FALSE)),0,(VLOOKUP($B118,'Autumn 2022 School'!$C$2:$AF$219,7,FALSE)))</f>
        <v>0</v>
      </c>
      <c r="U118" s="242">
        <f>IF(ISNA(VLOOKUP($B118,'Spring 2022 School'!$C$2:$AF$219,25,FALSE)),0,(VLOOKUP($B118,'Spring 2022 School'!$C$2:$AF$219,25,FALSE)))</f>
        <v>21</v>
      </c>
      <c r="V118" s="242">
        <f>IF(ISNA(VLOOKUP($B118,'Spring 2022 School'!$C$2:$AF$219,25,FALSE)),0,(VLOOKUP($B118,'Spring 2022 School'!$C$2:$AF$219,25,FALSE)))</f>
        <v>21</v>
      </c>
      <c r="W118" s="242">
        <f>IF(ISNA(VLOOKUP($B118,'Spring 2022 School'!$C$2:$AF$219,25,FALSE)),0,(VLOOKUP($B118,'Spring 2022 School'!$C$2:$AF$219,25,FALSE)))</f>
        <v>21</v>
      </c>
      <c r="X118" s="242">
        <f>IF(ISNA(VLOOKUP($B118,'Spring 2022 School'!$C$2:$AF$219,26,FALSE)),0,(VLOOKUP($B118,'Spring 2022 School'!$C$2:$AF$219,26,FALSE)))</f>
        <v>315</v>
      </c>
      <c r="Y118" s="242">
        <f>IF(ISNA(VLOOKUP($B118,'Spring 2022 School'!$C$2:$AF$219,26,FALSE)),0,(VLOOKUP($B118,'Spring 2022 School'!$C$2:$AF$219,26,FALSE)))</f>
        <v>315</v>
      </c>
      <c r="Z118" s="242">
        <f>IF(ISNA(VLOOKUP($B118,'Spring 2022 School'!$C$2:$AF$219,26,FALSE)),0,(VLOOKUP($B118,'Spring 2022 School'!$C$2:$AF$219,26,FALSE)))</f>
        <v>315</v>
      </c>
      <c r="AA118" s="242">
        <f>IF(ISNA(VLOOKUP($B118,'Spring 2022 School'!$C$2:$AF$219,27,FALSE)),0,(VLOOKUP($B118,'Spring 2022 School'!$C$2:$AF$219,27,FALSE)))</f>
        <v>0</v>
      </c>
      <c r="AB118" s="242">
        <f>IF(ISNA(VLOOKUP($B118,'Spring 2022 School'!$C$2:$AF$219,27,FALSE)),0,(VLOOKUP($B118,'Spring 2022 School'!$C$2:$AF$219,27,FALSE)))</f>
        <v>0</v>
      </c>
      <c r="AC118" s="242">
        <f>IF(ISNA(VLOOKUP($B118,'Spring 2022 School'!$C$2:$AF$219,27,FALSE)),0,(VLOOKUP($B118,'Spring 2022 School'!$C$2:$AF$219,27,FALSE)))</f>
        <v>0</v>
      </c>
      <c r="AD118" s="414">
        <f t="shared" si="44"/>
        <v>145582.5</v>
      </c>
      <c r="AE118" s="436">
        <f>VLOOKUP($A118,'Data EYFSS Indica Old'!$C:$AQ,17,0)</f>
        <v>7558.7837837837842</v>
      </c>
      <c r="AF118" s="436">
        <f>VLOOKUP($A118,'Data EYFSS Indica Old'!$C:$AQ,18,0)</f>
        <v>16491.891891891893</v>
      </c>
      <c r="AG118" s="436">
        <f>VLOOKUP($A118,'Data EYFSS Indica Old'!$C:$AQ,19,0)</f>
        <v>17866.216216216217</v>
      </c>
      <c r="AH118" s="414">
        <f t="shared" si="45"/>
        <v>4610.8581081081084</v>
      </c>
      <c r="AI118" s="414">
        <f t="shared" si="46"/>
        <v>4782.6486486486492</v>
      </c>
      <c r="AJ118" s="414">
        <f t="shared" si="47"/>
        <v>1429.2972972972973</v>
      </c>
      <c r="AK118" s="414">
        <f t="shared" si="48"/>
        <v>10822.804054054053</v>
      </c>
      <c r="AL118" s="436">
        <f>IF(ISNA(VLOOKUP($A118,'Spring 2022 School'!$B115:$AD115,29,FALSE)),0,(VLOOKUP($A118,'Spring 2022 School'!$B115:$AD115,29,FALSE)))</f>
        <v>21</v>
      </c>
      <c r="AM118" s="436">
        <f>IF(ISNA(VLOOKUP($A118,'Spring 2022 School'!$B115:$AZ115,30,FALSE)),0,(VLOOKUP($A118,'Spring 2022 School'!$B115:$AZ115,30,FALSE)))</f>
        <v>315</v>
      </c>
      <c r="AN118" s="435">
        <f t="shared" si="41"/>
        <v>11445</v>
      </c>
      <c r="AO118" s="437">
        <f t="shared" si="42"/>
        <v>0</v>
      </c>
      <c r="AP118" s="414">
        <f t="shared" si="43"/>
        <v>167850.30405405405</v>
      </c>
      <c r="AQ118" s="436">
        <f>VLOOKUP($A118,'Data EYFSS Indica Old'!$C:$AQ,26,0)</f>
        <v>31</v>
      </c>
      <c r="AR118" s="436">
        <f>VLOOKUP($A118,'Data EYFSS Indica Old'!$C:$AQ,27,0)</f>
        <v>0</v>
      </c>
      <c r="AS118" s="436">
        <f>VLOOKUP($A118,'Data EYFSS Indica Old'!$C:$AQ,28,0)</f>
        <v>0</v>
      </c>
      <c r="AT118" s="442">
        <f t="shared" si="53"/>
        <v>3747.9</v>
      </c>
      <c r="AU118" s="442">
        <f>(VLOOKUP($A118,'Data EYFSS Indica Old'!$C:$AQ,24,0))/3.2*AU$3</f>
        <v>0</v>
      </c>
      <c r="AV118" s="447">
        <f t="shared" si="49"/>
        <v>171598.20405405405</v>
      </c>
      <c r="AW118" s="443">
        <f t="shared" si="50"/>
        <v>71499.251689189186</v>
      </c>
      <c r="AX118" s="443">
        <f t="shared" si="51"/>
        <v>57199.401351351349</v>
      </c>
      <c r="AY118" s="443">
        <f t="shared" si="52"/>
        <v>42899.551013513512</v>
      </c>
      <c r="AZ118" s="443"/>
    </row>
    <row r="119" spans="1:52" x14ac:dyDescent="0.35">
      <c r="A119" s="252">
        <v>2231</v>
      </c>
      <c r="B119" t="s">
        <v>1043</v>
      </c>
      <c r="C119" s="242">
        <f>IF(ISNA(VLOOKUP($B119,'Spring 2022 School'!$C$2:$AF$220,5,FALSE)),0,(VLOOKUP($B119,'Spring 2022 School'!$C$2:$AF$220,5,FALSE)))</f>
        <v>44</v>
      </c>
      <c r="D119" s="242">
        <f>IF(ISNA(VLOOKUP($B119,'Summer 2022 School'!$C$2:$AF$220,5,FALSE)),0,(VLOOKUP($B119,'Summer 2022 School'!$C$2:$AF$220,5,FALSE)))</f>
        <v>49</v>
      </c>
      <c r="E119" s="242">
        <f>IF(ISNA(VLOOKUP($B119,'Autumn 2022 School'!$C$2:$AF$219,4,FALSE)),0,(VLOOKUP($B119,'Autumn 2022 School'!$C$2:$AF$219,4,FALSE)))</f>
        <v>29</v>
      </c>
      <c r="F119" s="242">
        <f>IF(ISNA(VLOOKUP($B119,'Spring 2022 School'!$C$2:$AF$219,8,FALSE)),0,(VLOOKUP($B119,'Spring 2022 School'!$C$2:$AF$219,8,FALSE)))</f>
        <v>3</v>
      </c>
      <c r="G119" s="242">
        <f>IF(ISNA(VLOOKUP($B119,'Summer 2022 School'!$C$2:$AF$219,8,FALSE)),0,(VLOOKUP($B119,'Summer 2022 School'!$C$2:$AF$219,8,FALSE)))</f>
        <v>3</v>
      </c>
      <c r="H119" s="242">
        <f>IF(ISNA(VLOOKUP($B119,'Autumn 2022 School'!$C$2:$AF$219,6,FALSE)),0,(VLOOKUP($B119,'Autumn 2022 School'!$C$2:$AF$219,6,FALSE)))</f>
        <v>1</v>
      </c>
      <c r="I119" s="242">
        <f>IF(ISNA(VLOOKUP($B119,'Spring 2022 School'!$C$2:$AF$219,12,FALSE)),0,(VLOOKUP($B119,'Spring 2022 School'!$C$2:$AF$219,12,FALSE)))</f>
        <v>660</v>
      </c>
      <c r="J119" s="242">
        <f>IF(ISNA(VLOOKUP($B119,'Summer 2022 School'!$C$2:$AF$219,12,FALSE)),0,(VLOOKUP($B119,'Summer 2022 School'!$C$2:$AF$219,12,FALSE)))</f>
        <v>735</v>
      </c>
      <c r="K119" s="242">
        <f>IF(ISNA(VLOOKUP($B119,'Autumn 2022 School'!$C$2:$AF$219,9,FALSE)),0,(VLOOKUP($B119,'Autumn 2022 School'!$C$2:$AF$219,9,FALSE)))</f>
        <v>435</v>
      </c>
      <c r="L119" s="242">
        <f>IF(ISNA(VLOOKUP($B119,'Spring 2022 School'!$C$2:$AF$219,15,FALSE)),0,(VLOOKUP($B119,'Spring 2022 School'!$C$2:$AF$219,15,FALSE)))</f>
        <v>45</v>
      </c>
      <c r="M119" s="242">
        <f>IF(ISNA(VLOOKUP($B119,'Summer 2022 School'!$C$2:$AF$219,15,FALSE)),0,(VLOOKUP($B119,'Summer 2022 School'!$C$2:$AF$219,15,FALSE)))</f>
        <v>45</v>
      </c>
      <c r="N119" s="242">
        <f>IF(ISNA(VLOOKUP($B119,'Autumn 2022 School'!$C$2:$AF$219,11,FALSE)),0,(VLOOKUP($B119,'Autumn 2022 School'!$C$2:$AF$219,11,FALSE)))</f>
        <v>15</v>
      </c>
      <c r="O119" s="242">
        <f>IF(ISNA(VLOOKUP($B119,'Spring 2022 School'!$C$2:$AF$219,2,FALSE)),0,(VLOOKUP($B119,'Spring 2022 School'!$C$2:$AF$219,2,FALSE)))</f>
        <v>0</v>
      </c>
      <c r="P119" s="242">
        <f>IF(ISNA(VLOOKUP($B119,'Summer 2022 School'!$C$2:$AF$219,2,FALSE)),0,(VLOOKUP($B119,'Summer 2022 School'!$C$2:$AF$219,2,FALSE)))</f>
        <v>0</v>
      </c>
      <c r="Q119" s="242">
        <f>IF(ISNA(VLOOKUP($B119,'Autumn 2022 School'!$C$2:$AF$219,2,FALSE)),0,(VLOOKUP($B119,'Autumn 2022 School'!$C$2:$AF$219,2,FALSE)))</f>
        <v>0</v>
      </c>
      <c r="R119" s="242">
        <f>IF(ISNA(VLOOKUP($B119,'Spring 2022 School'!$C$2:$AF$219,9,FALSE)),0,(VLOOKUP($B119,'Spring 2022 School'!$C$2:$AF$219,9,FALSE)))</f>
        <v>0</v>
      </c>
      <c r="S119" s="242">
        <f>IF(ISNA(VLOOKUP($B119,'Summer 2022 School'!$C$2:$AF$219,9,FALSE)),0,(VLOOKUP($B119,'Summer 2022 School'!$C$2:$AF$219,9,FALSE)))</f>
        <v>0</v>
      </c>
      <c r="T119" s="242">
        <f>IF(ISNA(VLOOKUP($B119,'Autumn 2022 School'!$C$2:$AF$219,7,FALSE)),0,(VLOOKUP($B119,'Autumn 2022 School'!$C$2:$AF$219,7,FALSE)))</f>
        <v>0</v>
      </c>
      <c r="U119" s="242">
        <f>IF(ISNA(VLOOKUP($B119,'Spring 2022 School'!$C$2:$AF$219,25,FALSE)),0,(VLOOKUP($B119,'Spring 2022 School'!$C$2:$AF$219,25,FALSE)))</f>
        <v>14</v>
      </c>
      <c r="V119" s="242">
        <f>IF(ISNA(VLOOKUP($B119,'Spring 2022 School'!$C$2:$AF$219,25,FALSE)),0,(VLOOKUP($B119,'Spring 2022 School'!$C$2:$AF$219,25,FALSE)))</f>
        <v>14</v>
      </c>
      <c r="W119" s="242">
        <f>IF(ISNA(VLOOKUP($B119,'Spring 2022 School'!$C$2:$AF$219,25,FALSE)),0,(VLOOKUP($B119,'Spring 2022 School'!$C$2:$AF$219,25,FALSE)))</f>
        <v>14</v>
      </c>
      <c r="X119" s="242">
        <f>IF(ISNA(VLOOKUP($B119,'Spring 2022 School'!$C$2:$AF$219,26,FALSE)),0,(VLOOKUP($B119,'Spring 2022 School'!$C$2:$AF$219,26,FALSE)))</f>
        <v>210</v>
      </c>
      <c r="Y119" s="242">
        <f>IF(ISNA(VLOOKUP($B119,'Spring 2022 School'!$C$2:$AF$219,26,FALSE)),0,(VLOOKUP($B119,'Spring 2022 School'!$C$2:$AF$219,26,FALSE)))</f>
        <v>210</v>
      </c>
      <c r="Z119" s="242">
        <f>IF(ISNA(VLOOKUP($B119,'Spring 2022 School'!$C$2:$AF$219,26,FALSE)),0,(VLOOKUP($B119,'Spring 2022 School'!$C$2:$AF$219,26,FALSE)))</f>
        <v>210</v>
      </c>
      <c r="AA119" s="242">
        <f>IF(ISNA(VLOOKUP($B119,'Spring 2022 School'!$C$2:$AF$219,27,FALSE)),0,(VLOOKUP($B119,'Spring 2022 School'!$C$2:$AF$219,27,FALSE)))</f>
        <v>30</v>
      </c>
      <c r="AB119" s="242">
        <f>IF(ISNA(VLOOKUP($B119,'Spring 2022 School'!$C$2:$AF$219,27,FALSE)),0,(VLOOKUP($B119,'Spring 2022 School'!$C$2:$AF$219,27,FALSE)))</f>
        <v>30</v>
      </c>
      <c r="AC119" s="242">
        <f>IF(ISNA(VLOOKUP($B119,'Spring 2022 School'!$C$2:$AF$219,27,FALSE)),0,(VLOOKUP($B119,'Spring 2022 School'!$C$2:$AF$219,27,FALSE)))</f>
        <v>30</v>
      </c>
      <c r="AD119" s="414">
        <f t="shared" si="44"/>
        <v>116113.5</v>
      </c>
      <c r="AE119" s="436">
        <f>VLOOKUP($A119,'Data EYFSS Indica Old'!$C:$AQ,17,0)</f>
        <v>0</v>
      </c>
      <c r="AF119" s="436">
        <f>VLOOKUP($A119,'Data EYFSS Indica Old'!$C:$AQ,18,0)</f>
        <v>1376.7567567567569</v>
      </c>
      <c r="AG119" s="436">
        <f>VLOOKUP($A119,'Data EYFSS Indica Old'!$C:$AQ,19,0)</f>
        <v>16521.081081081084</v>
      </c>
      <c r="AH119" s="414">
        <f t="shared" si="45"/>
        <v>0</v>
      </c>
      <c r="AI119" s="414">
        <f t="shared" si="46"/>
        <v>399.25945945945949</v>
      </c>
      <c r="AJ119" s="414">
        <f t="shared" si="47"/>
        <v>1321.6864864864867</v>
      </c>
      <c r="AK119" s="414">
        <f t="shared" si="48"/>
        <v>1720.9459459459463</v>
      </c>
      <c r="AL119" s="436">
        <f>IF(ISNA(VLOOKUP($A119,'Spring 2022 School'!$B116:$AD116,29,FALSE)),0,(VLOOKUP($A119,'Spring 2022 School'!$B116:$AD116,29,FALSE)))</f>
        <v>1</v>
      </c>
      <c r="AM119" s="436">
        <f>IF(ISNA(VLOOKUP($A119,'Spring 2022 School'!$B116:$AZ116,30,FALSE)),0,(VLOOKUP($A119,'Spring 2022 School'!$B116:$AZ116,30,FALSE)))</f>
        <v>15</v>
      </c>
      <c r="AN119" s="435">
        <f t="shared" si="41"/>
        <v>545</v>
      </c>
      <c r="AO119" s="437">
        <f t="shared" si="42"/>
        <v>0</v>
      </c>
      <c r="AP119" s="414">
        <f t="shared" si="43"/>
        <v>118379.44594594595</v>
      </c>
      <c r="AQ119" s="436">
        <f>VLOOKUP($A119,'Data EYFSS Indica Old'!$C:$AQ,26,0)</f>
        <v>23</v>
      </c>
      <c r="AR119" s="436">
        <f>VLOOKUP($A119,'Data EYFSS Indica Old'!$C:$AQ,27,0)</f>
        <v>0</v>
      </c>
      <c r="AS119" s="436">
        <f>VLOOKUP($A119,'Data EYFSS Indica Old'!$C:$AQ,28,0)</f>
        <v>0</v>
      </c>
      <c r="AT119" s="442">
        <f t="shared" si="53"/>
        <v>2780.7</v>
      </c>
      <c r="AU119" s="442">
        <f>(VLOOKUP($A119,'Data EYFSS Indica Old'!$C:$AQ,24,0))/3.2*AU$3</f>
        <v>0</v>
      </c>
      <c r="AV119" s="447">
        <f t="shared" si="49"/>
        <v>121160.14594594594</v>
      </c>
      <c r="AW119" s="443">
        <f t="shared" si="50"/>
        <v>50483.394144144142</v>
      </c>
      <c r="AX119" s="443">
        <f t="shared" si="51"/>
        <v>40386.715315315312</v>
      </c>
      <c r="AY119" s="443">
        <f t="shared" si="52"/>
        <v>30290.036486486482</v>
      </c>
      <c r="AZ119" s="443"/>
    </row>
    <row r="120" spans="1:52" x14ac:dyDescent="0.35">
      <c r="A120" s="252">
        <v>2238</v>
      </c>
      <c r="B120" t="s">
        <v>1044</v>
      </c>
      <c r="C120" s="242">
        <f>IF(ISNA(VLOOKUP($B120,'Spring 2022 School'!$C$2:$AF$220,5,FALSE)),0,(VLOOKUP($B120,'Spring 2022 School'!$C$2:$AF$220,5,FALSE)))</f>
        <v>30</v>
      </c>
      <c r="D120" s="242">
        <f>IF(ISNA(VLOOKUP($B120,'Summer 2022 School'!$C$2:$AF$220,5,FALSE)),0,(VLOOKUP($B120,'Summer 2022 School'!$C$2:$AF$220,5,FALSE)))</f>
        <v>33</v>
      </c>
      <c r="E120" s="242">
        <f>IF(ISNA(VLOOKUP($B120,'Autumn 2022 School'!$C$2:$AF$219,4,FALSE)),0,(VLOOKUP($B120,'Autumn 2022 School'!$C$2:$AF$219,4,FALSE)))</f>
        <v>20</v>
      </c>
      <c r="F120" s="242">
        <f>IF(ISNA(VLOOKUP($B120,'Spring 2022 School'!$C$2:$AF$219,8,FALSE)),0,(VLOOKUP($B120,'Spring 2022 School'!$C$2:$AF$219,8,FALSE)))</f>
        <v>10</v>
      </c>
      <c r="G120" s="242">
        <f>IF(ISNA(VLOOKUP($B120,'Summer 2022 School'!$C$2:$AF$219,8,FALSE)),0,(VLOOKUP($B120,'Summer 2022 School'!$C$2:$AF$219,8,FALSE)))</f>
        <v>10</v>
      </c>
      <c r="H120" s="242">
        <f>IF(ISNA(VLOOKUP($B120,'Autumn 2022 School'!$C$2:$AF$219,6,FALSE)),0,(VLOOKUP($B120,'Autumn 2022 School'!$C$2:$AF$219,6,FALSE)))</f>
        <v>10</v>
      </c>
      <c r="I120" s="242">
        <f>IF(ISNA(VLOOKUP($B120,'Spring 2022 School'!$C$2:$AF$219,12,FALSE)),0,(VLOOKUP($B120,'Spring 2022 School'!$C$2:$AF$219,12,FALSE)))</f>
        <v>450</v>
      </c>
      <c r="J120" s="242">
        <f>IF(ISNA(VLOOKUP($B120,'Summer 2022 School'!$C$2:$AF$219,12,FALSE)),0,(VLOOKUP($B120,'Summer 2022 School'!$C$2:$AF$219,12,FALSE)))</f>
        <v>495</v>
      </c>
      <c r="K120" s="242">
        <f>IF(ISNA(VLOOKUP($B120,'Autumn 2022 School'!$C$2:$AF$219,9,FALSE)),0,(VLOOKUP($B120,'Autumn 2022 School'!$C$2:$AF$219,9,FALSE)))</f>
        <v>300</v>
      </c>
      <c r="L120" s="242">
        <f>IF(ISNA(VLOOKUP($B120,'Spring 2022 School'!$C$2:$AF$219,15,FALSE)),0,(VLOOKUP($B120,'Spring 2022 School'!$C$2:$AF$219,15,FALSE)))</f>
        <v>150</v>
      </c>
      <c r="M120" s="242">
        <f>IF(ISNA(VLOOKUP($B120,'Summer 2022 School'!$C$2:$AF$219,15,FALSE)),0,(VLOOKUP($B120,'Summer 2022 School'!$C$2:$AF$219,15,FALSE)))</f>
        <v>150</v>
      </c>
      <c r="N120" s="242">
        <f>IF(ISNA(VLOOKUP($B120,'Autumn 2022 School'!$C$2:$AF$219,11,FALSE)),0,(VLOOKUP($B120,'Autumn 2022 School'!$C$2:$AF$219,11,FALSE)))</f>
        <v>150</v>
      </c>
      <c r="O120" s="242">
        <f>IF(ISNA(VLOOKUP($B120,'Spring 2022 School'!$C$2:$AF$219,2,FALSE)),0,(VLOOKUP($B120,'Spring 2022 School'!$C$2:$AF$219,2,FALSE)))</f>
        <v>0</v>
      </c>
      <c r="P120" s="242">
        <f>IF(ISNA(VLOOKUP($B120,'Summer 2022 School'!$C$2:$AF$219,2,FALSE)),0,(VLOOKUP($B120,'Summer 2022 School'!$C$2:$AF$219,2,FALSE)))</f>
        <v>0</v>
      </c>
      <c r="Q120" s="242">
        <f>IF(ISNA(VLOOKUP($B120,'Autumn 2022 School'!$C$2:$AF$219,2,FALSE)),0,(VLOOKUP($B120,'Autumn 2022 School'!$C$2:$AF$219,2,FALSE)))</f>
        <v>0</v>
      </c>
      <c r="R120" s="242">
        <f>IF(ISNA(VLOOKUP($B120,'Spring 2022 School'!$C$2:$AF$219,9,FALSE)),0,(VLOOKUP($B120,'Spring 2022 School'!$C$2:$AF$219,9,FALSE)))</f>
        <v>0</v>
      </c>
      <c r="S120" s="242">
        <f>IF(ISNA(VLOOKUP($B120,'Summer 2022 School'!$C$2:$AF$219,9,FALSE)),0,(VLOOKUP($B120,'Summer 2022 School'!$C$2:$AF$219,9,FALSE)))</f>
        <v>0</v>
      </c>
      <c r="T120" s="242">
        <f>IF(ISNA(VLOOKUP($B120,'Autumn 2022 School'!$C$2:$AF$219,7,FALSE)),0,(VLOOKUP($B120,'Autumn 2022 School'!$C$2:$AF$219,7,FALSE)))</f>
        <v>0</v>
      </c>
      <c r="U120" s="242">
        <f>IF(ISNA(VLOOKUP($B120,'Spring 2022 School'!$C$2:$AF$219,25,FALSE)),0,(VLOOKUP($B120,'Spring 2022 School'!$C$2:$AF$219,25,FALSE)))</f>
        <v>7</v>
      </c>
      <c r="V120" s="242">
        <f>IF(ISNA(VLOOKUP($B120,'Spring 2022 School'!$C$2:$AF$219,25,FALSE)),0,(VLOOKUP($B120,'Spring 2022 School'!$C$2:$AF$219,25,FALSE)))</f>
        <v>7</v>
      </c>
      <c r="W120" s="242">
        <f>IF(ISNA(VLOOKUP($B120,'Spring 2022 School'!$C$2:$AF$219,25,FALSE)),0,(VLOOKUP($B120,'Spring 2022 School'!$C$2:$AF$219,25,FALSE)))</f>
        <v>7</v>
      </c>
      <c r="X120" s="242">
        <f>IF(ISNA(VLOOKUP($B120,'Spring 2022 School'!$C$2:$AF$219,26,FALSE)),0,(VLOOKUP($B120,'Spring 2022 School'!$C$2:$AF$219,26,FALSE)))</f>
        <v>105</v>
      </c>
      <c r="Y120" s="242">
        <f>IF(ISNA(VLOOKUP($B120,'Spring 2022 School'!$C$2:$AF$219,26,FALSE)),0,(VLOOKUP($B120,'Spring 2022 School'!$C$2:$AF$219,26,FALSE)))</f>
        <v>105</v>
      </c>
      <c r="Z120" s="242">
        <f>IF(ISNA(VLOOKUP($B120,'Spring 2022 School'!$C$2:$AF$219,26,FALSE)),0,(VLOOKUP($B120,'Spring 2022 School'!$C$2:$AF$219,26,FALSE)))</f>
        <v>105</v>
      </c>
      <c r="AA120" s="242">
        <f>IF(ISNA(VLOOKUP($B120,'Spring 2022 School'!$C$2:$AF$219,27,FALSE)),0,(VLOOKUP($B120,'Spring 2022 School'!$C$2:$AF$219,27,FALSE)))</f>
        <v>15</v>
      </c>
      <c r="AB120" s="242">
        <f>IF(ISNA(VLOOKUP($B120,'Spring 2022 School'!$C$2:$AF$219,27,FALSE)),0,(VLOOKUP($B120,'Spring 2022 School'!$C$2:$AF$219,27,FALSE)))</f>
        <v>15</v>
      </c>
      <c r="AC120" s="242">
        <f>IF(ISNA(VLOOKUP($B120,'Spring 2022 School'!$C$2:$AF$219,27,FALSE)),0,(VLOOKUP($B120,'Spring 2022 School'!$C$2:$AF$219,27,FALSE)))</f>
        <v>15</v>
      </c>
      <c r="AD120" s="414">
        <f t="shared" si="44"/>
        <v>101449.5</v>
      </c>
      <c r="AE120" s="436">
        <f>VLOOKUP($A120,'Data EYFSS Indica Old'!$C:$AQ,17,0)</f>
        <v>6718.75</v>
      </c>
      <c r="AF120" s="436">
        <f>VLOOKUP($A120,'Data EYFSS Indica Old'!$C:$AQ,18,0)</f>
        <v>9406.25</v>
      </c>
      <c r="AG120" s="436">
        <f>VLOOKUP($A120,'Data EYFSS Indica Old'!$C:$AQ,19,0)</f>
        <v>10750</v>
      </c>
      <c r="AH120" s="414">
        <f t="shared" si="45"/>
        <v>4098.4375</v>
      </c>
      <c r="AI120" s="414">
        <f t="shared" si="46"/>
        <v>2727.8125</v>
      </c>
      <c r="AJ120" s="414">
        <f t="shared" si="47"/>
        <v>860</v>
      </c>
      <c r="AK120" s="414">
        <f t="shared" si="48"/>
        <v>7686.25</v>
      </c>
      <c r="AL120" s="436">
        <f>IF(ISNA(VLOOKUP($A120,'Spring 2022 School'!$B117:$AD117,29,FALSE)),0,(VLOOKUP($A120,'Spring 2022 School'!$B117:$AD117,29,FALSE)))</f>
        <v>0</v>
      </c>
      <c r="AM120" s="436">
        <f>IF(ISNA(VLOOKUP($A120,'Spring 2022 School'!$B117:$AZ117,30,FALSE)),0,(VLOOKUP($A120,'Spring 2022 School'!$B117:$AZ117,30,FALSE)))</f>
        <v>0</v>
      </c>
      <c r="AN120" s="435">
        <f t="shared" si="41"/>
        <v>0</v>
      </c>
      <c r="AO120" s="437">
        <f t="shared" si="42"/>
        <v>0</v>
      </c>
      <c r="AP120" s="414">
        <f t="shared" si="43"/>
        <v>109135.75</v>
      </c>
      <c r="AQ120" s="436">
        <f>VLOOKUP($A120,'Data EYFSS Indica Old'!$C:$AQ,26,0)</f>
        <v>15</v>
      </c>
      <c r="AR120" s="436">
        <f>VLOOKUP($A120,'Data EYFSS Indica Old'!$C:$AQ,27,0)</f>
        <v>0</v>
      </c>
      <c r="AS120" s="436">
        <f>VLOOKUP($A120,'Data EYFSS Indica Old'!$C:$AQ,28,0)</f>
        <v>0</v>
      </c>
      <c r="AT120" s="442">
        <f t="shared" si="53"/>
        <v>1813.5</v>
      </c>
      <c r="AU120" s="442">
        <f>(VLOOKUP($A120,'Data EYFSS Indica Old'!$C:$AQ,24,0))/3.2*AU$3</f>
        <v>0</v>
      </c>
      <c r="AV120" s="447">
        <f t="shared" si="49"/>
        <v>110949.25</v>
      </c>
      <c r="AW120" s="443">
        <f t="shared" si="50"/>
        <v>46228.854166666672</v>
      </c>
      <c r="AX120" s="443">
        <f t="shared" si="51"/>
        <v>36983.083333333336</v>
      </c>
      <c r="AY120" s="443">
        <f t="shared" si="52"/>
        <v>27737.3125</v>
      </c>
      <c r="AZ120" s="443"/>
    </row>
    <row r="121" spans="1:52" x14ac:dyDescent="0.35">
      <c r="A121" s="252">
        <v>2239</v>
      </c>
      <c r="B121" t="s">
        <v>1045</v>
      </c>
      <c r="C121" s="242">
        <f>IF(ISNA(VLOOKUP($B121,'Spring 2022 School'!$C$2:$AF$220,5,FALSE)),0,(VLOOKUP($B121,'Spring 2022 School'!$C$2:$AF$220,5,FALSE)))</f>
        <v>17</v>
      </c>
      <c r="D121" s="242">
        <f>IF(ISNA(VLOOKUP($B121,'Summer 2022 School'!$C$2:$AF$220,5,FALSE)),0,(VLOOKUP($B121,'Summer 2022 School'!$C$2:$AF$220,5,FALSE)))</f>
        <v>23</v>
      </c>
      <c r="E121" s="242">
        <f>IF(ISNA(VLOOKUP($B121,'Autumn 2022 School'!$C$2:$AF$219,4,FALSE)),0,(VLOOKUP($B121,'Autumn 2022 School'!$C$2:$AF$219,4,FALSE)))</f>
        <v>26</v>
      </c>
      <c r="F121" s="242">
        <f>IF(ISNA(VLOOKUP($B121,'Spring 2022 School'!$C$2:$AF$219,8,FALSE)),0,(VLOOKUP($B121,'Spring 2022 School'!$C$2:$AF$219,8,FALSE)))</f>
        <v>0</v>
      </c>
      <c r="G121" s="242">
        <f>IF(ISNA(VLOOKUP($B121,'Summer 2022 School'!$C$2:$AF$219,8,FALSE)),0,(VLOOKUP($B121,'Summer 2022 School'!$C$2:$AF$219,8,FALSE)))</f>
        <v>0</v>
      </c>
      <c r="H121" s="242">
        <f>IF(ISNA(VLOOKUP($B121,'Autumn 2022 School'!$C$2:$AF$219,6,FALSE)),0,(VLOOKUP($B121,'Autumn 2022 School'!$C$2:$AF$219,6,FALSE)))</f>
        <v>4</v>
      </c>
      <c r="I121" s="242">
        <f>IF(ISNA(VLOOKUP($B121,'Spring 2022 School'!$C$2:$AF$219,12,FALSE)),0,(VLOOKUP($B121,'Spring 2022 School'!$C$2:$AF$219,12,FALSE)))</f>
        <v>255</v>
      </c>
      <c r="J121" s="242">
        <f>IF(ISNA(VLOOKUP($B121,'Summer 2022 School'!$C$2:$AF$219,12,FALSE)),0,(VLOOKUP($B121,'Summer 2022 School'!$C$2:$AF$219,12,FALSE)))</f>
        <v>345</v>
      </c>
      <c r="K121" s="242">
        <f>IF(ISNA(VLOOKUP($B121,'Autumn 2022 School'!$C$2:$AF$219,9,FALSE)),0,(VLOOKUP($B121,'Autumn 2022 School'!$C$2:$AF$219,9,FALSE)))</f>
        <v>390</v>
      </c>
      <c r="L121" s="242">
        <f>IF(ISNA(VLOOKUP($B121,'Spring 2022 School'!$C$2:$AF$219,15,FALSE)),0,(VLOOKUP($B121,'Spring 2022 School'!$C$2:$AF$219,15,FALSE)))</f>
        <v>0</v>
      </c>
      <c r="M121" s="242">
        <f>IF(ISNA(VLOOKUP($B121,'Summer 2022 School'!$C$2:$AF$219,15,FALSE)),0,(VLOOKUP($B121,'Summer 2022 School'!$C$2:$AF$219,15,FALSE)))</f>
        <v>0</v>
      </c>
      <c r="N121" s="242">
        <f>IF(ISNA(VLOOKUP($B121,'Autumn 2022 School'!$C$2:$AF$219,11,FALSE)),0,(VLOOKUP($B121,'Autumn 2022 School'!$C$2:$AF$219,11,FALSE)))</f>
        <v>60</v>
      </c>
      <c r="O121" s="242">
        <f>IF(ISNA(VLOOKUP($B121,'Spring 2022 School'!$C$2:$AF$219,2,FALSE)),0,(VLOOKUP($B121,'Spring 2022 School'!$C$2:$AF$219,2,FALSE)))</f>
        <v>0</v>
      </c>
      <c r="P121" s="242">
        <f>IF(ISNA(VLOOKUP($B121,'Summer 2022 School'!$C$2:$AF$219,2,FALSE)),0,(VLOOKUP($B121,'Summer 2022 School'!$C$2:$AF$219,2,FALSE)))</f>
        <v>0</v>
      </c>
      <c r="Q121" s="242">
        <f>IF(ISNA(VLOOKUP($B121,'Autumn 2022 School'!$C$2:$AF$219,2,FALSE)),0,(VLOOKUP($B121,'Autumn 2022 School'!$C$2:$AF$219,2,FALSE)))</f>
        <v>0</v>
      </c>
      <c r="R121" s="242">
        <f>IF(ISNA(VLOOKUP($B121,'Spring 2022 School'!$C$2:$AF$219,9,FALSE)),0,(VLOOKUP($B121,'Spring 2022 School'!$C$2:$AF$219,9,FALSE)))</f>
        <v>0</v>
      </c>
      <c r="S121" s="242">
        <f>IF(ISNA(VLOOKUP($B121,'Summer 2022 School'!$C$2:$AF$219,9,FALSE)),0,(VLOOKUP($B121,'Summer 2022 School'!$C$2:$AF$219,9,FALSE)))</f>
        <v>0</v>
      </c>
      <c r="T121" s="242">
        <f>IF(ISNA(VLOOKUP($B121,'Autumn 2022 School'!$C$2:$AF$219,7,FALSE)),0,(VLOOKUP($B121,'Autumn 2022 School'!$C$2:$AF$219,7,FALSE)))</f>
        <v>0</v>
      </c>
      <c r="U121" s="242">
        <f>IF(ISNA(VLOOKUP($B121,'Spring 2022 School'!$C$2:$AF$219,25,FALSE)),0,(VLOOKUP($B121,'Spring 2022 School'!$C$2:$AF$219,25,FALSE)))</f>
        <v>8</v>
      </c>
      <c r="V121" s="242">
        <f>IF(ISNA(VLOOKUP($B121,'Spring 2022 School'!$C$2:$AF$219,25,FALSE)),0,(VLOOKUP($B121,'Spring 2022 School'!$C$2:$AF$219,25,FALSE)))</f>
        <v>8</v>
      </c>
      <c r="W121" s="242">
        <f>IF(ISNA(VLOOKUP($B121,'Spring 2022 School'!$C$2:$AF$219,25,FALSE)),0,(VLOOKUP($B121,'Spring 2022 School'!$C$2:$AF$219,25,FALSE)))</f>
        <v>8</v>
      </c>
      <c r="X121" s="242">
        <f>IF(ISNA(VLOOKUP($B121,'Spring 2022 School'!$C$2:$AF$219,26,FALSE)),0,(VLOOKUP($B121,'Spring 2022 School'!$C$2:$AF$219,26,FALSE)))</f>
        <v>120</v>
      </c>
      <c r="Y121" s="242">
        <f>IF(ISNA(VLOOKUP($B121,'Spring 2022 School'!$C$2:$AF$219,26,FALSE)),0,(VLOOKUP($B121,'Spring 2022 School'!$C$2:$AF$219,26,FALSE)))</f>
        <v>120</v>
      </c>
      <c r="Z121" s="242">
        <f>IF(ISNA(VLOOKUP($B121,'Spring 2022 School'!$C$2:$AF$219,26,FALSE)),0,(VLOOKUP($B121,'Spring 2022 School'!$C$2:$AF$219,26,FALSE)))</f>
        <v>120</v>
      </c>
      <c r="AA121" s="242">
        <f>IF(ISNA(VLOOKUP($B121,'Spring 2022 School'!$C$2:$AF$219,27,FALSE)),0,(VLOOKUP($B121,'Spring 2022 School'!$C$2:$AF$219,27,FALSE)))</f>
        <v>0</v>
      </c>
      <c r="AB121" s="242">
        <f>IF(ISNA(VLOOKUP($B121,'Spring 2022 School'!$C$2:$AF$219,27,FALSE)),0,(VLOOKUP($B121,'Spring 2022 School'!$C$2:$AF$219,27,FALSE)))</f>
        <v>0</v>
      </c>
      <c r="AC121" s="242">
        <f>IF(ISNA(VLOOKUP($B121,'Spring 2022 School'!$C$2:$AF$219,27,FALSE)),0,(VLOOKUP($B121,'Spring 2022 School'!$C$2:$AF$219,27,FALSE)))</f>
        <v>0</v>
      </c>
      <c r="AD121" s="414">
        <f t="shared" si="44"/>
        <v>62040</v>
      </c>
      <c r="AE121" s="436">
        <f>VLOOKUP($A121,'Data EYFSS Indica Old'!$C:$AQ,17,0)</f>
        <v>3915.7894736842104</v>
      </c>
      <c r="AF121" s="436">
        <f>VLOOKUP($A121,'Data EYFSS Indica Old'!$C:$AQ,18,0)</f>
        <v>4894.7368421052624</v>
      </c>
      <c r="AG121" s="436">
        <f>VLOOKUP($A121,'Data EYFSS Indica Old'!$C:$AQ,19,0)</f>
        <v>5873.6842105263158</v>
      </c>
      <c r="AH121" s="414">
        <f t="shared" si="45"/>
        <v>2388.6315789473683</v>
      </c>
      <c r="AI121" s="414">
        <f t="shared" si="46"/>
        <v>1419.473684210526</v>
      </c>
      <c r="AJ121" s="414">
        <f t="shared" si="47"/>
        <v>469.89473684210526</v>
      </c>
      <c r="AK121" s="414">
        <f t="shared" si="48"/>
        <v>4277.9999999999991</v>
      </c>
      <c r="AL121" s="436">
        <f>IF(ISNA(VLOOKUP($A121,'Spring 2022 School'!$B118:$AD118,29,FALSE)),0,(VLOOKUP($A121,'Spring 2022 School'!$B118:$AD118,29,FALSE)))</f>
        <v>0</v>
      </c>
      <c r="AM121" s="436">
        <f>IF(ISNA(VLOOKUP($A121,'Spring 2022 School'!$B118:$AZ118,30,FALSE)),0,(VLOOKUP($A121,'Spring 2022 School'!$B118:$AZ118,30,FALSE)))</f>
        <v>0</v>
      </c>
      <c r="AN121" s="435">
        <f t="shared" si="41"/>
        <v>0</v>
      </c>
      <c r="AO121" s="437">
        <f t="shared" si="42"/>
        <v>0</v>
      </c>
      <c r="AP121" s="414">
        <f t="shared" si="43"/>
        <v>66318</v>
      </c>
      <c r="AQ121" s="436">
        <f>VLOOKUP($A121,'Data EYFSS Indica Old'!$C:$AQ,26,0)</f>
        <v>15</v>
      </c>
      <c r="AR121" s="436">
        <f>VLOOKUP($A121,'Data EYFSS Indica Old'!$C:$AQ,27,0)</f>
        <v>0</v>
      </c>
      <c r="AS121" s="436">
        <f>VLOOKUP($A121,'Data EYFSS Indica Old'!$C:$AQ,28,0)</f>
        <v>0</v>
      </c>
      <c r="AT121" s="442">
        <f t="shared" si="53"/>
        <v>1813.5</v>
      </c>
      <c r="AU121" s="442">
        <f>(VLOOKUP($A121,'Data EYFSS Indica Old'!$C:$AQ,24,0))/3.2*AU$3</f>
        <v>0</v>
      </c>
      <c r="AV121" s="447">
        <f t="shared" si="49"/>
        <v>68131.5</v>
      </c>
      <c r="AW121" s="443">
        <f t="shared" si="50"/>
        <v>28388.125</v>
      </c>
      <c r="AX121" s="443">
        <f t="shared" si="51"/>
        <v>22710.5</v>
      </c>
      <c r="AY121" s="443">
        <f t="shared" si="52"/>
        <v>17032.875</v>
      </c>
      <c r="AZ121" s="443"/>
    </row>
    <row r="122" spans="1:52" x14ac:dyDescent="0.35">
      <c r="A122" s="252">
        <v>2245</v>
      </c>
      <c r="B122" t="s">
        <v>1046</v>
      </c>
      <c r="C122" s="242">
        <f>IF(ISNA(VLOOKUP($B122,'Spring 2022 School'!$C$2:$AF$220,5,FALSE)),0,(VLOOKUP($B122,'Spring 2022 School'!$C$2:$AF$220,5,FALSE)))</f>
        <v>16</v>
      </c>
      <c r="D122" s="242">
        <f>IF(ISNA(VLOOKUP($B122,'Summer 2022 School'!$C$2:$AF$220,5,FALSE)),0,(VLOOKUP($B122,'Summer 2022 School'!$C$2:$AF$220,5,FALSE)))</f>
        <v>21</v>
      </c>
      <c r="E122" s="242">
        <f>IF(ISNA(VLOOKUP($B122,'Autumn 2022 School'!$C$2:$AF$219,4,FALSE)),0,(VLOOKUP($B122,'Autumn 2022 School'!$C$2:$AF$219,4,FALSE)))</f>
        <v>20</v>
      </c>
      <c r="F122" s="242">
        <f>IF(ISNA(VLOOKUP($B122,'Spring 2022 School'!$C$2:$AF$219,8,FALSE)),0,(VLOOKUP($B122,'Spring 2022 School'!$C$2:$AF$219,8,FALSE)))</f>
        <v>0</v>
      </c>
      <c r="G122" s="242">
        <f>IF(ISNA(VLOOKUP($B122,'Summer 2022 School'!$C$2:$AF$219,8,FALSE)),0,(VLOOKUP($B122,'Summer 2022 School'!$C$2:$AF$219,8,FALSE)))</f>
        <v>0</v>
      </c>
      <c r="H122" s="242">
        <f>IF(ISNA(VLOOKUP($B122,'Autumn 2022 School'!$C$2:$AF$219,6,FALSE)),0,(VLOOKUP($B122,'Autumn 2022 School'!$C$2:$AF$219,6,FALSE)))</f>
        <v>0</v>
      </c>
      <c r="I122" s="242">
        <f>IF(ISNA(VLOOKUP($B122,'Spring 2022 School'!$C$2:$AF$219,12,FALSE)),0,(VLOOKUP($B122,'Spring 2022 School'!$C$2:$AF$219,12,FALSE)))</f>
        <v>240</v>
      </c>
      <c r="J122" s="242">
        <f>IF(ISNA(VLOOKUP($B122,'Summer 2022 School'!$C$2:$AF$219,12,FALSE)),0,(VLOOKUP($B122,'Summer 2022 School'!$C$2:$AF$219,12,FALSE)))</f>
        <v>315</v>
      </c>
      <c r="K122" s="242">
        <f>IF(ISNA(VLOOKUP($B122,'Autumn 2022 School'!$C$2:$AF$219,9,FALSE)),0,(VLOOKUP($B122,'Autumn 2022 School'!$C$2:$AF$219,9,FALSE)))</f>
        <v>300</v>
      </c>
      <c r="L122" s="242">
        <f>IF(ISNA(VLOOKUP($B122,'Spring 2022 School'!$C$2:$AF$219,15,FALSE)),0,(VLOOKUP($B122,'Spring 2022 School'!$C$2:$AF$219,15,FALSE)))</f>
        <v>0</v>
      </c>
      <c r="M122" s="242">
        <f>IF(ISNA(VLOOKUP($B122,'Summer 2022 School'!$C$2:$AF$219,15,FALSE)),0,(VLOOKUP($B122,'Summer 2022 School'!$C$2:$AF$219,15,FALSE)))</f>
        <v>0</v>
      </c>
      <c r="N122" s="242">
        <f>IF(ISNA(VLOOKUP($B122,'Autumn 2022 School'!$C$2:$AF$219,11,FALSE)),0,(VLOOKUP($B122,'Autumn 2022 School'!$C$2:$AF$219,11,FALSE)))</f>
        <v>0</v>
      </c>
      <c r="O122" s="242">
        <f>IF(ISNA(VLOOKUP($B122,'Spring 2022 School'!$C$2:$AF$219,2,FALSE)),0,(VLOOKUP($B122,'Spring 2022 School'!$C$2:$AF$219,2,FALSE)))</f>
        <v>0</v>
      </c>
      <c r="P122" s="242">
        <f>IF(ISNA(VLOOKUP($B122,'Summer 2022 School'!$C$2:$AF$219,2,FALSE)),0,(VLOOKUP($B122,'Summer 2022 School'!$C$2:$AF$219,2,FALSE)))</f>
        <v>0</v>
      </c>
      <c r="Q122" s="242">
        <f>IF(ISNA(VLOOKUP($B122,'Autumn 2022 School'!$C$2:$AF$219,2,FALSE)),0,(VLOOKUP($B122,'Autumn 2022 School'!$C$2:$AF$219,2,FALSE)))</f>
        <v>0</v>
      </c>
      <c r="R122" s="242">
        <f>IF(ISNA(VLOOKUP($B122,'Spring 2022 School'!$C$2:$AF$219,9,FALSE)),0,(VLOOKUP($B122,'Spring 2022 School'!$C$2:$AF$219,9,FALSE)))</f>
        <v>0</v>
      </c>
      <c r="S122" s="242">
        <f>IF(ISNA(VLOOKUP($B122,'Summer 2022 School'!$C$2:$AF$219,9,FALSE)),0,(VLOOKUP($B122,'Summer 2022 School'!$C$2:$AF$219,9,FALSE)))</f>
        <v>0</v>
      </c>
      <c r="T122" s="242">
        <f>IF(ISNA(VLOOKUP($B122,'Autumn 2022 School'!$C$2:$AF$219,7,FALSE)),0,(VLOOKUP($B122,'Autumn 2022 School'!$C$2:$AF$219,7,FALSE)))</f>
        <v>0</v>
      </c>
      <c r="U122" s="242">
        <f>IF(ISNA(VLOOKUP($B122,'Spring 2022 School'!$C$2:$AF$219,25,FALSE)),0,(VLOOKUP($B122,'Spring 2022 School'!$C$2:$AF$219,25,FALSE)))</f>
        <v>9</v>
      </c>
      <c r="V122" s="242">
        <f>IF(ISNA(VLOOKUP($B122,'Spring 2022 School'!$C$2:$AF$219,25,FALSE)),0,(VLOOKUP($B122,'Spring 2022 School'!$C$2:$AF$219,25,FALSE)))</f>
        <v>9</v>
      </c>
      <c r="W122" s="242">
        <f>IF(ISNA(VLOOKUP($B122,'Spring 2022 School'!$C$2:$AF$219,25,FALSE)),0,(VLOOKUP($B122,'Spring 2022 School'!$C$2:$AF$219,25,FALSE)))</f>
        <v>9</v>
      </c>
      <c r="X122" s="242">
        <f>IF(ISNA(VLOOKUP($B122,'Spring 2022 School'!$C$2:$AF$219,26,FALSE)),0,(VLOOKUP($B122,'Spring 2022 School'!$C$2:$AF$219,26,FALSE)))</f>
        <v>135</v>
      </c>
      <c r="Y122" s="242">
        <f>IF(ISNA(VLOOKUP($B122,'Spring 2022 School'!$C$2:$AF$219,26,FALSE)),0,(VLOOKUP($B122,'Spring 2022 School'!$C$2:$AF$219,26,FALSE)))</f>
        <v>135</v>
      </c>
      <c r="Z122" s="242">
        <f>IF(ISNA(VLOOKUP($B122,'Spring 2022 School'!$C$2:$AF$219,26,FALSE)),0,(VLOOKUP($B122,'Spring 2022 School'!$C$2:$AF$219,26,FALSE)))</f>
        <v>135</v>
      </c>
      <c r="AA122" s="242">
        <f>IF(ISNA(VLOOKUP($B122,'Spring 2022 School'!$C$2:$AF$219,27,FALSE)),0,(VLOOKUP($B122,'Spring 2022 School'!$C$2:$AF$219,27,FALSE)))</f>
        <v>0</v>
      </c>
      <c r="AB122" s="242">
        <f>IF(ISNA(VLOOKUP($B122,'Spring 2022 School'!$C$2:$AF$219,27,FALSE)),0,(VLOOKUP($B122,'Spring 2022 School'!$C$2:$AF$219,27,FALSE)))</f>
        <v>0</v>
      </c>
      <c r="AC122" s="242">
        <f>IF(ISNA(VLOOKUP($B122,'Spring 2022 School'!$C$2:$AF$219,27,FALSE)),0,(VLOOKUP($B122,'Spring 2022 School'!$C$2:$AF$219,27,FALSE)))</f>
        <v>0</v>
      </c>
      <c r="AD122" s="414">
        <f t="shared" si="44"/>
        <v>50830.5</v>
      </c>
      <c r="AE122" s="436">
        <f>VLOOKUP($A122,'Data EYFSS Indica Old'!$C:$AQ,17,0)</f>
        <v>9039.1304347826081</v>
      </c>
      <c r="AF122" s="436">
        <f>VLOOKUP($A122,'Data EYFSS Indica Old'!$C:$AQ,18,0)</f>
        <v>9469.565217391304</v>
      </c>
      <c r="AG122" s="436">
        <f>VLOOKUP($A122,'Data EYFSS Indica Old'!$C:$AQ,19,0)</f>
        <v>9900</v>
      </c>
      <c r="AH122" s="414">
        <f t="shared" si="45"/>
        <v>5513.869565217391</v>
      </c>
      <c r="AI122" s="414">
        <f t="shared" si="46"/>
        <v>2746.173913043478</v>
      </c>
      <c r="AJ122" s="414">
        <f t="shared" si="47"/>
        <v>792</v>
      </c>
      <c r="AK122" s="414">
        <f t="shared" si="48"/>
        <v>9052.0434782608681</v>
      </c>
      <c r="AL122" s="436">
        <f>IF(ISNA(VLOOKUP($A122,'Spring 2022 School'!$B119:$AD119,29,FALSE)),0,(VLOOKUP($A122,'Spring 2022 School'!$B119:$AD119,29,FALSE)))</f>
        <v>8</v>
      </c>
      <c r="AM122" s="436">
        <f>IF(ISNA(VLOOKUP($A122,'Spring 2022 School'!$B119:$AZ119,30,FALSE)),0,(VLOOKUP($A122,'Spring 2022 School'!$B119:$AZ119,30,FALSE)))</f>
        <v>120</v>
      </c>
      <c r="AN122" s="435">
        <f t="shared" si="41"/>
        <v>4360</v>
      </c>
      <c r="AO122" s="437">
        <f t="shared" si="42"/>
        <v>0</v>
      </c>
      <c r="AP122" s="414">
        <f t="shared" si="43"/>
        <v>64242.543478260865</v>
      </c>
      <c r="AQ122" s="436">
        <f>VLOOKUP($A122,'Data EYFSS Indica Old'!$C:$AQ,26,0)</f>
        <v>15</v>
      </c>
      <c r="AR122" s="436">
        <f>VLOOKUP($A122,'Data EYFSS Indica Old'!$C:$AQ,27,0)</f>
        <v>0</v>
      </c>
      <c r="AS122" s="436">
        <f>VLOOKUP($A122,'Data EYFSS Indica Old'!$C:$AQ,28,0)</f>
        <v>0</v>
      </c>
      <c r="AT122" s="442">
        <f t="shared" si="53"/>
        <v>1813.5</v>
      </c>
      <c r="AU122" s="442">
        <f>(VLOOKUP($A122,'Data EYFSS Indica Old'!$C:$AQ,24,0))/3.2*AU$3</f>
        <v>0</v>
      </c>
      <c r="AV122" s="447">
        <f t="shared" si="49"/>
        <v>66056.043478260865</v>
      </c>
      <c r="AW122" s="443">
        <f t="shared" si="50"/>
        <v>27523.35144927536</v>
      </c>
      <c r="AX122" s="443">
        <f t="shared" si="51"/>
        <v>22018.681159420288</v>
      </c>
      <c r="AY122" s="443">
        <f t="shared" si="52"/>
        <v>16514.010869565216</v>
      </c>
      <c r="AZ122" s="443"/>
    </row>
    <row r="123" spans="1:52" x14ac:dyDescent="0.35">
      <c r="A123" s="252">
        <v>2249</v>
      </c>
      <c r="B123" t="s">
        <v>1047</v>
      </c>
      <c r="C123" s="242">
        <f>IF(ISNA(VLOOKUP($B123,'Spring 2022 School'!$C$2:$AF$220,5,FALSE)),0,(VLOOKUP($B123,'Spring 2022 School'!$C$2:$AF$220,5,FALSE)))</f>
        <v>24</v>
      </c>
      <c r="D123" s="242">
        <f>IF(ISNA(VLOOKUP($B123,'Summer 2022 School'!$C$2:$AF$220,5,FALSE)),0,(VLOOKUP($B123,'Summer 2022 School'!$C$2:$AF$220,5,FALSE)))</f>
        <v>25</v>
      </c>
      <c r="E123" s="242">
        <f>IF(ISNA(VLOOKUP($B123,'Autumn 2022 School'!$C$2:$AF$219,4,FALSE)),0,(VLOOKUP($B123,'Autumn 2022 School'!$C$2:$AF$219,4,FALSE)))</f>
        <v>10</v>
      </c>
      <c r="F123" s="242">
        <f>IF(ISNA(VLOOKUP($B123,'Spring 2022 School'!$C$2:$AF$219,8,FALSE)),0,(VLOOKUP($B123,'Spring 2022 School'!$C$2:$AF$219,8,FALSE)))</f>
        <v>0</v>
      </c>
      <c r="G123" s="242">
        <f>IF(ISNA(VLOOKUP($B123,'Summer 2022 School'!$C$2:$AF$219,8,FALSE)),0,(VLOOKUP($B123,'Summer 2022 School'!$C$2:$AF$219,8,FALSE)))</f>
        <v>0</v>
      </c>
      <c r="H123" s="242">
        <f>IF(ISNA(VLOOKUP($B123,'Autumn 2022 School'!$C$2:$AF$219,6,FALSE)),0,(VLOOKUP($B123,'Autumn 2022 School'!$C$2:$AF$219,6,FALSE)))</f>
        <v>0</v>
      </c>
      <c r="I123" s="242">
        <f>IF(ISNA(VLOOKUP($B123,'Spring 2022 School'!$C$2:$AF$219,12,FALSE)),0,(VLOOKUP($B123,'Spring 2022 School'!$C$2:$AF$219,12,FALSE)))</f>
        <v>360</v>
      </c>
      <c r="J123" s="242">
        <f>IF(ISNA(VLOOKUP($B123,'Summer 2022 School'!$C$2:$AF$219,12,FALSE)),0,(VLOOKUP($B123,'Summer 2022 School'!$C$2:$AF$219,12,FALSE)))</f>
        <v>375</v>
      </c>
      <c r="K123" s="242">
        <f>IF(ISNA(VLOOKUP($B123,'Autumn 2022 School'!$C$2:$AF$219,9,FALSE)),0,(VLOOKUP($B123,'Autumn 2022 School'!$C$2:$AF$219,9,FALSE)))</f>
        <v>150</v>
      </c>
      <c r="L123" s="242">
        <f>IF(ISNA(VLOOKUP($B123,'Spring 2022 School'!$C$2:$AF$219,15,FALSE)),0,(VLOOKUP($B123,'Spring 2022 School'!$C$2:$AF$219,15,FALSE)))</f>
        <v>0</v>
      </c>
      <c r="M123" s="242">
        <f>IF(ISNA(VLOOKUP($B123,'Summer 2022 School'!$C$2:$AF$219,15,FALSE)),0,(VLOOKUP($B123,'Summer 2022 School'!$C$2:$AF$219,15,FALSE)))</f>
        <v>0</v>
      </c>
      <c r="N123" s="242">
        <f>IF(ISNA(VLOOKUP($B123,'Autumn 2022 School'!$C$2:$AF$219,11,FALSE)),0,(VLOOKUP($B123,'Autumn 2022 School'!$C$2:$AF$219,11,FALSE)))</f>
        <v>0</v>
      </c>
      <c r="O123" s="242">
        <f>IF(ISNA(VLOOKUP($B123,'Spring 2022 School'!$C$2:$AF$219,2,FALSE)),0,(VLOOKUP($B123,'Spring 2022 School'!$C$2:$AF$219,2,FALSE)))</f>
        <v>0</v>
      </c>
      <c r="P123" s="242">
        <f>IF(ISNA(VLOOKUP($B123,'Summer 2022 School'!$C$2:$AF$219,2,FALSE)),0,(VLOOKUP($B123,'Summer 2022 School'!$C$2:$AF$219,2,FALSE)))</f>
        <v>0</v>
      </c>
      <c r="Q123" s="242">
        <f>IF(ISNA(VLOOKUP($B123,'Autumn 2022 School'!$C$2:$AF$219,2,FALSE)),0,(VLOOKUP($B123,'Autumn 2022 School'!$C$2:$AF$219,2,FALSE)))</f>
        <v>0</v>
      </c>
      <c r="R123" s="242">
        <f>IF(ISNA(VLOOKUP($B123,'Spring 2022 School'!$C$2:$AF$219,9,FALSE)),0,(VLOOKUP($B123,'Spring 2022 School'!$C$2:$AF$219,9,FALSE)))</f>
        <v>0</v>
      </c>
      <c r="S123" s="242">
        <f>IF(ISNA(VLOOKUP($B123,'Summer 2022 School'!$C$2:$AF$219,9,FALSE)),0,(VLOOKUP($B123,'Summer 2022 School'!$C$2:$AF$219,9,FALSE)))</f>
        <v>0</v>
      </c>
      <c r="T123" s="242">
        <f>IF(ISNA(VLOOKUP($B123,'Autumn 2022 School'!$C$2:$AF$219,7,FALSE)),0,(VLOOKUP($B123,'Autumn 2022 School'!$C$2:$AF$219,7,FALSE)))</f>
        <v>0</v>
      </c>
      <c r="U123" s="242">
        <f>IF(ISNA(VLOOKUP($B123,'Spring 2022 School'!$C$2:$AF$219,25,FALSE)),0,(VLOOKUP($B123,'Spring 2022 School'!$C$2:$AF$219,25,FALSE)))</f>
        <v>11</v>
      </c>
      <c r="V123" s="242">
        <f>IF(ISNA(VLOOKUP($B123,'Spring 2022 School'!$C$2:$AF$219,25,FALSE)),0,(VLOOKUP($B123,'Spring 2022 School'!$C$2:$AF$219,25,FALSE)))</f>
        <v>11</v>
      </c>
      <c r="W123" s="242">
        <f>IF(ISNA(VLOOKUP($B123,'Spring 2022 School'!$C$2:$AF$219,25,FALSE)),0,(VLOOKUP($B123,'Spring 2022 School'!$C$2:$AF$219,25,FALSE)))</f>
        <v>11</v>
      </c>
      <c r="X123" s="242">
        <f>IF(ISNA(VLOOKUP($B123,'Spring 2022 School'!$C$2:$AF$219,26,FALSE)),0,(VLOOKUP($B123,'Spring 2022 School'!$C$2:$AF$219,26,FALSE)))</f>
        <v>165</v>
      </c>
      <c r="Y123" s="242">
        <f>IF(ISNA(VLOOKUP($B123,'Spring 2022 School'!$C$2:$AF$219,26,FALSE)),0,(VLOOKUP($B123,'Spring 2022 School'!$C$2:$AF$219,26,FALSE)))</f>
        <v>165</v>
      </c>
      <c r="Z123" s="242">
        <f>IF(ISNA(VLOOKUP($B123,'Spring 2022 School'!$C$2:$AF$219,26,FALSE)),0,(VLOOKUP($B123,'Spring 2022 School'!$C$2:$AF$219,26,FALSE)))</f>
        <v>165</v>
      </c>
      <c r="AA123" s="242">
        <f>IF(ISNA(VLOOKUP($B123,'Spring 2022 School'!$C$2:$AF$219,27,FALSE)),0,(VLOOKUP($B123,'Spring 2022 School'!$C$2:$AF$219,27,FALSE)))</f>
        <v>0</v>
      </c>
      <c r="AB123" s="242">
        <f>IF(ISNA(VLOOKUP($B123,'Spring 2022 School'!$C$2:$AF$219,27,FALSE)),0,(VLOOKUP($B123,'Spring 2022 School'!$C$2:$AF$219,27,FALSE)))</f>
        <v>0</v>
      </c>
      <c r="AC123" s="242">
        <f>IF(ISNA(VLOOKUP($B123,'Spring 2022 School'!$C$2:$AF$219,27,FALSE)),0,(VLOOKUP($B123,'Spring 2022 School'!$C$2:$AF$219,27,FALSE)))</f>
        <v>0</v>
      </c>
      <c r="AD123" s="414">
        <f t="shared" si="44"/>
        <v>53368.5</v>
      </c>
      <c r="AE123" s="436">
        <f>VLOOKUP($A123,'Data EYFSS Indica Old'!$C:$AQ,17,0)</f>
        <v>4252.8</v>
      </c>
      <c r="AF123" s="436">
        <f>VLOOKUP($A123,'Data EYFSS Indica Old'!$C:$AQ,18,0)</f>
        <v>5316</v>
      </c>
      <c r="AG123" s="436">
        <f>VLOOKUP($A123,'Data EYFSS Indica Old'!$C:$AQ,19,0)</f>
        <v>10632</v>
      </c>
      <c r="AH123" s="414">
        <f t="shared" si="45"/>
        <v>2594.2080000000001</v>
      </c>
      <c r="AI123" s="414">
        <f t="shared" si="46"/>
        <v>1541.6399999999999</v>
      </c>
      <c r="AJ123" s="414">
        <f t="shared" si="47"/>
        <v>850.56000000000006</v>
      </c>
      <c r="AK123" s="414">
        <f t="shared" si="48"/>
        <v>4986.4080000000004</v>
      </c>
      <c r="AL123" s="436">
        <f>IF(ISNA(VLOOKUP($A123,'Spring 2022 School'!$B120:$AD120,29,FALSE)),0,(VLOOKUP($A123,'Spring 2022 School'!$B120:$AD120,29,FALSE)))</f>
        <v>11</v>
      </c>
      <c r="AM123" s="436">
        <f>IF(ISNA(VLOOKUP($A123,'Spring 2022 School'!$B120:$AZ120,30,FALSE)),0,(VLOOKUP($A123,'Spring 2022 School'!$B120:$AZ120,30,FALSE)))</f>
        <v>165</v>
      </c>
      <c r="AN123" s="435">
        <f t="shared" si="41"/>
        <v>5995</v>
      </c>
      <c r="AO123" s="437">
        <f t="shared" si="42"/>
        <v>0</v>
      </c>
      <c r="AP123" s="414">
        <f t="shared" si="43"/>
        <v>64349.908000000003</v>
      </c>
      <c r="AQ123" s="436">
        <f>VLOOKUP($A123,'Data EYFSS Indica Old'!$C:$AQ,26,0)</f>
        <v>0</v>
      </c>
      <c r="AR123" s="436">
        <f>VLOOKUP($A123,'Data EYFSS Indica Old'!$C:$AQ,27,0)</f>
        <v>6</v>
      </c>
      <c r="AS123" s="436">
        <f>VLOOKUP($A123,'Data EYFSS Indica Old'!$C:$AQ,28,0)</f>
        <v>0</v>
      </c>
      <c r="AT123" s="442">
        <f t="shared" si="53"/>
        <v>725.4</v>
      </c>
      <c r="AU123" s="442">
        <f>(VLOOKUP($A123,'Data EYFSS Indica Old'!$C:$AQ,24,0))/3.2*AU$3</f>
        <v>0</v>
      </c>
      <c r="AV123" s="447">
        <f t="shared" si="49"/>
        <v>65075.308000000005</v>
      </c>
      <c r="AW123" s="443">
        <f t="shared" si="50"/>
        <v>27114.711666666666</v>
      </c>
      <c r="AX123" s="443">
        <f t="shared" si="51"/>
        <v>21691.769333333334</v>
      </c>
      <c r="AY123" s="443">
        <f t="shared" si="52"/>
        <v>16268.827000000001</v>
      </c>
      <c r="AZ123" s="443"/>
    </row>
    <row r="124" spans="1:52" x14ac:dyDescent="0.35">
      <c r="A124" s="252">
        <v>2251</v>
      </c>
      <c r="B124" t="s">
        <v>160</v>
      </c>
      <c r="C124" s="242">
        <f>IF(ISNA(VLOOKUP($B124,'Spring 2022 School'!$C$2:$AF$220,5,FALSE)),0,(VLOOKUP($B124,'Spring 2022 School'!$C$2:$AF$220,5,FALSE)))</f>
        <v>24</v>
      </c>
      <c r="D124" s="242">
        <f>IF(ISNA(VLOOKUP($B124,'Summer 2022 School'!$C$2:$AF$220,5,FALSE)),0,(VLOOKUP($B124,'Summer 2022 School'!$C$2:$AF$220,5,FALSE)))</f>
        <v>24</v>
      </c>
      <c r="E124" s="242">
        <f>IF(ISNA(VLOOKUP($B124,'Autumn 2022 School'!$C$2:$AF$219,4,FALSE)),0,(VLOOKUP($B124,'Autumn 2022 School'!$C$2:$AF$219,4,FALSE)))</f>
        <v>26</v>
      </c>
      <c r="F124" s="242">
        <f>IF(ISNA(VLOOKUP($B124,'Spring 2022 School'!$C$2:$AF$219,8,FALSE)),0,(VLOOKUP($B124,'Spring 2022 School'!$C$2:$AF$219,8,FALSE)))</f>
        <v>15</v>
      </c>
      <c r="G124" s="242">
        <f>IF(ISNA(VLOOKUP($B124,'Summer 2022 School'!$C$2:$AF$219,8,FALSE)),0,(VLOOKUP($B124,'Summer 2022 School'!$C$2:$AF$219,8,FALSE)))</f>
        <v>15</v>
      </c>
      <c r="H124" s="242">
        <f>IF(ISNA(VLOOKUP($B124,'Autumn 2022 School'!$C$2:$AF$219,6,FALSE)),0,(VLOOKUP($B124,'Autumn 2022 School'!$C$2:$AF$219,6,FALSE)))</f>
        <v>19</v>
      </c>
      <c r="I124" s="242">
        <f>IF(ISNA(VLOOKUP($B124,'Spring 2022 School'!$C$2:$AF$219,12,FALSE)),0,(VLOOKUP($B124,'Spring 2022 School'!$C$2:$AF$219,12,FALSE)))</f>
        <v>360</v>
      </c>
      <c r="J124" s="242">
        <f>IF(ISNA(VLOOKUP($B124,'Summer 2022 School'!$C$2:$AF$219,12,FALSE)),0,(VLOOKUP($B124,'Summer 2022 School'!$C$2:$AF$219,12,FALSE)))</f>
        <v>360</v>
      </c>
      <c r="K124" s="242">
        <f>IF(ISNA(VLOOKUP($B124,'Autumn 2022 School'!$C$2:$AF$219,9,FALSE)),0,(VLOOKUP($B124,'Autumn 2022 School'!$C$2:$AF$219,9,FALSE)))</f>
        <v>390</v>
      </c>
      <c r="L124" s="242">
        <f>IF(ISNA(VLOOKUP($B124,'Spring 2022 School'!$C$2:$AF$219,15,FALSE)),0,(VLOOKUP($B124,'Spring 2022 School'!$C$2:$AF$219,15,FALSE)))</f>
        <v>225</v>
      </c>
      <c r="M124" s="242">
        <f>IF(ISNA(VLOOKUP($B124,'Summer 2022 School'!$C$2:$AF$219,15,FALSE)),0,(VLOOKUP($B124,'Summer 2022 School'!$C$2:$AF$219,15,FALSE)))</f>
        <v>225</v>
      </c>
      <c r="N124" s="242">
        <f>IF(ISNA(VLOOKUP($B124,'Autumn 2022 School'!$C$2:$AF$219,11,FALSE)),0,(VLOOKUP($B124,'Autumn 2022 School'!$C$2:$AF$219,11,FALSE)))</f>
        <v>285</v>
      </c>
      <c r="O124" s="242">
        <f>IF(ISNA(VLOOKUP($B124,'Spring 2022 School'!$C$2:$AF$219,2,FALSE)),0,(VLOOKUP($B124,'Spring 2022 School'!$C$2:$AF$219,2,FALSE)))</f>
        <v>0</v>
      </c>
      <c r="P124" s="242">
        <f>IF(ISNA(VLOOKUP($B124,'Summer 2022 School'!$C$2:$AF$219,2,FALSE)),0,(VLOOKUP($B124,'Summer 2022 School'!$C$2:$AF$219,2,FALSE)))</f>
        <v>0</v>
      </c>
      <c r="Q124" s="242">
        <f>IF(ISNA(VLOOKUP($B124,'Autumn 2022 School'!$C$2:$AF$219,2,FALSE)),0,(VLOOKUP($B124,'Autumn 2022 School'!$C$2:$AF$219,2,FALSE)))</f>
        <v>0</v>
      </c>
      <c r="R124" s="242">
        <f>IF(ISNA(VLOOKUP($B124,'Spring 2022 School'!$C$2:$AF$219,9,FALSE)),0,(VLOOKUP($B124,'Spring 2022 School'!$C$2:$AF$219,9,FALSE)))</f>
        <v>0</v>
      </c>
      <c r="S124" s="242">
        <f>IF(ISNA(VLOOKUP($B124,'Summer 2022 School'!$C$2:$AF$219,9,FALSE)),0,(VLOOKUP($B124,'Summer 2022 School'!$C$2:$AF$219,9,FALSE)))</f>
        <v>0</v>
      </c>
      <c r="T124" s="242">
        <f>IF(ISNA(VLOOKUP($B124,'Autumn 2022 School'!$C$2:$AF$219,7,FALSE)),0,(VLOOKUP($B124,'Autumn 2022 School'!$C$2:$AF$219,7,FALSE)))</f>
        <v>0</v>
      </c>
      <c r="U124" s="242">
        <f>IF(ISNA(VLOOKUP($B124,'Spring 2022 School'!$C$2:$AF$219,25,FALSE)),0,(VLOOKUP($B124,'Spring 2022 School'!$C$2:$AF$219,25,FALSE)))</f>
        <v>2</v>
      </c>
      <c r="V124" s="242">
        <f>IF(ISNA(VLOOKUP($B124,'Spring 2022 School'!$C$2:$AF$219,25,FALSE)),0,(VLOOKUP($B124,'Spring 2022 School'!$C$2:$AF$219,25,FALSE)))</f>
        <v>2</v>
      </c>
      <c r="W124" s="242">
        <f>IF(ISNA(VLOOKUP($B124,'Spring 2022 School'!$C$2:$AF$219,25,FALSE)),0,(VLOOKUP($B124,'Spring 2022 School'!$C$2:$AF$219,25,FALSE)))</f>
        <v>2</v>
      </c>
      <c r="X124" s="242">
        <f>IF(ISNA(VLOOKUP($B124,'Spring 2022 School'!$C$2:$AF$219,26,FALSE)),0,(VLOOKUP($B124,'Spring 2022 School'!$C$2:$AF$219,26,FALSE)))</f>
        <v>30</v>
      </c>
      <c r="Y124" s="242">
        <f>IF(ISNA(VLOOKUP($B124,'Spring 2022 School'!$C$2:$AF$219,26,FALSE)),0,(VLOOKUP($B124,'Spring 2022 School'!$C$2:$AF$219,26,FALSE)))</f>
        <v>30</v>
      </c>
      <c r="Z124" s="242">
        <f>IF(ISNA(VLOOKUP($B124,'Spring 2022 School'!$C$2:$AF$219,26,FALSE)),0,(VLOOKUP($B124,'Spring 2022 School'!$C$2:$AF$219,26,FALSE)))</f>
        <v>30</v>
      </c>
      <c r="AA124" s="242">
        <f>IF(ISNA(VLOOKUP($B124,'Spring 2022 School'!$C$2:$AF$219,27,FALSE)),0,(VLOOKUP($B124,'Spring 2022 School'!$C$2:$AF$219,27,FALSE)))</f>
        <v>15</v>
      </c>
      <c r="AB124" s="242">
        <f>IF(ISNA(VLOOKUP($B124,'Spring 2022 School'!$C$2:$AF$219,27,FALSE)),0,(VLOOKUP($B124,'Spring 2022 School'!$C$2:$AF$219,27,FALSE)))</f>
        <v>15</v>
      </c>
      <c r="AC124" s="242">
        <f>IF(ISNA(VLOOKUP($B124,'Spring 2022 School'!$C$2:$AF$219,27,FALSE)),0,(VLOOKUP($B124,'Spring 2022 School'!$C$2:$AF$219,27,FALSE)))</f>
        <v>15</v>
      </c>
      <c r="AD124" s="414">
        <f t="shared" si="44"/>
        <v>109557</v>
      </c>
      <c r="AE124" s="436">
        <f>VLOOKUP($A124,'Data EYFSS Indica Old'!$C:$AQ,17,0)</f>
        <v>0</v>
      </c>
      <c r="AF124" s="436">
        <f>VLOOKUP($A124,'Data EYFSS Indica Old'!$C:$AQ,18,0)</f>
        <v>0</v>
      </c>
      <c r="AG124" s="436">
        <f>VLOOKUP($A124,'Data EYFSS Indica Old'!$C:$AQ,19,0)</f>
        <v>0</v>
      </c>
      <c r="AH124" s="414">
        <f t="shared" si="45"/>
        <v>0</v>
      </c>
      <c r="AI124" s="414">
        <f t="shared" si="46"/>
        <v>0</v>
      </c>
      <c r="AJ124" s="414">
        <f t="shared" si="47"/>
        <v>0</v>
      </c>
      <c r="AK124" s="414">
        <f t="shared" si="48"/>
        <v>0</v>
      </c>
      <c r="AL124" s="436">
        <f>IF(ISNA(VLOOKUP($A124,'Spring 2022 School'!$B121:$AD121,29,FALSE)),0,(VLOOKUP($A124,'Spring 2022 School'!$B121:$AD121,29,FALSE)))</f>
        <v>2</v>
      </c>
      <c r="AM124" s="436">
        <f>IF(ISNA(VLOOKUP($A124,'Spring 2022 School'!$B121:$AZ121,30,FALSE)),0,(VLOOKUP($A124,'Spring 2022 School'!$B121:$AZ121,30,FALSE)))</f>
        <v>30</v>
      </c>
      <c r="AN124" s="435">
        <f t="shared" si="41"/>
        <v>1090</v>
      </c>
      <c r="AO124" s="437">
        <f t="shared" si="42"/>
        <v>0</v>
      </c>
      <c r="AP124" s="414">
        <f t="shared" si="43"/>
        <v>110647</v>
      </c>
      <c r="AQ124" s="436">
        <f>VLOOKUP($A124,'Data EYFSS Indica Old'!$C:$AQ,26,0)</f>
        <v>6</v>
      </c>
      <c r="AR124" s="436">
        <f>VLOOKUP($A124,'Data EYFSS Indica Old'!$C:$AQ,27,0)</f>
        <v>2</v>
      </c>
      <c r="AS124" s="436">
        <f>VLOOKUP($A124,'Data EYFSS Indica Old'!$C:$AQ,28,0)</f>
        <v>0</v>
      </c>
      <c r="AT124" s="442">
        <f t="shared" si="53"/>
        <v>967.2</v>
      </c>
      <c r="AU124" s="442">
        <f>(VLOOKUP($A124,'Data EYFSS Indica Old'!$C:$AQ,24,0))/3.2*AU$3</f>
        <v>0</v>
      </c>
      <c r="AV124" s="447">
        <f t="shared" si="49"/>
        <v>111614.2</v>
      </c>
      <c r="AW124" s="443">
        <f t="shared" si="50"/>
        <v>46505.916666666664</v>
      </c>
      <c r="AX124" s="443">
        <f t="shared" si="51"/>
        <v>37204.73333333333</v>
      </c>
      <c r="AY124" s="443">
        <f t="shared" si="52"/>
        <v>27903.549999999996</v>
      </c>
      <c r="AZ124" s="443"/>
    </row>
    <row r="125" spans="1:52" x14ac:dyDescent="0.35">
      <c r="A125" s="252">
        <v>2293</v>
      </c>
      <c r="B125" t="s">
        <v>1048</v>
      </c>
      <c r="C125" s="242">
        <f>IF(ISNA(VLOOKUP($B125,'Spring 2022 School'!$C$2:$AF$220,5,FALSE)),0,(VLOOKUP($B125,'Spring 2022 School'!$C$2:$AF$220,5,FALSE)))</f>
        <v>43</v>
      </c>
      <c r="D125" s="242">
        <f>IF(ISNA(VLOOKUP($B125,'Summer 2022 School'!$C$2:$AF$220,5,FALSE)),0,(VLOOKUP($B125,'Summer 2022 School'!$C$2:$AF$220,5,FALSE)))</f>
        <v>45</v>
      </c>
      <c r="E125" s="242">
        <f>IF(ISNA(VLOOKUP($B125,'Autumn 2022 School'!$C$2:$AF$219,4,FALSE)),0,(VLOOKUP($B125,'Autumn 2022 School'!$C$2:$AF$219,4,FALSE)))</f>
        <v>40</v>
      </c>
      <c r="F125" s="242">
        <f>IF(ISNA(VLOOKUP($B125,'Spring 2022 School'!$C$2:$AF$219,8,FALSE)),0,(VLOOKUP($B125,'Spring 2022 School'!$C$2:$AF$219,8,FALSE)))</f>
        <v>0</v>
      </c>
      <c r="G125" s="242">
        <f>IF(ISNA(VLOOKUP($B125,'Summer 2022 School'!$C$2:$AF$219,8,FALSE)),0,(VLOOKUP($B125,'Summer 2022 School'!$C$2:$AF$219,8,FALSE)))</f>
        <v>0</v>
      </c>
      <c r="H125" s="242">
        <f>IF(ISNA(VLOOKUP($B125,'Autumn 2022 School'!$C$2:$AF$219,6,FALSE)),0,(VLOOKUP($B125,'Autumn 2022 School'!$C$2:$AF$219,6,FALSE)))</f>
        <v>0</v>
      </c>
      <c r="I125" s="242">
        <f>IF(ISNA(VLOOKUP($B125,'Spring 2022 School'!$C$2:$AF$219,12,FALSE)),0,(VLOOKUP($B125,'Spring 2022 School'!$C$2:$AF$219,12,FALSE)))</f>
        <v>645</v>
      </c>
      <c r="J125" s="242">
        <f>IF(ISNA(VLOOKUP($B125,'Summer 2022 School'!$C$2:$AF$219,12,FALSE)),0,(VLOOKUP($B125,'Summer 2022 School'!$C$2:$AF$219,12,FALSE)))</f>
        <v>675</v>
      </c>
      <c r="K125" s="242">
        <f>IF(ISNA(VLOOKUP($B125,'Autumn 2022 School'!$C$2:$AF$219,9,FALSE)),0,(VLOOKUP($B125,'Autumn 2022 School'!$C$2:$AF$219,9,FALSE)))</f>
        <v>600</v>
      </c>
      <c r="L125" s="242">
        <f>IF(ISNA(VLOOKUP($B125,'Spring 2022 School'!$C$2:$AF$219,15,FALSE)),0,(VLOOKUP($B125,'Spring 2022 School'!$C$2:$AF$219,15,FALSE)))</f>
        <v>0</v>
      </c>
      <c r="M125" s="242">
        <f>IF(ISNA(VLOOKUP($B125,'Summer 2022 School'!$C$2:$AF$219,15,FALSE)),0,(VLOOKUP($B125,'Summer 2022 School'!$C$2:$AF$219,15,FALSE)))</f>
        <v>0</v>
      </c>
      <c r="N125" s="242">
        <f>IF(ISNA(VLOOKUP($B125,'Autumn 2022 School'!$C$2:$AF$219,11,FALSE)),0,(VLOOKUP($B125,'Autumn 2022 School'!$C$2:$AF$219,11,FALSE)))</f>
        <v>0</v>
      </c>
      <c r="O125" s="242">
        <f>IF(ISNA(VLOOKUP($B125,'Spring 2022 School'!$C$2:$AF$219,2,FALSE)),0,(VLOOKUP($B125,'Spring 2022 School'!$C$2:$AF$219,2,FALSE)))</f>
        <v>0</v>
      </c>
      <c r="P125" s="242">
        <f>IF(ISNA(VLOOKUP($B125,'Summer 2022 School'!$C$2:$AF$219,2,FALSE)),0,(VLOOKUP($B125,'Summer 2022 School'!$C$2:$AF$219,2,FALSE)))</f>
        <v>0</v>
      </c>
      <c r="Q125" s="242">
        <f>IF(ISNA(VLOOKUP($B125,'Autumn 2022 School'!$C$2:$AF$219,2,FALSE)),0,(VLOOKUP($B125,'Autumn 2022 School'!$C$2:$AF$219,2,FALSE)))</f>
        <v>0</v>
      </c>
      <c r="R125" s="242">
        <f>IF(ISNA(VLOOKUP($B125,'Spring 2022 School'!$C$2:$AF$219,9,FALSE)),0,(VLOOKUP($B125,'Spring 2022 School'!$C$2:$AF$219,9,FALSE)))</f>
        <v>0</v>
      </c>
      <c r="S125" s="242">
        <f>IF(ISNA(VLOOKUP($B125,'Summer 2022 School'!$C$2:$AF$219,9,FALSE)),0,(VLOOKUP($B125,'Summer 2022 School'!$C$2:$AF$219,9,FALSE)))</f>
        <v>0</v>
      </c>
      <c r="T125" s="242">
        <f>IF(ISNA(VLOOKUP($B125,'Autumn 2022 School'!$C$2:$AF$219,7,FALSE)),0,(VLOOKUP($B125,'Autumn 2022 School'!$C$2:$AF$219,7,FALSE)))</f>
        <v>0</v>
      </c>
      <c r="U125" s="242">
        <f>IF(ISNA(VLOOKUP($B125,'Spring 2022 School'!$C$2:$AF$219,25,FALSE)),0,(VLOOKUP($B125,'Spring 2022 School'!$C$2:$AF$219,25,FALSE)))</f>
        <v>9</v>
      </c>
      <c r="V125" s="242">
        <f>IF(ISNA(VLOOKUP($B125,'Spring 2022 School'!$C$2:$AF$219,25,FALSE)),0,(VLOOKUP($B125,'Spring 2022 School'!$C$2:$AF$219,25,FALSE)))</f>
        <v>9</v>
      </c>
      <c r="W125" s="242">
        <f>IF(ISNA(VLOOKUP($B125,'Spring 2022 School'!$C$2:$AF$219,25,FALSE)),0,(VLOOKUP($B125,'Spring 2022 School'!$C$2:$AF$219,25,FALSE)))</f>
        <v>9</v>
      </c>
      <c r="X125" s="242">
        <f>IF(ISNA(VLOOKUP($B125,'Spring 2022 School'!$C$2:$AF$219,26,FALSE)),0,(VLOOKUP($B125,'Spring 2022 School'!$C$2:$AF$219,26,FALSE)))</f>
        <v>135</v>
      </c>
      <c r="Y125" s="242">
        <f>IF(ISNA(VLOOKUP($B125,'Spring 2022 School'!$C$2:$AF$219,26,FALSE)),0,(VLOOKUP($B125,'Spring 2022 School'!$C$2:$AF$219,26,FALSE)))</f>
        <v>135</v>
      </c>
      <c r="Z125" s="242">
        <f>IF(ISNA(VLOOKUP($B125,'Spring 2022 School'!$C$2:$AF$219,26,FALSE)),0,(VLOOKUP($B125,'Spring 2022 School'!$C$2:$AF$219,26,FALSE)))</f>
        <v>135</v>
      </c>
      <c r="AA125" s="242">
        <f>IF(ISNA(VLOOKUP($B125,'Spring 2022 School'!$C$2:$AF$219,27,FALSE)),0,(VLOOKUP($B125,'Spring 2022 School'!$C$2:$AF$219,27,FALSE)))</f>
        <v>0</v>
      </c>
      <c r="AB125" s="242">
        <f>IF(ISNA(VLOOKUP($B125,'Spring 2022 School'!$C$2:$AF$219,27,FALSE)),0,(VLOOKUP($B125,'Spring 2022 School'!$C$2:$AF$219,27,FALSE)))</f>
        <v>0</v>
      </c>
      <c r="AC125" s="242">
        <f>IF(ISNA(VLOOKUP($B125,'Spring 2022 School'!$C$2:$AF$219,27,FALSE)),0,(VLOOKUP($B125,'Spring 2022 School'!$C$2:$AF$219,27,FALSE)))</f>
        <v>0</v>
      </c>
      <c r="AD125" s="414">
        <f t="shared" si="44"/>
        <v>114492</v>
      </c>
      <c r="AE125" s="436">
        <f>VLOOKUP($A125,'Data EYFSS Indica Old'!$C:$AQ,17,0)</f>
        <v>0</v>
      </c>
      <c r="AF125" s="436">
        <f>VLOOKUP($A125,'Data EYFSS Indica Old'!$C:$AQ,18,0)</f>
        <v>3885.46875</v>
      </c>
      <c r="AG125" s="436">
        <f>VLOOKUP($A125,'Data EYFSS Indica Old'!$C:$AQ,19,0)</f>
        <v>25903.125</v>
      </c>
      <c r="AH125" s="414">
        <f t="shared" si="45"/>
        <v>0</v>
      </c>
      <c r="AI125" s="414">
        <f t="shared" si="46"/>
        <v>1126.7859374999998</v>
      </c>
      <c r="AJ125" s="414">
        <f t="shared" si="47"/>
        <v>2072.25</v>
      </c>
      <c r="AK125" s="414">
        <f t="shared" si="48"/>
        <v>3199.0359374999998</v>
      </c>
      <c r="AL125" s="436">
        <f>IF(ISNA(VLOOKUP($A125,'Spring 2022 School'!$B122:$AD122,29,FALSE)),0,(VLOOKUP($A125,'Spring 2022 School'!$B122:$AD122,29,FALSE)))</f>
        <v>0</v>
      </c>
      <c r="AM125" s="436">
        <f>IF(ISNA(VLOOKUP($A125,'Spring 2022 School'!$B122:$AZ122,30,FALSE)),0,(VLOOKUP($A125,'Spring 2022 School'!$B122:$AZ122,30,FALSE)))</f>
        <v>0</v>
      </c>
      <c r="AN125" s="435">
        <f t="shared" si="41"/>
        <v>0</v>
      </c>
      <c r="AO125" s="437">
        <f t="shared" si="42"/>
        <v>0</v>
      </c>
      <c r="AP125" s="414">
        <f t="shared" si="43"/>
        <v>117691.0359375</v>
      </c>
      <c r="AQ125" s="436">
        <f>VLOOKUP($A125,'Data EYFSS Indica Old'!$C:$AQ,26,0)</f>
        <v>0</v>
      </c>
      <c r="AR125" s="436">
        <f>VLOOKUP($A125,'Data EYFSS Indica Old'!$C:$AQ,27,0)</f>
        <v>0</v>
      </c>
      <c r="AS125" s="436">
        <f>VLOOKUP($A125,'Data EYFSS Indica Old'!$C:$AQ,28,0)</f>
        <v>0</v>
      </c>
      <c r="AT125" s="442">
        <f t="shared" si="53"/>
        <v>0</v>
      </c>
      <c r="AU125" s="442">
        <f>(VLOOKUP($A125,'Data EYFSS Indica Old'!$C:$AQ,24,0))/3.2*AU$3</f>
        <v>0</v>
      </c>
      <c r="AV125" s="447">
        <f t="shared" si="49"/>
        <v>117691.0359375</v>
      </c>
      <c r="AW125" s="443">
        <f t="shared" si="50"/>
        <v>49037.931640625</v>
      </c>
      <c r="AX125" s="443">
        <f t="shared" si="51"/>
        <v>39230.345312500001</v>
      </c>
      <c r="AY125" s="443">
        <f t="shared" si="52"/>
        <v>29422.758984375003</v>
      </c>
      <c r="AZ125" s="443"/>
    </row>
    <row r="126" spans="1:52" x14ac:dyDescent="0.35">
      <c r="A126" s="252">
        <v>2299</v>
      </c>
      <c r="B126" t="s">
        <v>1049</v>
      </c>
      <c r="C126" s="242">
        <f>IF(ISNA(VLOOKUP($B126,'Spring 2022 School'!$C$2:$AF$220,5,FALSE)),0,(VLOOKUP($B126,'Spring 2022 School'!$C$2:$AF$220,5,FALSE)))</f>
        <v>58</v>
      </c>
      <c r="D126" s="242">
        <f>IF(ISNA(VLOOKUP($B126,'Summer 2022 School'!$C$2:$AF$220,5,FALSE)),0,(VLOOKUP($B126,'Summer 2022 School'!$C$2:$AF$220,5,FALSE)))</f>
        <v>58</v>
      </c>
      <c r="E126" s="242">
        <f>IF(ISNA(VLOOKUP($B126,'Autumn 2022 School'!$C$2:$AF$219,4,FALSE)),0,(VLOOKUP($B126,'Autumn 2022 School'!$C$2:$AF$219,4,FALSE)))</f>
        <v>50</v>
      </c>
      <c r="F126" s="242">
        <f>IF(ISNA(VLOOKUP($B126,'Spring 2022 School'!$C$2:$AF$219,8,FALSE)),0,(VLOOKUP($B126,'Spring 2022 School'!$C$2:$AF$219,8,FALSE)))</f>
        <v>7</v>
      </c>
      <c r="G126" s="242">
        <f>IF(ISNA(VLOOKUP($B126,'Summer 2022 School'!$C$2:$AF$219,8,FALSE)),0,(VLOOKUP($B126,'Summer 2022 School'!$C$2:$AF$219,8,FALSE)))</f>
        <v>7</v>
      </c>
      <c r="H126" s="242">
        <f>IF(ISNA(VLOOKUP($B126,'Autumn 2022 School'!$C$2:$AF$219,6,FALSE)),0,(VLOOKUP($B126,'Autumn 2022 School'!$C$2:$AF$219,6,FALSE)))</f>
        <v>7</v>
      </c>
      <c r="I126" s="242">
        <f>IF(ISNA(VLOOKUP($B126,'Spring 2022 School'!$C$2:$AF$219,12,FALSE)),0,(VLOOKUP($B126,'Spring 2022 School'!$C$2:$AF$219,12,FALSE)))</f>
        <v>870</v>
      </c>
      <c r="J126" s="242">
        <f>IF(ISNA(VLOOKUP($B126,'Summer 2022 School'!$C$2:$AF$219,12,FALSE)),0,(VLOOKUP($B126,'Summer 2022 School'!$C$2:$AF$219,12,FALSE)))</f>
        <v>870</v>
      </c>
      <c r="K126" s="242">
        <f>IF(ISNA(VLOOKUP($B126,'Autumn 2022 School'!$C$2:$AF$219,9,FALSE)),0,(VLOOKUP($B126,'Autumn 2022 School'!$C$2:$AF$219,9,FALSE)))</f>
        <v>750</v>
      </c>
      <c r="L126" s="242">
        <f>IF(ISNA(VLOOKUP($B126,'Spring 2022 School'!$C$2:$AF$219,15,FALSE)),0,(VLOOKUP($B126,'Spring 2022 School'!$C$2:$AF$219,15,FALSE)))</f>
        <v>105</v>
      </c>
      <c r="M126" s="242">
        <f>IF(ISNA(VLOOKUP($B126,'Summer 2022 School'!$C$2:$AF$219,15,FALSE)),0,(VLOOKUP($B126,'Summer 2022 School'!$C$2:$AF$219,15,FALSE)))</f>
        <v>105</v>
      </c>
      <c r="N126" s="242">
        <f>IF(ISNA(VLOOKUP($B126,'Autumn 2022 School'!$C$2:$AF$219,11,FALSE)),0,(VLOOKUP($B126,'Autumn 2022 School'!$C$2:$AF$219,11,FALSE)))</f>
        <v>105</v>
      </c>
      <c r="O126" s="242">
        <f>IF(ISNA(VLOOKUP($B126,'Spring 2022 School'!$C$2:$AF$219,2,FALSE)),0,(VLOOKUP($B126,'Spring 2022 School'!$C$2:$AF$219,2,FALSE)))</f>
        <v>0</v>
      </c>
      <c r="P126" s="242">
        <f>IF(ISNA(VLOOKUP($B126,'Summer 2022 School'!$C$2:$AF$219,2,FALSE)),0,(VLOOKUP($B126,'Summer 2022 School'!$C$2:$AF$219,2,FALSE)))</f>
        <v>0</v>
      </c>
      <c r="Q126" s="242">
        <f>IF(ISNA(VLOOKUP($B126,'Autumn 2022 School'!$C$2:$AF$219,2,FALSE)),0,(VLOOKUP($B126,'Autumn 2022 School'!$C$2:$AF$219,2,FALSE)))</f>
        <v>0</v>
      </c>
      <c r="R126" s="242">
        <f>IF(ISNA(VLOOKUP($B126,'Spring 2022 School'!$C$2:$AF$219,9,FALSE)),0,(VLOOKUP($B126,'Spring 2022 School'!$C$2:$AF$219,9,FALSE)))</f>
        <v>0</v>
      </c>
      <c r="S126" s="242">
        <f>IF(ISNA(VLOOKUP($B126,'Summer 2022 School'!$C$2:$AF$219,9,FALSE)),0,(VLOOKUP($B126,'Summer 2022 School'!$C$2:$AF$219,9,FALSE)))</f>
        <v>0</v>
      </c>
      <c r="T126" s="242">
        <f>IF(ISNA(VLOOKUP($B126,'Autumn 2022 School'!$C$2:$AF$219,7,FALSE)),0,(VLOOKUP($B126,'Autumn 2022 School'!$C$2:$AF$219,7,FALSE)))</f>
        <v>0</v>
      </c>
      <c r="U126" s="242">
        <f>IF(ISNA(VLOOKUP($B126,'Spring 2022 School'!$C$2:$AF$219,25,FALSE)),0,(VLOOKUP($B126,'Spring 2022 School'!$C$2:$AF$219,25,FALSE)))</f>
        <v>16</v>
      </c>
      <c r="V126" s="242">
        <f>IF(ISNA(VLOOKUP($B126,'Spring 2022 School'!$C$2:$AF$219,25,FALSE)),0,(VLOOKUP($B126,'Spring 2022 School'!$C$2:$AF$219,25,FALSE)))</f>
        <v>16</v>
      </c>
      <c r="W126" s="242">
        <f>IF(ISNA(VLOOKUP($B126,'Spring 2022 School'!$C$2:$AF$219,25,FALSE)),0,(VLOOKUP($B126,'Spring 2022 School'!$C$2:$AF$219,25,FALSE)))</f>
        <v>16</v>
      </c>
      <c r="X126" s="242">
        <f>IF(ISNA(VLOOKUP($B126,'Spring 2022 School'!$C$2:$AF$219,26,FALSE)),0,(VLOOKUP($B126,'Spring 2022 School'!$C$2:$AF$219,26,FALSE)))</f>
        <v>240</v>
      </c>
      <c r="Y126" s="242">
        <f>IF(ISNA(VLOOKUP($B126,'Spring 2022 School'!$C$2:$AF$219,26,FALSE)),0,(VLOOKUP($B126,'Spring 2022 School'!$C$2:$AF$219,26,FALSE)))</f>
        <v>240</v>
      </c>
      <c r="Z126" s="242">
        <f>IF(ISNA(VLOOKUP($B126,'Spring 2022 School'!$C$2:$AF$219,26,FALSE)),0,(VLOOKUP($B126,'Spring 2022 School'!$C$2:$AF$219,26,FALSE)))</f>
        <v>240</v>
      </c>
      <c r="AA126" s="242">
        <f>IF(ISNA(VLOOKUP($B126,'Spring 2022 School'!$C$2:$AF$219,27,FALSE)),0,(VLOOKUP($B126,'Spring 2022 School'!$C$2:$AF$219,27,FALSE)))</f>
        <v>0</v>
      </c>
      <c r="AB126" s="242">
        <f>IF(ISNA(VLOOKUP($B126,'Spring 2022 School'!$C$2:$AF$219,27,FALSE)),0,(VLOOKUP($B126,'Spring 2022 School'!$C$2:$AF$219,27,FALSE)))</f>
        <v>0</v>
      </c>
      <c r="AC126" s="242">
        <f>IF(ISNA(VLOOKUP($B126,'Spring 2022 School'!$C$2:$AF$219,27,FALSE)),0,(VLOOKUP($B126,'Spring 2022 School'!$C$2:$AF$219,27,FALSE)))</f>
        <v>0</v>
      </c>
      <c r="AD126" s="414">
        <f t="shared" si="44"/>
        <v>167367</v>
      </c>
      <c r="AE126" s="436">
        <f>VLOOKUP($A126,'Data EYFSS Indica Old'!$C:$AQ,17,0)</f>
        <v>598.80000000000007</v>
      </c>
      <c r="AF126" s="436">
        <f>VLOOKUP($A126,'Data EYFSS Indica Old'!$C:$AQ,18,0)</f>
        <v>5988</v>
      </c>
      <c r="AG126" s="436">
        <f>VLOOKUP($A126,'Data EYFSS Indica Old'!$C:$AQ,19,0)</f>
        <v>9580.8000000000011</v>
      </c>
      <c r="AH126" s="414">
        <f t="shared" si="45"/>
        <v>365.26800000000003</v>
      </c>
      <c r="AI126" s="414">
        <f t="shared" si="46"/>
        <v>1736.52</v>
      </c>
      <c r="AJ126" s="414">
        <f t="shared" si="47"/>
        <v>766.46400000000006</v>
      </c>
      <c r="AK126" s="414">
        <f t="shared" si="48"/>
        <v>2868.252</v>
      </c>
      <c r="AL126" s="436">
        <f>IF(ISNA(VLOOKUP($A126,'Spring 2022 School'!$B123:$AD123,29,FALSE)),0,(VLOOKUP($A126,'Spring 2022 School'!$B123:$AD123,29,FALSE)))</f>
        <v>0</v>
      </c>
      <c r="AM126" s="436">
        <f>IF(ISNA(VLOOKUP($A126,'Spring 2022 School'!$B123:$AZ123,30,FALSE)),0,(VLOOKUP($A126,'Spring 2022 School'!$B123:$AZ123,30,FALSE)))</f>
        <v>0</v>
      </c>
      <c r="AN126" s="435">
        <f t="shared" si="41"/>
        <v>0</v>
      </c>
      <c r="AO126" s="437">
        <f t="shared" si="42"/>
        <v>0</v>
      </c>
      <c r="AP126" s="414">
        <f t="shared" si="43"/>
        <v>170235.25200000001</v>
      </c>
      <c r="AQ126" s="436">
        <f>VLOOKUP($A126,'Data EYFSS Indica Old'!$C:$AQ,26,0)</f>
        <v>19</v>
      </c>
      <c r="AR126" s="436">
        <f>VLOOKUP($A126,'Data EYFSS Indica Old'!$C:$AQ,27,0)</f>
        <v>0</v>
      </c>
      <c r="AS126" s="436">
        <f>VLOOKUP($A126,'Data EYFSS Indica Old'!$C:$AQ,28,0)</f>
        <v>0</v>
      </c>
      <c r="AT126" s="442">
        <f t="shared" si="53"/>
        <v>2297.1</v>
      </c>
      <c r="AU126" s="442">
        <f>(VLOOKUP($A126,'Data EYFSS Indica Old'!$C:$AQ,24,0))/3.2*AU$3</f>
        <v>0</v>
      </c>
      <c r="AV126" s="447">
        <f t="shared" si="49"/>
        <v>172532.35200000001</v>
      </c>
      <c r="AW126" s="443">
        <f t="shared" si="50"/>
        <v>71888.48000000001</v>
      </c>
      <c r="AX126" s="443">
        <f t="shared" si="51"/>
        <v>57510.784000000007</v>
      </c>
      <c r="AY126" s="443">
        <f t="shared" si="52"/>
        <v>43133.088000000003</v>
      </c>
      <c r="AZ126" s="443"/>
    </row>
    <row r="127" spans="1:52" x14ac:dyDescent="0.35">
      <c r="A127" s="252">
        <v>2300</v>
      </c>
      <c r="B127" t="s">
        <v>166</v>
      </c>
      <c r="C127" s="242">
        <f>IF(ISNA(VLOOKUP($B127,'Spring 2022 School'!$C$2:$AF$220,5,FALSE)),0,(VLOOKUP($B127,'Spring 2022 School'!$C$2:$AF$220,5,FALSE)))</f>
        <v>70</v>
      </c>
      <c r="D127" s="242">
        <f>IF(ISNA(VLOOKUP($B127,'Summer 2022 School'!$C$2:$AF$220,5,FALSE)),0,(VLOOKUP($B127,'Summer 2022 School'!$C$2:$AF$220,5,FALSE)))</f>
        <v>70</v>
      </c>
      <c r="E127" s="242">
        <f>IF(ISNA(VLOOKUP($B127,'Autumn 2022 School'!$C$2:$AF$219,4,FALSE)),0,(VLOOKUP($B127,'Autumn 2022 School'!$C$2:$AF$219,4,FALSE)))</f>
        <v>65</v>
      </c>
      <c r="F127" s="242">
        <f>IF(ISNA(VLOOKUP($B127,'Spring 2022 School'!$C$2:$AF$219,8,FALSE)),0,(VLOOKUP($B127,'Spring 2022 School'!$C$2:$AF$219,8,FALSE)))</f>
        <v>6</v>
      </c>
      <c r="G127" s="242">
        <f>IF(ISNA(VLOOKUP($B127,'Summer 2022 School'!$C$2:$AF$219,8,FALSE)),0,(VLOOKUP($B127,'Summer 2022 School'!$C$2:$AF$219,8,FALSE)))</f>
        <v>8</v>
      </c>
      <c r="H127" s="242">
        <f>IF(ISNA(VLOOKUP($B127,'Autumn 2022 School'!$C$2:$AF$219,6,FALSE)),0,(VLOOKUP($B127,'Autumn 2022 School'!$C$2:$AF$219,6,FALSE)))</f>
        <v>2</v>
      </c>
      <c r="I127" s="242">
        <f>IF(ISNA(VLOOKUP($B127,'Spring 2022 School'!$C$2:$AF$219,12,FALSE)),0,(VLOOKUP($B127,'Spring 2022 School'!$C$2:$AF$219,12,FALSE)))</f>
        <v>1050</v>
      </c>
      <c r="J127" s="242">
        <f>IF(ISNA(VLOOKUP($B127,'Summer 2022 School'!$C$2:$AF$219,12,FALSE)),0,(VLOOKUP($B127,'Summer 2022 School'!$C$2:$AF$219,12,FALSE)))</f>
        <v>1050</v>
      </c>
      <c r="K127" s="242">
        <f>IF(ISNA(VLOOKUP($B127,'Autumn 2022 School'!$C$2:$AF$219,9,FALSE)),0,(VLOOKUP($B127,'Autumn 2022 School'!$C$2:$AF$219,9,FALSE)))</f>
        <v>975</v>
      </c>
      <c r="L127" s="242">
        <f>IF(ISNA(VLOOKUP($B127,'Spring 2022 School'!$C$2:$AF$219,15,FALSE)),0,(VLOOKUP($B127,'Spring 2022 School'!$C$2:$AF$219,15,FALSE)))</f>
        <v>90</v>
      </c>
      <c r="M127" s="242">
        <f>IF(ISNA(VLOOKUP($B127,'Summer 2022 School'!$C$2:$AF$219,15,FALSE)),0,(VLOOKUP($B127,'Summer 2022 School'!$C$2:$AF$219,15,FALSE)))</f>
        <v>120</v>
      </c>
      <c r="N127" s="242">
        <f>IF(ISNA(VLOOKUP($B127,'Autumn 2022 School'!$C$2:$AF$219,11,FALSE)),0,(VLOOKUP($B127,'Autumn 2022 School'!$C$2:$AF$219,11,FALSE)))</f>
        <v>30</v>
      </c>
      <c r="O127" s="242">
        <f>IF(ISNA(VLOOKUP($B127,'Spring 2022 School'!$C$2:$AF$219,2,FALSE)),0,(VLOOKUP($B127,'Spring 2022 School'!$C$2:$AF$219,2,FALSE)))</f>
        <v>0</v>
      </c>
      <c r="P127" s="242">
        <f>IF(ISNA(VLOOKUP($B127,'Summer 2022 School'!$C$2:$AF$219,2,FALSE)),0,(VLOOKUP($B127,'Summer 2022 School'!$C$2:$AF$219,2,FALSE)))</f>
        <v>0</v>
      </c>
      <c r="Q127" s="242">
        <f>IF(ISNA(VLOOKUP($B127,'Autumn 2022 School'!$C$2:$AF$219,2,FALSE)),0,(VLOOKUP($B127,'Autumn 2022 School'!$C$2:$AF$219,2,FALSE)))</f>
        <v>0</v>
      </c>
      <c r="R127" s="242">
        <f>IF(ISNA(VLOOKUP($B127,'Spring 2022 School'!$C$2:$AF$219,9,FALSE)),0,(VLOOKUP($B127,'Spring 2022 School'!$C$2:$AF$219,9,FALSE)))</f>
        <v>0</v>
      </c>
      <c r="S127" s="242">
        <f>IF(ISNA(VLOOKUP($B127,'Summer 2022 School'!$C$2:$AF$219,9,FALSE)),0,(VLOOKUP($B127,'Summer 2022 School'!$C$2:$AF$219,9,FALSE)))</f>
        <v>0</v>
      </c>
      <c r="T127" s="242">
        <f>IF(ISNA(VLOOKUP($B127,'Autumn 2022 School'!$C$2:$AF$219,7,FALSE)),0,(VLOOKUP($B127,'Autumn 2022 School'!$C$2:$AF$219,7,FALSE)))</f>
        <v>0</v>
      </c>
      <c r="U127" s="242">
        <f>IF(ISNA(VLOOKUP($B127,'Spring 2022 School'!$C$2:$AF$219,25,FALSE)),0,(VLOOKUP($B127,'Spring 2022 School'!$C$2:$AF$219,25,FALSE)))</f>
        <v>20</v>
      </c>
      <c r="V127" s="242">
        <f>IF(ISNA(VLOOKUP($B127,'Spring 2022 School'!$C$2:$AF$219,25,FALSE)),0,(VLOOKUP($B127,'Spring 2022 School'!$C$2:$AF$219,25,FALSE)))</f>
        <v>20</v>
      </c>
      <c r="W127" s="242">
        <f>IF(ISNA(VLOOKUP($B127,'Spring 2022 School'!$C$2:$AF$219,25,FALSE)),0,(VLOOKUP($B127,'Spring 2022 School'!$C$2:$AF$219,25,FALSE)))</f>
        <v>20</v>
      </c>
      <c r="X127" s="242">
        <f>IF(ISNA(VLOOKUP($B127,'Spring 2022 School'!$C$2:$AF$219,26,FALSE)),0,(VLOOKUP($B127,'Spring 2022 School'!$C$2:$AF$219,26,FALSE)))</f>
        <v>300</v>
      </c>
      <c r="Y127" s="242">
        <f>IF(ISNA(VLOOKUP($B127,'Spring 2022 School'!$C$2:$AF$219,26,FALSE)),0,(VLOOKUP($B127,'Spring 2022 School'!$C$2:$AF$219,26,FALSE)))</f>
        <v>300</v>
      </c>
      <c r="Z127" s="242">
        <f>IF(ISNA(VLOOKUP($B127,'Spring 2022 School'!$C$2:$AF$219,26,FALSE)),0,(VLOOKUP($B127,'Spring 2022 School'!$C$2:$AF$219,26,FALSE)))</f>
        <v>300</v>
      </c>
      <c r="AA127" s="242">
        <f>IF(ISNA(VLOOKUP($B127,'Spring 2022 School'!$C$2:$AF$219,27,FALSE)),0,(VLOOKUP($B127,'Spring 2022 School'!$C$2:$AF$219,27,FALSE)))</f>
        <v>0</v>
      </c>
      <c r="AB127" s="242">
        <f>IF(ISNA(VLOOKUP($B127,'Spring 2022 School'!$C$2:$AF$219,27,FALSE)),0,(VLOOKUP($B127,'Spring 2022 School'!$C$2:$AF$219,27,FALSE)))</f>
        <v>0</v>
      </c>
      <c r="AC127" s="242">
        <f>IF(ISNA(VLOOKUP($B127,'Spring 2022 School'!$C$2:$AF$219,27,FALSE)),0,(VLOOKUP($B127,'Spring 2022 School'!$C$2:$AF$219,27,FALSE)))</f>
        <v>0</v>
      </c>
      <c r="AD127" s="414">
        <f t="shared" si="44"/>
        <v>197823</v>
      </c>
      <c r="AE127" s="436">
        <f>VLOOKUP($A127,'Data EYFSS Indica Old'!$C:$AQ,17,0)</f>
        <v>2962.5</v>
      </c>
      <c r="AF127" s="436">
        <f>VLOOKUP($A127,'Data EYFSS Indica Old'!$C:$AQ,18,0)</f>
        <v>15997.499999999998</v>
      </c>
      <c r="AG127" s="436">
        <f>VLOOKUP($A127,'Data EYFSS Indica Old'!$C:$AQ,19,0)</f>
        <v>39697.5</v>
      </c>
      <c r="AH127" s="414">
        <f t="shared" si="45"/>
        <v>1807.125</v>
      </c>
      <c r="AI127" s="414">
        <f t="shared" si="46"/>
        <v>4639.2749999999987</v>
      </c>
      <c r="AJ127" s="414">
        <f t="shared" si="47"/>
        <v>3175.8</v>
      </c>
      <c r="AK127" s="414">
        <f t="shared" si="48"/>
        <v>9622.1999999999989</v>
      </c>
      <c r="AL127" s="436">
        <f>IF(ISNA(VLOOKUP($A127,'Spring 2022 School'!$B124:$AD124,29,FALSE)),0,(VLOOKUP($A127,'Spring 2022 School'!$B124:$AD124,29,FALSE)))</f>
        <v>0</v>
      </c>
      <c r="AM127" s="436">
        <f>IF(ISNA(VLOOKUP($A127,'Spring 2022 School'!$B124:$AZ124,30,FALSE)),0,(VLOOKUP($A127,'Spring 2022 School'!$B124:$AZ124,30,FALSE)))</f>
        <v>0</v>
      </c>
      <c r="AN127" s="435">
        <f t="shared" si="41"/>
        <v>0</v>
      </c>
      <c r="AO127" s="437">
        <f t="shared" si="42"/>
        <v>0</v>
      </c>
      <c r="AP127" s="414">
        <f t="shared" si="43"/>
        <v>207445.2</v>
      </c>
      <c r="AQ127" s="436">
        <f>VLOOKUP($A127,'Data EYFSS Indica Old'!$C:$AQ,26,0)</f>
        <v>30</v>
      </c>
      <c r="AR127" s="436">
        <f>VLOOKUP($A127,'Data EYFSS Indica Old'!$C:$AQ,27,0)</f>
        <v>0</v>
      </c>
      <c r="AS127" s="436">
        <f>VLOOKUP($A127,'Data EYFSS Indica Old'!$C:$AQ,28,0)</f>
        <v>0</v>
      </c>
      <c r="AT127" s="442">
        <f t="shared" si="53"/>
        <v>3627</v>
      </c>
      <c r="AU127" s="442">
        <f>(VLOOKUP($A127,'Data EYFSS Indica Old'!$C:$AQ,24,0))/3.2*AU$3</f>
        <v>0</v>
      </c>
      <c r="AV127" s="447">
        <f t="shared" si="49"/>
        <v>211072.2</v>
      </c>
      <c r="AW127" s="443">
        <f t="shared" si="50"/>
        <v>87946.750000000015</v>
      </c>
      <c r="AX127" s="443">
        <f t="shared" si="51"/>
        <v>70357.400000000009</v>
      </c>
      <c r="AY127" s="443">
        <f t="shared" si="52"/>
        <v>52768.05</v>
      </c>
      <c r="AZ127" s="443"/>
    </row>
    <row r="128" spans="1:52" x14ac:dyDescent="0.35">
      <c r="A128" s="252">
        <v>2308</v>
      </c>
      <c r="B128" t="s">
        <v>1050</v>
      </c>
      <c r="C128" s="242">
        <f>IF(ISNA(VLOOKUP($B128,'Spring 2022 School'!$C$2:$AF$220,5,FALSE)),0,(VLOOKUP($B128,'Spring 2022 School'!$C$2:$AF$220,5,FALSE)))</f>
        <v>40</v>
      </c>
      <c r="D128" s="242">
        <f>IF(ISNA(VLOOKUP($B128,'Summer 2022 School'!$C$2:$AF$220,5,FALSE)),0,(VLOOKUP($B128,'Summer 2022 School'!$C$2:$AF$220,5,FALSE)))</f>
        <v>47</v>
      </c>
      <c r="E128" s="242">
        <f>IF(ISNA(VLOOKUP($B128,'Autumn 2022 School'!$C$2:$AF$219,4,FALSE)),0,(VLOOKUP($B128,'Autumn 2022 School'!$C$2:$AF$219,4,FALSE)))</f>
        <v>26</v>
      </c>
      <c r="F128" s="242">
        <f>IF(ISNA(VLOOKUP($B128,'Spring 2022 School'!$C$2:$AF$219,8,FALSE)),0,(VLOOKUP($B128,'Spring 2022 School'!$C$2:$AF$219,8,FALSE)))</f>
        <v>3</v>
      </c>
      <c r="G128" s="242">
        <f>IF(ISNA(VLOOKUP($B128,'Summer 2022 School'!$C$2:$AF$219,8,FALSE)),0,(VLOOKUP($B128,'Summer 2022 School'!$C$2:$AF$219,8,FALSE)))</f>
        <v>3</v>
      </c>
      <c r="H128" s="242">
        <f>IF(ISNA(VLOOKUP($B128,'Autumn 2022 School'!$C$2:$AF$219,6,FALSE)),0,(VLOOKUP($B128,'Autumn 2022 School'!$C$2:$AF$219,6,FALSE)))</f>
        <v>3</v>
      </c>
      <c r="I128" s="242">
        <f>IF(ISNA(VLOOKUP($B128,'Spring 2022 School'!$C$2:$AF$219,12,FALSE)),0,(VLOOKUP($B128,'Spring 2022 School'!$C$2:$AF$219,12,FALSE)))</f>
        <v>600</v>
      </c>
      <c r="J128" s="242">
        <f>IF(ISNA(VLOOKUP($B128,'Summer 2022 School'!$C$2:$AF$219,12,FALSE)),0,(VLOOKUP($B128,'Summer 2022 School'!$C$2:$AF$219,12,FALSE)))</f>
        <v>705</v>
      </c>
      <c r="K128" s="242">
        <f>IF(ISNA(VLOOKUP($B128,'Autumn 2022 School'!$C$2:$AF$219,9,FALSE)),0,(VLOOKUP($B128,'Autumn 2022 School'!$C$2:$AF$219,9,FALSE)))</f>
        <v>390</v>
      </c>
      <c r="L128" s="242">
        <f>IF(ISNA(VLOOKUP($B128,'Spring 2022 School'!$C$2:$AF$219,15,FALSE)),0,(VLOOKUP($B128,'Spring 2022 School'!$C$2:$AF$219,15,FALSE)))</f>
        <v>30</v>
      </c>
      <c r="M128" s="242">
        <f>IF(ISNA(VLOOKUP($B128,'Summer 2022 School'!$C$2:$AF$219,15,FALSE)),0,(VLOOKUP($B128,'Summer 2022 School'!$C$2:$AF$219,15,FALSE)))</f>
        <v>45</v>
      </c>
      <c r="N128" s="242">
        <f>IF(ISNA(VLOOKUP($B128,'Autumn 2022 School'!$C$2:$AF$219,11,FALSE)),0,(VLOOKUP($B128,'Autumn 2022 School'!$C$2:$AF$219,11,FALSE)))</f>
        <v>45</v>
      </c>
      <c r="O128" s="242">
        <f>IF(ISNA(VLOOKUP($B128,'Spring 2022 School'!$C$2:$AF$219,2,FALSE)),0,(VLOOKUP($B128,'Spring 2022 School'!$C$2:$AF$219,2,FALSE)))</f>
        <v>0</v>
      </c>
      <c r="P128" s="242">
        <f>IF(ISNA(VLOOKUP($B128,'Summer 2022 School'!$C$2:$AF$219,2,FALSE)),0,(VLOOKUP($B128,'Summer 2022 School'!$C$2:$AF$219,2,FALSE)))</f>
        <v>0</v>
      </c>
      <c r="Q128" s="242">
        <f>IF(ISNA(VLOOKUP($B128,'Autumn 2022 School'!$C$2:$AF$219,2,FALSE)),0,(VLOOKUP($B128,'Autumn 2022 School'!$C$2:$AF$219,2,FALSE)))</f>
        <v>0</v>
      </c>
      <c r="R128" s="242">
        <f>IF(ISNA(VLOOKUP($B128,'Spring 2022 School'!$C$2:$AF$219,9,FALSE)),0,(VLOOKUP($B128,'Spring 2022 School'!$C$2:$AF$219,9,FALSE)))</f>
        <v>0</v>
      </c>
      <c r="S128" s="242">
        <f>IF(ISNA(VLOOKUP($B128,'Summer 2022 School'!$C$2:$AF$219,9,FALSE)),0,(VLOOKUP($B128,'Summer 2022 School'!$C$2:$AF$219,9,FALSE)))</f>
        <v>0</v>
      </c>
      <c r="T128" s="242">
        <f>IF(ISNA(VLOOKUP($B128,'Autumn 2022 School'!$C$2:$AF$219,7,FALSE)),0,(VLOOKUP($B128,'Autumn 2022 School'!$C$2:$AF$219,7,FALSE)))</f>
        <v>0</v>
      </c>
      <c r="U128" s="242">
        <f>IF(ISNA(VLOOKUP($B128,'Spring 2022 School'!$C$2:$AF$219,25,FALSE)),0,(VLOOKUP($B128,'Spring 2022 School'!$C$2:$AF$219,25,FALSE)))</f>
        <v>19</v>
      </c>
      <c r="V128" s="242">
        <f>IF(ISNA(VLOOKUP($B128,'Spring 2022 School'!$C$2:$AF$219,25,FALSE)),0,(VLOOKUP($B128,'Spring 2022 School'!$C$2:$AF$219,25,FALSE)))</f>
        <v>19</v>
      </c>
      <c r="W128" s="242">
        <f>IF(ISNA(VLOOKUP($B128,'Spring 2022 School'!$C$2:$AF$219,25,FALSE)),0,(VLOOKUP($B128,'Spring 2022 School'!$C$2:$AF$219,25,FALSE)))</f>
        <v>19</v>
      </c>
      <c r="X128" s="242">
        <f>IF(ISNA(VLOOKUP($B128,'Spring 2022 School'!$C$2:$AF$219,26,FALSE)),0,(VLOOKUP($B128,'Spring 2022 School'!$C$2:$AF$219,26,FALSE)))</f>
        <v>285</v>
      </c>
      <c r="Y128" s="242">
        <f>IF(ISNA(VLOOKUP($B128,'Spring 2022 School'!$C$2:$AF$219,26,FALSE)),0,(VLOOKUP($B128,'Spring 2022 School'!$C$2:$AF$219,26,FALSE)))</f>
        <v>285</v>
      </c>
      <c r="Z128" s="242">
        <f>IF(ISNA(VLOOKUP($B128,'Spring 2022 School'!$C$2:$AF$219,26,FALSE)),0,(VLOOKUP($B128,'Spring 2022 School'!$C$2:$AF$219,26,FALSE)))</f>
        <v>285</v>
      </c>
      <c r="AA128" s="242">
        <f>IF(ISNA(VLOOKUP($B128,'Spring 2022 School'!$C$2:$AF$219,27,FALSE)),0,(VLOOKUP($B128,'Spring 2022 School'!$C$2:$AF$219,27,FALSE)))</f>
        <v>0</v>
      </c>
      <c r="AB128" s="242">
        <f>IF(ISNA(VLOOKUP($B128,'Spring 2022 School'!$C$2:$AF$219,27,FALSE)),0,(VLOOKUP($B128,'Spring 2022 School'!$C$2:$AF$219,27,FALSE)))</f>
        <v>0</v>
      </c>
      <c r="AC128" s="242">
        <f>IF(ISNA(VLOOKUP($B128,'Spring 2022 School'!$C$2:$AF$219,27,FALSE)),0,(VLOOKUP($B128,'Spring 2022 School'!$C$2:$AF$219,27,FALSE)))</f>
        <v>0</v>
      </c>
      <c r="AD128" s="414">
        <f t="shared" si="44"/>
        <v>108852</v>
      </c>
      <c r="AE128" s="436">
        <f>VLOOKUP($A128,'Data EYFSS Indica Old'!$C:$AQ,17,0)</f>
        <v>2441.0526315789471</v>
      </c>
      <c r="AF128" s="436">
        <f>VLOOKUP($A128,'Data EYFSS Indica Old'!$C:$AQ,18,0)</f>
        <v>13425.789473684212</v>
      </c>
      <c r="AG128" s="436">
        <f>VLOOKUP($A128,'Data EYFSS Indica Old'!$C:$AQ,19,0)</f>
        <v>19528.421052631576</v>
      </c>
      <c r="AH128" s="414">
        <f t="shared" si="45"/>
        <v>1489.0421052631577</v>
      </c>
      <c r="AI128" s="414">
        <f t="shared" si="46"/>
        <v>3893.4789473684214</v>
      </c>
      <c r="AJ128" s="414">
        <f t="shared" si="47"/>
        <v>1562.2736842105262</v>
      </c>
      <c r="AK128" s="414">
        <f t="shared" si="48"/>
        <v>6944.7947368421046</v>
      </c>
      <c r="AL128" s="436">
        <f>IF(ISNA(VLOOKUP($A128,'Spring 2022 School'!$B125:$AD125,29,FALSE)),0,(VLOOKUP($A128,'Spring 2022 School'!$B125:$AD125,29,FALSE)))</f>
        <v>0</v>
      </c>
      <c r="AM128" s="436">
        <f>IF(ISNA(VLOOKUP($A128,'Spring 2022 School'!$B125:$AZ125,30,FALSE)),0,(VLOOKUP($A128,'Spring 2022 School'!$B125:$AZ125,30,FALSE)))</f>
        <v>0</v>
      </c>
      <c r="AN128" s="435">
        <f t="shared" si="41"/>
        <v>0</v>
      </c>
      <c r="AO128" s="437">
        <f t="shared" si="42"/>
        <v>0</v>
      </c>
      <c r="AP128" s="414">
        <f t="shared" si="43"/>
        <v>115796.7947368421</v>
      </c>
      <c r="AQ128" s="436">
        <f>VLOOKUP($A128,'Data EYFSS Indica Old'!$C:$AQ,26,0)</f>
        <v>22</v>
      </c>
      <c r="AR128" s="436">
        <f>VLOOKUP($A128,'Data EYFSS Indica Old'!$C:$AQ,27,0)</f>
        <v>0</v>
      </c>
      <c r="AS128" s="436">
        <f>VLOOKUP($A128,'Data EYFSS Indica Old'!$C:$AQ,28,0)</f>
        <v>0</v>
      </c>
      <c r="AT128" s="442">
        <f t="shared" si="53"/>
        <v>2659.8</v>
      </c>
      <c r="AU128" s="442">
        <f>(VLOOKUP($A128,'Data EYFSS Indica Old'!$C:$AQ,24,0))/3.2*AU$3</f>
        <v>0</v>
      </c>
      <c r="AV128" s="447">
        <f t="shared" si="49"/>
        <v>118456.5947368421</v>
      </c>
      <c r="AW128" s="443">
        <f t="shared" si="50"/>
        <v>49356.914473684214</v>
      </c>
      <c r="AX128" s="443">
        <f t="shared" si="51"/>
        <v>39485.531578947368</v>
      </c>
      <c r="AY128" s="443">
        <f t="shared" si="52"/>
        <v>29614.148684210526</v>
      </c>
      <c r="AZ128" s="443"/>
    </row>
    <row r="129" spans="1:52" x14ac:dyDescent="0.35">
      <c r="A129" s="252">
        <v>2309</v>
      </c>
      <c r="B129" t="s">
        <v>1051</v>
      </c>
      <c r="C129" s="242">
        <f>IF(ISNA(VLOOKUP($B129,'Spring 2022 School'!$C$2:$AF$220,5,FALSE)),0,(VLOOKUP($B129,'Spring 2022 School'!$C$2:$AF$220,5,FALSE)))</f>
        <v>38</v>
      </c>
      <c r="D129" s="242">
        <f>IF(ISNA(VLOOKUP($B129,'Summer 2022 School'!$C$2:$AF$220,5,FALSE)),0,(VLOOKUP($B129,'Summer 2022 School'!$C$2:$AF$220,5,FALSE)))</f>
        <v>38</v>
      </c>
      <c r="E129" s="242">
        <f>IF(ISNA(VLOOKUP($B129,'Autumn 2022 School'!$C$2:$AF$219,4,FALSE)),0,(VLOOKUP($B129,'Autumn 2022 School'!$C$2:$AF$219,4,FALSE)))</f>
        <v>25</v>
      </c>
      <c r="F129" s="242">
        <f>IF(ISNA(VLOOKUP($B129,'Spring 2022 School'!$C$2:$AF$219,8,FALSE)),0,(VLOOKUP($B129,'Spring 2022 School'!$C$2:$AF$219,8,FALSE)))</f>
        <v>9</v>
      </c>
      <c r="G129" s="242">
        <f>IF(ISNA(VLOOKUP($B129,'Summer 2022 School'!$C$2:$AF$219,8,FALSE)),0,(VLOOKUP($B129,'Summer 2022 School'!$C$2:$AF$219,8,FALSE)))</f>
        <v>9</v>
      </c>
      <c r="H129" s="242">
        <f>IF(ISNA(VLOOKUP($B129,'Autumn 2022 School'!$C$2:$AF$219,6,FALSE)),0,(VLOOKUP($B129,'Autumn 2022 School'!$C$2:$AF$219,6,FALSE)))</f>
        <v>3</v>
      </c>
      <c r="I129" s="242">
        <f>IF(ISNA(VLOOKUP($B129,'Spring 2022 School'!$C$2:$AF$219,12,FALSE)),0,(VLOOKUP($B129,'Spring 2022 School'!$C$2:$AF$219,12,FALSE)))</f>
        <v>570</v>
      </c>
      <c r="J129" s="242">
        <f>IF(ISNA(VLOOKUP($B129,'Summer 2022 School'!$C$2:$AF$219,12,FALSE)),0,(VLOOKUP($B129,'Summer 2022 School'!$C$2:$AF$219,12,FALSE)))</f>
        <v>570</v>
      </c>
      <c r="K129" s="242">
        <f>IF(ISNA(VLOOKUP($B129,'Autumn 2022 School'!$C$2:$AF$219,9,FALSE)),0,(VLOOKUP($B129,'Autumn 2022 School'!$C$2:$AF$219,9,FALSE)))</f>
        <v>375</v>
      </c>
      <c r="L129" s="242">
        <f>IF(ISNA(VLOOKUP($B129,'Spring 2022 School'!$C$2:$AF$219,15,FALSE)),0,(VLOOKUP($B129,'Spring 2022 School'!$C$2:$AF$219,15,FALSE)))</f>
        <v>135</v>
      </c>
      <c r="M129" s="242">
        <f>IF(ISNA(VLOOKUP($B129,'Summer 2022 School'!$C$2:$AF$219,15,FALSE)),0,(VLOOKUP($B129,'Summer 2022 School'!$C$2:$AF$219,15,FALSE)))</f>
        <v>135</v>
      </c>
      <c r="N129" s="242">
        <f>IF(ISNA(VLOOKUP($B129,'Autumn 2022 School'!$C$2:$AF$219,11,FALSE)),0,(VLOOKUP($B129,'Autumn 2022 School'!$C$2:$AF$219,11,FALSE)))</f>
        <v>45</v>
      </c>
      <c r="O129" s="242">
        <f>IF(ISNA(VLOOKUP($B129,'Spring 2022 School'!$C$2:$AF$219,2,FALSE)),0,(VLOOKUP($B129,'Spring 2022 School'!$C$2:$AF$219,2,FALSE)))</f>
        <v>0</v>
      </c>
      <c r="P129" s="242">
        <f>IF(ISNA(VLOOKUP($B129,'Summer 2022 School'!$C$2:$AF$219,2,FALSE)),0,(VLOOKUP($B129,'Summer 2022 School'!$C$2:$AF$219,2,FALSE)))</f>
        <v>0</v>
      </c>
      <c r="Q129" s="242">
        <f>IF(ISNA(VLOOKUP($B129,'Autumn 2022 School'!$C$2:$AF$219,2,FALSE)),0,(VLOOKUP($B129,'Autumn 2022 School'!$C$2:$AF$219,2,FALSE)))</f>
        <v>1</v>
      </c>
      <c r="R129" s="242">
        <f>IF(ISNA(VLOOKUP($B129,'Spring 2022 School'!$C$2:$AF$219,9,FALSE)),0,(VLOOKUP($B129,'Spring 2022 School'!$C$2:$AF$219,9,FALSE)))</f>
        <v>0</v>
      </c>
      <c r="S129" s="242">
        <f>IF(ISNA(VLOOKUP($B129,'Summer 2022 School'!$C$2:$AF$219,9,FALSE)),0,(VLOOKUP($B129,'Summer 2022 School'!$C$2:$AF$219,9,FALSE)))</f>
        <v>0</v>
      </c>
      <c r="T129" s="242">
        <f>IF(ISNA(VLOOKUP($B129,'Autumn 2022 School'!$C$2:$AF$219,7,FALSE)),0,(VLOOKUP($B129,'Autumn 2022 School'!$C$2:$AF$219,7,FALSE)))</f>
        <v>15</v>
      </c>
      <c r="U129" s="242">
        <f>IF(ISNA(VLOOKUP($B129,'Spring 2022 School'!$C$2:$AF$219,25,FALSE)),0,(VLOOKUP($B129,'Spring 2022 School'!$C$2:$AF$219,25,FALSE)))</f>
        <v>5</v>
      </c>
      <c r="V129" s="242">
        <f>IF(ISNA(VLOOKUP($B129,'Spring 2022 School'!$C$2:$AF$219,25,FALSE)),0,(VLOOKUP($B129,'Spring 2022 School'!$C$2:$AF$219,25,FALSE)))</f>
        <v>5</v>
      </c>
      <c r="W129" s="242">
        <f>IF(ISNA(VLOOKUP($B129,'Spring 2022 School'!$C$2:$AF$219,25,FALSE)),0,(VLOOKUP($B129,'Spring 2022 School'!$C$2:$AF$219,25,FALSE)))</f>
        <v>5</v>
      </c>
      <c r="X129" s="242">
        <f>IF(ISNA(VLOOKUP($B129,'Spring 2022 School'!$C$2:$AF$219,26,FALSE)),0,(VLOOKUP($B129,'Spring 2022 School'!$C$2:$AF$219,26,FALSE)))</f>
        <v>75</v>
      </c>
      <c r="Y129" s="242">
        <f>IF(ISNA(VLOOKUP($B129,'Spring 2022 School'!$C$2:$AF$219,26,FALSE)),0,(VLOOKUP($B129,'Spring 2022 School'!$C$2:$AF$219,26,FALSE)))</f>
        <v>75</v>
      </c>
      <c r="Z129" s="242">
        <f>IF(ISNA(VLOOKUP($B129,'Spring 2022 School'!$C$2:$AF$219,26,FALSE)),0,(VLOOKUP($B129,'Spring 2022 School'!$C$2:$AF$219,26,FALSE)))</f>
        <v>75</v>
      </c>
      <c r="AA129" s="242">
        <f>IF(ISNA(VLOOKUP($B129,'Spring 2022 School'!$C$2:$AF$219,27,FALSE)),0,(VLOOKUP($B129,'Spring 2022 School'!$C$2:$AF$219,27,FALSE)))</f>
        <v>0</v>
      </c>
      <c r="AB129" s="242">
        <f>IF(ISNA(VLOOKUP($B129,'Spring 2022 School'!$C$2:$AF$219,27,FALSE)),0,(VLOOKUP($B129,'Spring 2022 School'!$C$2:$AF$219,27,FALSE)))</f>
        <v>0</v>
      </c>
      <c r="AC129" s="242">
        <f>IF(ISNA(VLOOKUP($B129,'Spring 2022 School'!$C$2:$AF$219,27,FALSE)),0,(VLOOKUP($B129,'Spring 2022 School'!$C$2:$AF$219,27,FALSE)))</f>
        <v>0</v>
      </c>
      <c r="AD129" s="414">
        <f t="shared" si="44"/>
        <v>109839</v>
      </c>
      <c r="AE129" s="436">
        <f>VLOOKUP($A129,'Data EYFSS Indica Old'!$C:$AQ,17,0)</f>
        <v>810.57692307692309</v>
      </c>
      <c r="AF129" s="436">
        <f>VLOOKUP($A129,'Data EYFSS Indica Old'!$C:$AQ,18,0)</f>
        <v>11348.076923076922</v>
      </c>
      <c r="AG129" s="436">
        <f>VLOOKUP($A129,'Data EYFSS Indica Old'!$C:$AQ,19,0)</f>
        <v>18643.26923076923</v>
      </c>
      <c r="AH129" s="414">
        <f t="shared" si="45"/>
        <v>494.45192307692309</v>
      </c>
      <c r="AI129" s="414">
        <f t="shared" si="46"/>
        <v>3290.9423076923072</v>
      </c>
      <c r="AJ129" s="414">
        <f t="shared" si="47"/>
        <v>1491.4615384615386</v>
      </c>
      <c r="AK129" s="414">
        <f t="shared" si="48"/>
        <v>5276.8557692307695</v>
      </c>
      <c r="AL129" s="436">
        <f>IF(ISNA(VLOOKUP($A129,'Spring 2022 School'!$B126:$AD126,29,FALSE)),0,(VLOOKUP($A129,'Spring 2022 School'!$B126:$AD126,29,FALSE)))</f>
        <v>5</v>
      </c>
      <c r="AM129" s="436">
        <f>IF(ISNA(VLOOKUP($A129,'Spring 2022 School'!$B126:$AZ126,30,FALSE)),0,(VLOOKUP($A129,'Spring 2022 School'!$B126:$AZ126,30,FALSE)))</f>
        <v>75</v>
      </c>
      <c r="AN129" s="435">
        <f t="shared" si="41"/>
        <v>2725</v>
      </c>
      <c r="AO129" s="437">
        <f t="shared" si="42"/>
        <v>1045.8</v>
      </c>
      <c r="AP129" s="414">
        <f t="shared" si="43"/>
        <v>118886.65576923077</v>
      </c>
      <c r="AQ129" s="436">
        <f>VLOOKUP($A129,'Data EYFSS Indica Old'!$C:$AQ,26,0)</f>
        <v>27</v>
      </c>
      <c r="AR129" s="436">
        <f>VLOOKUP($A129,'Data EYFSS Indica Old'!$C:$AQ,27,0)</f>
        <v>0</v>
      </c>
      <c r="AS129" s="436">
        <f>VLOOKUP($A129,'Data EYFSS Indica Old'!$C:$AQ,28,0)</f>
        <v>0</v>
      </c>
      <c r="AT129" s="442">
        <f t="shared" si="53"/>
        <v>3264.3</v>
      </c>
      <c r="AU129" s="442">
        <f>(VLOOKUP($A129,'Data EYFSS Indica Old'!$C:$AQ,24,0))/3.2*AU$3</f>
        <v>0</v>
      </c>
      <c r="AV129" s="447">
        <f t="shared" si="49"/>
        <v>122150.95576923077</v>
      </c>
      <c r="AW129" s="443">
        <f t="shared" si="50"/>
        <v>50896.23157051282</v>
      </c>
      <c r="AX129" s="443">
        <f t="shared" si="51"/>
        <v>40716.985256410255</v>
      </c>
      <c r="AY129" s="443">
        <f t="shared" si="52"/>
        <v>30537.738942307689</v>
      </c>
      <c r="AZ129" s="443"/>
    </row>
    <row r="130" spans="1:52" x14ac:dyDescent="0.35">
      <c r="A130" s="252">
        <v>2317</v>
      </c>
      <c r="B130" t="s">
        <v>1052</v>
      </c>
      <c r="C130" s="242">
        <f>IF(ISNA(VLOOKUP($B130,'Spring 2022 School'!$C$2:$AF$220,5,FALSE)),0,(VLOOKUP($B130,'Spring 2022 School'!$C$2:$AF$220,5,FALSE)))</f>
        <v>60</v>
      </c>
      <c r="D130" s="242">
        <f>IF(ISNA(VLOOKUP($B130,'Summer 2022 School'!$C$2:$AF$220,5,FALSE)),0,(VLOOKUP($B130,'Summer 2022 School'!$C$2:$AF$220,5,FALSE)))</f>
        <v>63</v>
      </c>
      <c r="E130" s="242">
        <f>IF(ISNA(VLOOKUP($B130,'Autumn 2022 School'!$C$2:$AF$219,4,FALSE)),0,(VLOOKUP($B130,'Autumn 2022 School'!$C$2:$AF$219,4,FALSE)))</f>
        <v>53</v>
      </c>
      <c r="F130" s="242">
        <f>IF(ISNA(VLOOKUP($B130,'Spring 2022 School'!$C$2:$AF$219,8,FALSE)),0,(VLOOKUP($B130,'Spring 2022 School'!$C$2:$AF$219,8,FALSE)))</f>
        <v>22</v>
      </c>
      <c r="G130" s="242">
        <f>IF(ISNA(VLOOKUP($B130,'Summer 2022 School'!$C$2:$AF$219,8,FALSE)),0,(VLOOKUP($B130,'Summer 2022 School'!$C$2:$AF$219,8,FALSE)))</f>
        <v>24</v>
      </c>
      <c r="H130" s="242">
        <f>IF(ISNA(VLOOKUP($B130,'Autumn 2022 School'!$C$2:$AF$219,6,FALSE)),0,(VLOOKUP($B130,'Autumn 2022 School'!$C$2:$AF$219,6,FALSE)))</f>
        <v>18</v>
      </c>
      <c r="I130" s="242">
        <f>IF(ISNA(VLOOKUP($B130,'Spring 2022 School'!$C$2:$AF$219,12,FALSE)),0,(VLOOKUP($B130,'Spring 2022 School'!$C$2:$AF$219,12,FALSE)))</f>
        <v>900</v>
      </c>
      <c r="J130" s="242">
        <f>IF(ISNA(VLOOKUP($B130,'Summer 2022 School'!$C$2:$AF$219,12,FALSE)),0,(VLOOKUP($B130,'Summer 2022 School'!$C$2:$AF$219,12,FALSE)))</f>
        <v>945</v>
      </c>
      <c r="K130" s="242">
        <f>IF(ISNA(VLOOKUP($B130,'Autumn 2022 School'!$C$2:$AF$219,9,FALSE)),0,(VLOOKUP($B130,'Autumn 2022 School'!$C$2:$AF$219,9,FALSE)))</f>
        <v>795</v>
      </c>
      <c r="L130" s="242">
        <f>IF(ISNA(VLOOKUP($B130,'Spring 2022 School'!$C$2:$AF$219,15,FALSE)),0,(VLOOKUP($B130,'Spring 2022 School'!$C$2:$AF$219,15,FALSE)))</f>
        <v>330</v>
      </c>
      <c r="M130" s="242">
        <f>IF(ISNA(VLOOKUP($B130,'Summer 2022 School'!$C$2:$AF$219,15,FALSE)),0,(VLOOKUP($B130,'Summer 2022 School'!$C$2:$AF$219,15,FALSE)))</f>
        <v>360</v>
      </c>
      <c r="N130" s="242">
        <f>IF(ISNA(VLOOKUP($B130,'Autumn 2022 School'!$C$2:$AF$219,11,FALSE)),0,(VLOOKUP($B130,'Autumn 2022 School'!$C$2:$AF$219,11,FALSE)))</f>
        <v>270</v>
      </c>
      <c r="O130" s="242">
        <f>IF(ISNA(VLOOKUP($B130,'Spring 2022 School'!$C$2:$AF$219,2,FALSE)),0,(VLOOKUP($B130,'Spring 2022 School'!$C$2:$AF$219,2,FALSE)))</f>
        <v>0</v>
      </c>
      <c r="P130" s="242">
        <f>IF(ISNA(VLOOKUP($B130,'Summer 2022 School'!$C$2:$AF$219,2,FALSE)),0,(VLOOKUP($B130,'Summer 2022 School'!$C$2:$AF$219,2,FALSE)))</f>
        <v>0</v>
      </c>
      <c r="Q130" s="242">
        <f>IF(ISNA(VLOOKUP($B130,'Autumn 2022 School'!$C$2:$AF$219,2,FALSE)),0,(VLOOKUP($B130,'Autumn 2022 School'!$C$2:$AF$219,2,FALSE)))</f>
        <v>0</v>
      </c>
      <c r="R130" s="242">
        <f>IF(ISNA(VLOOKUP($B130,'Spring 2022 School'!$C$2:$AF$219,9,FALSE)),0,(VLOOKUP($B130,'Spring 2022 School'!$C$2:$AF$219,9,FALSE)))</f>
        <v>0</v>
      </c>
      <c r="S130" s="242">
        <f>IF(ISNA(VLOOKUP($B130,'Summer 2022 School'!$C$2:$AF$219,9,FALSE)),0,(VLOOKUP($B130,'Summer 2022 School'!$C$2:$AF$219,9,FALSE)))</f>
        <v>0</v>
      </c>
      <c r="T130" s="242">
        <f>IF(ISNA(VLOOKUP($B130,'Autumn 2022 School'!$C$2:$AF$219,7,FALSE)),0,(VLOOKUP($B130,'Autumn 2022 School'!$C$2:$AF$219,7,FALSE)))</f>
        <v>0</v>
      </c>
      <c r="U130" s="242">
        <f>IF(ISNA(VLOOKUP($B130,'Spring 2022 School'!$C$2:$AF$219,25,FALSE)),0,(VLOOKUP($B130,'Spring 2022 School'!$C$2:$AF$219,25,FALSE)))</f>
        <v>14</v>
      </c>
      <c r="V130" s="242">
        <f>IF(ISNA(VLOOKUP($B130,'Spring 2022 School'!$C$2:$AF$219,25,FALSE)),0,(VLOOKUP($B130,'Spring 2022 School'!$C$2:$AF$219,25,FALSE)))</f>
        <v>14</v>
      </c>
      <c r="W130" s="242">
        <f>IF(ISNA(VLOOKUP($B130,'Spring 2022 School'!$C$2:$AF$219,25,FALSE)),0,(VLOOKUP($B130,'Spring 2022 School'!$C$2:$AF$219,25,FALSE)))</f>
        <v>14</v>
      </c>
      <c r="X130" s="242">
        <f>IF(ISNA(VLOOKUP($B130,'Spring 2022 School'!$C$2:$AF$219,26,FALSE)),0,(VLOOKUP($B130,'Spring 2022 School'!$C$2:$AF$219,26,FALSE)))</f>
        <v>210</v>
      </c>
      <c r="Y130" s="242">
        <f>IF(ISNA(VLOOKUP($B130,'Spring 2022 School'!$C$2:$AF$219,26,FALSE)),0,(VLOOKUP($B130,'Spring 2022 School'!$C$2:$AF$219,26,FALSE)))</f>
        <v>210</v>
      </c>
      <c r="Z130" s="242">
        <f>IF(ISNA(VLOOKUP($B130,'Spring 2022 School'!$C$2:$AF$219,26,FALSE)),0,(VLOOKUP($B130,'Spring 2022 School'!$C$2:$AF$219,26,FALSE)))</f>
        <v>210</v>
      </c>
      <c r="AA130" s="242">
        <f>IF(ISNA(VLOOKUP($B130,'Spring 2022 School'!$C$2:$AF$219,27,FALSE)),0,(VLOOKUP($B130,'Spring 2022 School'!$C$2:$AF$219,27,FALSE)))</f>
        <v>45</v>
      </c>
      <c r="AB130" s="242">
        <f>IF(ISNA(VLOOKUP($B130,'Spring 2022 School'!$C$2:$AF$219,27,FALSE)),0,(VLOOKUP($B130,'Spring 2022 School'!$C$2:$AF$219,27,FALSE)))</f>
        <v>45</v>
      </c>
      <c r="AC130" s="242">
        <f>IF(ISNA(VLOOKUP($B130,'Spring 2022 School'!$C$2:$AF$219,27,FALSE)),0,(VLOOKUP($B130,'Spring 2022 School'!$C$2:$AF$219,27,FALSE)))</f>
        <v>45</v>
      </c>
      <c r="AD130" s="414">
        <f t="shared" si="44"/>
        <v>214954.5</v>
      </c>
      <c r="AE130" s="436">
        <f>VLOOKUP($A130,'Data EYFSS Indica Old'!$C:$AQ,17,0)</f>
        <v>5754.6923076923076</v>
      </c>
      <c r="AF130" s="436">
        <f>VLOOKUP($A130,'Data EYFSS Indica Old'!$C:$AQ,18,0)</f>
        <v>12032.538461538463</v>
      </c>
      <c r="AG130" s="436">
        <f>VLOOKUP($A130,'Data EYFSS Indica Old'!$C:$AQ,19,0)</f>
        <v>25634.538461538461</v>
      </c>
      <c r="AH130" s="414">
        <f t="shared" si="45"/>
        <v>3510.3623076923077</v>
      </c>
      <c r="AI130" s="414">
        <f t="shared" si="46"/>
        <v>3489.436153846154</v>
      </c>
      <c r="AJ130" s="414">
        <f t="shared" si="47"/>
        <v>2050.7630769230768</v>
      </c>
      <c r="AK130" s="414">
        <f t="shared" si="48"/>
        <v>9050.5615384615376</v>
      </c>
      <c r="AL130" s="436">
        <f>IF(ISNA(VLOOKUP($A130,'Spring 2022 School'!$B127:$AD127,29,FALSE)),0,(VLOOKUP($A130,'Spring 2022 School'!$B127:$AD127,29,FALSE)))</f>
        <v>3</v>
      </c>
      <c r="AM130" s="436">
        <f>IF(ISNA(VLOOKUP($A130,'Spring 2022 School'!$B127:$AZ127,30,FALSE)),0,(VLOOKUP($A130,'Spring 2022 School'!$B127:$AZ127,30,FALSE)))</f>
        <v>45</v>
      </c>
      <c r="AN130" s="435">
        <f t="shared" si="41"/>
        <v>1635</v>
      </c>
      <c r="AO130" s="437">
        <f t="shared" si="42"/>
        <v>0</v>
      </c>
      <c r="AP130" s="414">
        <f t="shared" si="43"/>
        <v>225640.06153846154</v>
      </c>
      <c r="AQ130" s="436">
        <f>VLOOKUP($A130,'Data EYFSS Indica Old'!$C:$AQ,26,0)</f>
        <v>23</v>
      </c>
      <c r="AR130" s="436">
        <f>VLOOKUP($A130,'Data EYFSS Indica Old'!$C:$AQ,27,0)</f>
        <v>0</v>
      </c>
      <c r="AS130" s="436">
        <f>VLOOKUP($A130,'Data EYFSS Indica Old'!$C:$AQ,28,0)</f>
        <v>0</v>
      </c>
      <c r="AT130" s="442">
        <f t="shared" si="53"/>
        <v>2780.7</v>
      </c>
      <c r="AU130" s="442">
        <f>(VLOOKUP($A130,'Data EYFSS Indica Old'!$C:$AQ,24,0))/3.2*AU$3</f>
        <v>0</v>
      </c>
      <c r="AV130" s="447">
        <f t="shared" si="49"/>
        <v>228420.76153846155</v>
      </c>
      <c r="AW130" s="443">
        <f t="shared" si="50"/>
        <v>95175.317307692312</v>
      </c>
      <c r="AX130" s="443">
        <f t="shared" si="51"/>
        <v>76140.25384615385</v>
      </c>
      <c r="AY130" s="443">
        <f t="shared" si="52"/>
        <v>57105.190384615387</v>
      </c>
      <c r="AZ130" s="443"/>
    </row>
    <row r="131" spans="1:52" x14ac:dyDescent="0.35">
      <c r="A131" s="252">
        <v>2402</v>
      </c>
      <c r="B131" t="s">
        <v>1053</v>
      </c>
      <c r="C131" s="242">
        <f>IF(ISNA(VLOOKUP($B131,'Spring 2022 School'!$C$2:$AF$220,5,FALSE)),0,(VLOOKUP($B131,'Spring 2022 School'!$C$2:$AF$220,5,FALSE)))</f>
        <v>52</v>
      </c>
      <c r="D131" s="242">
        <f>IF(ISNA(VLOOKUP($B131,'Summer 2022 School'!$C$2:$AF$220,5,FALSE)),0,(VLOOKUP($B131,'Summer 2022 School'!$C$2:$AF$220,5,FALSE)))</f>
        <v>52</v>
      </c>
      <c r="E131" s="242">
        <f>IF(ISNA(VLOOKUP($B131,'Autumn 2022 School'!$C$2:$AF$219,4,FALSE)),0,(VLOOKUP($B131,'Autumn 2022 School'!$C$2:$AF$219,4,FALSE)))</f>
        <v>27</v>
      </c>
      <c r="F131" s="242">
        <f>IF(ISNA(VLOOKUP($B131,'Spring 2022 School'!$C$2:$AF$219,8,FALSE)),0,(VLOOKUP($B131,'Spring 2022 School'!$C$2:$AF$219,8,FALSE)))</f>
        <v>1</v>
      </c>
      <c r="G131" s="242">
        <f>IF(ISNA(VLOOKUP($B131,'Summer 2022 School'!$C$2:$AF$219,8,FALSE)),0,(VLOOKUP($B131,'Summer 2022 School'!$C$2:$AF$219,8,FALSE)))</f>
        <v>1</v>
      </c>
      <c r="H131" s="242">
        <f>IF(ISNA(VLOOKUP($B131,'Autumn 2022 School'!$C$2:$AF$219,6,FALSE)),0,(VLOOKUP($B131,'Autumn 2022 School'!$C$2:$AF$219,6,FALSE)))</f>
        <v>1</v>
      </c>
      <c r="I131" s="242">
        <f>IF(ISNA(VLOOKUP($B131,'Spring 2022 School'!$C$2:$AF$219,12,FALSE)),0,(VLOOKUP($B131,'Spring 2022 School'!$C$2:$AF$219,12,FALSE)))</f>
        <v>765</v>
      </c>
      <c r="J131" s="242">
        <f>IF(ISNA(VLOOKUP($B131,'Summer 2022 School'!$C$2:$AF$219,12,FALSE)),0,(VLOOKUP($B131,'Summer 2022 School'!$C$2:$AF$219,12,FALSE)))</f>
        <v>765</v>
      </c>
      <c r="K131" s="242">
        <f>IF(ISNA(VLOOKUP($B131,'Autumn 2022 School'!$C$2:$AF$219,9,FALSE)),0,(VLOOKUP($B131,'Autumn 2022 School'!$C$2:$AF$219,9,FALSE)))</f>
        <v>390</v>
      </c>
      <c r="L131" s="242">
        <f>IF(ISNA(VLOOKUP($B131,'Spring 2022 School'!$C$2:$AF$219,15,FALSE)),0,(VLOOKUP($B131,'Spring 2022 School'!$C$2:$AF$219,15,FALSE)))</f>
        <v>15</v>
      </c>
      <c r="M131" s="242">
        <f>IF(ISNA(VLOOKUP($B131,'Summer 2022 School'!$C$2:$AF$219,15,FALSE)),0,(VLOOKUP($B131,'Summer 2022 School'!$C$2:$AF$219,15,FALSE)))</f>
        <v>15</v>
      </c>
      <c r="N131" s="242">
        <f>IF(ISNA(VLOOKUP($B131,'Autumn 2022 School'!$C$2:$AF$219,11,FALSE)),0,(VLOOKUP($B131,'Autumn 2022 School'!$C$2:$AF$219,11,FALSE)))</f>
        <v>15</v>
      </c>
      <c r="O131" s="242">
        <f>IF(ISNA(VLOOKUP($B131,'Spring 2022 School'!$C$2:$AF$219,2,FALSE)),0,(VLOOKUP($B131,'Spring 2022 School'!$C$2:$AF$219,2,FALSE)))</f>
        <v>0</v>
      </c>
      <c r="P131" s="242">
        <f>IF(ISNA(VLOOKUP($B131,'Summer 2022 School'!$C$2:$AF$219,2,FALSE)),0,(VLOOKUP($B131,'Summer 2022 School'!$C$2:$AF$219,2,FALSE)))</f>
        <v>0</v>
      </c>
      <c r="Q131" s="242">
        <f>IF(ISNA(VLOOKUP($B131,'Autumn 2022 School'!$C$2:$AF$219,2,FALSE)),0,(VLOOKUP($B131,'Autumn 2022 School'!$C$2:$AF$219,2,FALSE)))</f>
        <v>0</v>
      </c>
      <c r="R131" s="242">
        <f>IF(ISNA(VLOOKUP($B131,'Spring 2022 School'!$C$2:$AF$219,9,FALSE)),0,(VLOOKUP($B131,'Spring 2022 School'!$C$2:$AF$219,9,FALSE)))</f>
        <v>0</v>
      </c>
      <c r="S131" s="242">
        <f>IF(ISNA(VLOOKUP($B131,'Summer 2022 School'!$C$2:$AF$219,9,FALSE)),0,(VLOOKUP($B131,'Summer 2022 School'!$C$2:$AF$219,9,FALSE)))</f>
        <v>0</v>
      </c>
      <c r="T131" s="242">
        <f>IF(ISNA(VLOOKUP($B131,'Autumn 2022 School'!$C$2:$AF$219,7,FALSE)),0,(VLOOKUP($B131,'Autumn 2022 School'!$C$2:$AF$219,7,FALSE)))</f>
        <v>0</v>
      </c>
      <c r="U131" s="242">
        <f>IF(ISNA(VLOOKUP($B131,'Spring 2022 School'!$C$2:$AF$219,25,FALSE)),0,(VLOOKUP($B131,'Spring 2022 School'!$C$2:$AF$219,25,FALSE)))</f>
        <v>11</v>
      </c>
      <c r="V131" s="242">
        <f>IF(ISNA(VLOOKUP($B131,'Spring 2022 School'!$C$2:$AF$219,25,FALSE)),0,(VLOOKUP($B131,'Spring 2022 School'!$C$2:$AF$219,25,FALSE)))</f>
        <v>11</v>
      </c>
      <c r="W131" s="242">
        <f>IF(ISNA(VLOOKUP($B131,'Spring 2022 School'!$C$2:$AF$219,25,FALSE)),0,(VLOOKUP($B131,'Spring 2022 School'!$C$2:$AF$219,25,FALSE)))</f>
        <v>11</v>
      </c>
      <c r="X131" s="242">
        <f>IF(ISNA(VLOOKUP($B131,'Spring 2022 School'!$C$2:$AF$219,26,FALSE)),0,(VLOOKUP($B131,'Spring 2022 School'!$C$2:$AF$219,26,FALSE)))</f>
        <v>165</v>
      </c>
      <c r="Y131" s="242">
        <f>IF(ISNA(VLOOKUP($B131,'Spring 2022 School'!$C$2:$AF$219,26,FALSE)),0,(VLOOKUP($B131,'Spring 2022 School'!$C$2:$AF$219,26,FALSE)))</f>
        <v>165</v>
      </c>
      <c r="Z131" s="242">
        <f>IF(ISNA(VLOOKUP($B131,'Spring 2022 School'!$C$2:$AF$219,26,FALSE)),0,(VLOOKUP($B131,'Spring 2022 School'!$C$2:$AF$219,26,FALSE)))</f>
        <v>165</v>
      </c>
      <c r="AA131" s="242">
        <f>IF(ISNA(VLOOKUP($B131,'Spring 2022 School'!$C$2:$AF$219,27,FALSE)),0,(VLOOKUP($B131,'Spring 2022 School'!$C$2:$AF$219,27,FALSE)))</f>
        <v>0</v>
      </c>
      <c r="AB131" s="242">
        <f>IF(ISNA(VLOOKUP($B131,'Spring 2022 School'!$C$2:$AF$219,27,FALSE)),0,(VLOOKUP($B131,'Spring 2022 School'!$C$2:$AF$219,27,FALSE)))</f>
        <v>0</v>
      </c>
      <c r="AC131" s="242">
        <f>IF(ISNA(VLOOKUP($B131,'Spring 2022 School'!$C$2:$AF$219,27,FALSE)),0,(VLOOKUP($B131,'Spring 2022 School'!$C$2:$AF$219,27,FALSE)))</f>
        <v>0</v>
      </c>
      <c r="AD131" s="414">
        <f t="shared" si="44"/>
        <v>118158</v>
      </c>
      <c r="AE131" s="436">
        <f>VLOOKUP($A131,'Data EYFSS Indica Old'!$C:$AQ,17,0)</f>
        <v>540.28846153846155</v>
      </c>
      <c r="AF131" s="436">
        <f>VLOOKUP($A131,'Data EYFSS Indica Old'!$C:$AQ,18,0)</f>
        <v>540.28846153846155</v>
      </c>
      <c r="AG131" s="436">
        <f>VLOOKUP($A131,'Data EYFSS Indica Old'!$C:$AQ,19,0)</f>
        <v>1620.8653846153848</v>
      </c>
      <c r="AH131" s="414">
        <f t="shared" si="45"/>
        <v>329.57596153846151</v>
      </c>
      <c r="AI131" s="414">
        <f t="shared" si="46"/>
        <v>156.68365384615385</v>
      </c>
      <c r="AJ131" s="414">
        <f t="shared" si="47"/>
        <v>129.66923076923078</v>
      </c>
      <c r="AK131" s="414">
        <f t="shared" si="48"/>
        <v>615.92884615384617</v>
      </c>
      <c r="AL131" s="436">
        <f>IF(ISNA(VLOOKUP($A131,'Spring 2022 School'!$B128:$AD128,29,FALSE)),0,(VLOOKUP($A131,'Spring 2022 School'!$B128:$AD128,29,FALSE)))</f>
        <v>0</v>
      </c>
      <c r="AM131" s="436">
        <f>IF(ISNA(VLOOKUP($A131,'Spring 2022 School'!$B128:$AZ128,30,FALSE)),0,(VLOOKUP($A131,'Spring 2022 School'!$B128:$AZ128,30,FALSE)))</f>
        <v>0</v>
      </c>
      <c r="AN131" s="435">
        <f t="shared" si="41"/>
        <v>0</v>
      </c>
      <c r="AO131" s="437">
        <f t="shared" si="42"/>
        <v>0</v>
      </c>
      <c r="AP131" s="414">
        <f t="shared" si="43"/>
        <v>118773.92884615385</v>
      </c>
      <c r="AQ131" s="436">
        <f>VLOOKUP($A131,'Data EYFSS Indica Old'!$C:$AQ,26,0)</f>
        <v>9</v>
      </c>
      <c r="AR131" s="436">
        <f>VLOOKUP($A131,'Data EYFSS Indica Old'!$C:$AQ,27,0)</f>
        <v>0</v>
      </c>
      <c r="AS131" s="436">
        <f>VLOOKUP($A131,'Data EYFSS Indica Old'!$C:$AQ,28,0)</f>
        <v>0</v>
      </c>
      <c r="AT131" s="442">
        <f t="shared" si="53"/>
        <v>1088.0999999999999</v>
      </c>
      <c r="AU131" s="442">
        <f>(VLOOKUP($A131,'Data EYFSS Indica Old'!$C:$AQ,24,0))/3.2*AU$3</f>
        <v>0</v>
      </c>
      <c r="AV131" s="447">
        <f t="shared" si="49"/>
        <v>119862.02884615386</v>
      </c>
      <c r="AW131" s="443">
        <f t="shared" si="50"/>
        <v>49942.512019230773</v>
      </c>
      <c r="AX131" s="443">
        <f t="shared" si="51"/>
        <v>39954.009615384617</v>
      </c>
      <c r="AY131" s="443">
        <f t="shared" si="52"/>
        <v>29965.507211538461</v>
      </c>
      <c r="AZ131" s="443"/>
    </row>
    <row r="132" spans="1:52" x14ac:dyDescent="0.35">
      <c r="A132" s="252">
        <v>2429</v>
      </c>
      <c r="B132" t="s">
        <v>1054</v>
      </c>
      <c r="C132" s="242">
        <f>IF(ISNA(VLOOKUP($B132,'Spring 2022 School'!$C$2:$AF$220,5,FALSE)),0,(VLOOKUP($B132,'Spring 2022 School'!$C$2:$AF$220,5,FALSE)))</f>
        <v>32</v>
      </c>
      <c r="D132" s="242">
        <f>IF(ISNA(VLOOKUP($B132,'Summer 2022 School'!$C$2:$AF$220,5,FALSE)),0,(VLOOKUP($B132,'Summer 2022 School'!$C$2:$AF$220,5,FALSE)))</f>
        <v>38</v>
      </c>
      <c r="E132" s="242">
        <f>IF(ISNA(VLOOKUP($B132,'Autumn 2022 School'!$C$2:$AF$219,4,FALSE)),0,(VLOOKUP($B132,'Autumn 2022 School'!$C$2:$AF$219,4,FALSE)))</f>
        <v>23</v>
      </c>
      <c r="F132" s="242">
        <f>IF(ISNA(VLOOKUP($B132,'Spring 2022 School'!$C$2:$AF$219,8,FALSE)),0,(VLOOKUP($B132,'Spring 2022 School'!$C$2:$AF$219,8,FALSE)))</f>
        <v>10</v>
      </c>
      <c r="G132" s="242">
        <f>IF(ISNA(VLOOKUP($B132,'Summer 2022 School'!$C$2:$AF$219,8,FALSE)),0,(VLOOKUP($B132,'Summer 2022 School'!$C$2:$AF$219,8,FALSE)))</f>
        <v>11</v>
      </c>
      <c r="H132" s="242">
        <f>IF(ISNA(VLOOKUP($B132,'Autumn 2022 School'!$C$2:$AF$219,6,FALSE)),0,(VLOOKUP($B132,'Autumn 2022 School'!$C$2:$AF$219,6,FALSE)))</f>
        <v>7</v>
      </c>
      <c r="I132" s="242">
        <f>IF(ISNA(VLOOKUP($B132,'Spring 2022 School'!$C$2:$AF$219,12,FALSE)),0,(VLOOKUP($B132,'Spring 2022 School'!$C$2:$AF$219,12,FALSE)))</f>
        <v>480</v>
      </c>
      <c r="J132" s="242">
        <f>IF(ISNA(VLOOKUP($B132,'Summer 2022 School'!$C$2:$AF$219,12,FALSE)),0,(VLOOKUP($B132,'Summer 2022 School'!$C$2:$AF$219,12,FALSE)))</f>
        <v>570</v>
      </c>
      <c r="K132" s="242">
        <f>IF(ISNA(VLOOKUP($B132,'Autumn 2022 School'!$C$2:$AF$219,9,FALSE)),0,(VLOOKUP($B132,'Autumn 2022 School'!$C$2:$AF$219,9,FALSE)))</f>
        <v>345</v>
      </c>
      <c r="L132" s="242">
        <f>IF(ISNA(VLOOKUP($B132,'Spring 2022 School'!$C$2:$AF$219,15,FALSE)),0,(VLOOKUP($B132,'Spring 2022 School'!$C$2:$AF$219,15,FALSE)))</f>
        <v>150</v>
      </c>
      <c r="M132" s="242">
        <f>IF(ISNA(VLOOKUP($B132,'Summer 2022 School'!$C$2:$AF$219,15,FALSE)),0,(VLOOKUP($B132,'Summer 2022 School'!$C$2:$AF$219,15,FALSE)))</f>
        <v>165</v>
      </c>
      <c r="N132" s="242">
        <f>IF(ISNA(VLOOKUP($B132,'Autumn 2022 School'!$C$2:$AF$219,11,FALSE)),0,(VLOOKUP($B132,'Autumn 2022 School'!$C$2:$AF$219,11,FALSE)))</f>
        <v>105</v>
      </c>
      <c r="O132" s="242">
        <f>IF(ISNA(VLOOKUP($B132,'Spring 2022 School'!$C$2:$AF$219,2,FALSE)),0,(VLOOKUP($B132,'Spring 2022 School'!$C$2:$AF$219,2,FALSE)))</f>
        <v>0</v>
      </c>
      <c r="P132" s="242">
        <f>IF(ISNA(VLOOKUP($B132,'Summer 2022 School'!$C$2:$AF$219,2,FALSE)),0,(VLOOKUP($B132,'Summer 2022 School'!$C$2:$AF$219,2,FALSE)))</f>
        <v>0</v>
      </c>
      <c r="Q132" s="242">
        <f>IF(ISNA(VLOOKUP($B132,'Autumn 2022 School'!$C$2:$AF$219,2,FALSE)),0,(VLOOKUP($B132,'Autumn 2022 School'!$C$2:$AF$219,2,FALSE)))</f>
        <v>0</v>
      </c>
      <c r="R132" s="242">
        <f>IF(ISNA(VLOOKUP($B132,'Spring 2022 School'!$C$2:$AF$219,9,FALSE)),0,(VLOOKUP($B132,'Spring 2022 School'!$C$2:$AF$219,9,FALSE)))</f>
        <v>0</v>
      </c>
      <c r="S132" s="242">
        <f>IF(ISNA(VLOOKUP($B132,'Summer 2022 School'!$C$2:$AF$219,9,FALSE)),0,(VLOOKUP($B132,'Summer 2022 School'!$C$2:$AF$219,9,FALSE)))</f>
        <v>0</v>
      </c>
      <c r="T132" s="242">
        <f>IF(ISNA(VLOOKUP($B132,'Autumn 2022 School'!$C$2:$AF$219,7,FALSE)),0,(VLOOKUP($B132,'Autumn 2022 School'!$C$2:$AF$219,7,FALSE)))</f>
        <v>0</v>
      </c>
      <c r="U132" s="242">
        <f>IF(ISNA(VLOOKUP($B132,'Spring 2022 School'!$C$2:$AF$219,25,FALSE)),0,(VLOOKUP($B132,'Spring 2022 School'!$C$2:$AF$219,25,FALSE)))</f>
        <v>5</v>
      </c>
      <c r="V132" s="242">
        <f>IF(ISNA(VLOOKUP($B132,'Spring 2022 School'!$C$2:$AF$219,25,FALSE)),0,(VLOOKUP($B132,'Spring 2022 School'!$C$2:$AF$219,25,FALSE)))</f>
        <v>5</v>
      </c>
      <c r="W132" s="242">
        <f>IF(ISNA(VLOOKUP($B132,'Spring 2022 School'!$C$2:$AF$219,25,FALSE)),0,(VLOOKUP($B132,'Spring 2022 School'!$C$2:$AF$219,25,FALSE)))</f>
        <v>5</v>
      </c>
      <c r="X132" s="242">
        <f>IF(ISNA(VLOOKUP($B132,'Spring 2022 School'!$C$2:$AF$219,26,FALSE)),0,(VLOOKUP($B132,'Spring 2022 School'!$C$2:$AF$219,26,FALSE)))</f>
        <v>75</v>
      </c>
      <c r="Y132" s="242">
        <f>IF(ISNA(VLOOKUP($B132,'Spring 2022 School'!$C$2:$AF$219,26,FALSE)),0,(VLOOKUP($B132,'Spring 2022 School'!$C$2:$AF$219,26,FALSE)))</f>
        <v>75</v>
      </c>
      <c r="Z132" s="242">
        <f>IF(ISNA(VLOOKUP($B132,'Spring 2022 School'!$C$2:$AF$219,26,FALSE)),0,(VLOOKUP($B132,'Spring 2022 School'!$C$2:$AF$219,26,FALSE)))</f>
        <v>75</v>
      </c>
      <c r="AA132" s="242">
        <f>IF(ISNA(VLOOKUP($B132,'Spring 2022 School'!$C$2:$AF$219,27,FALSE)),0,(VLOOKUP($B132,'Spring 2022 School'!$C$2:$AF$219,27,FALSE)))</f>
        <v>15</v>
      </c>
      <c r="AB132" s="242">
        <f>IF(ISNA(VLOOKUP($B132,'Spring 2022 School'!$C$2:$AF$219,27,FALSE)),0,(VLOOKUP($B132,'Spring 2022 School'!$C$2:$AF$219,27,FALSE)))</f>
        <v>15</v>
      </c>
      <c r="AC132" s="242">
        <f>IF(ISNA(VLOOKUP($B132,'Spring 2022 School'!$C$2:$AF$219,27,FALSE)),0,(VLOOKUP($B132,'Spring 2022 School'!$C$2:$AF$219,27,FALSE)))</f>
        <v>15</v>
      </c>
      <c r="AD132" s="414">
        <f t="shared" si="44"/>
        <v>108781.5</v>
      </c>
      <c r="AE132" s="436">
        <f>VLOOKUP($A132,'Data EYFSS Indica Old'!$C:$AQ,17,0)</f>
        <v>0</v>
      </c>
      <c r="AF132" s="436">
        <f>VLOOKUP($A132,'Data EYFSS Indica Old'!$C:$AQ,18,0)</f>
        <v>0</v>
      </c>
      <c r="AG132" s="436">
        <f>VLOOKUP($A132,'Data EYFSS Indica Old'!$C:$AQ,19,0)</f>
        <v>644.46428571428567</v>
      </c>
      <c r="AH132" s="414">
        <f t="shared" si="45"/>
        <v>0</v>
      </c>
      <c r="AI132" s="414">
        <f t="shared" si="46"/>
        <v>0</v>
      </c>
      <c r="AJ132" s="414">
        <f t="shared" si="47"/>
        <v>51.557142857142857</v>
      </c>
      <c r="AK132" s="414">
        <f t="shared" si="48"/>
        <v>51.557142857142857</v>
      </c>
      <c r="AL132" s="436">
        <f>IF(ISNA(VLOOKUP($A132,'Spring 2022 School'!$B129:$AD129,29,FALSE)),0,(VLOOKUP($A132,'Spring 2022 School'!$B129:$AD129,29,FALSE)))</f>
        <v>4</v>
      </c>
      <c r="AM132" s="436">
        <f>IF(ISNA(VLOOKUP($A132,'Spring 2022 School'!$B129:$AZ129,30,FALSE)),0,(VLOOKUP($A132,'Spring 2022 School'!$B129:$AZ129,30,FALSE)))</f>
        <v>60</v>
      </c>
      <c r="AN132" s="435">
        <f t="shared" si="41"/>
        <v>2180</v>
      </c>
      <c r="AO132" s="437">
        <f t="shared" si="42"/>
        <v>0</v>
      </c>
      <c r="AP132" s="414">
        <f t="shared" si="43"/>
        <v>111013.05714285714</v>
      </c>
      <c r="AQ132" s="436">
        <f>VLOOKUP($A132,'Data EYFSS Indica Old'!$C:$AQ,26,0)</f>
        <v>14</v>
      </c>
      <c r="AR132" s="436">
        <f>VLOOKUP($A132,'Data EYFSS Indica Old'!$C:$AQ,27,0)</f>
        <v>0</v>
      </c>
      <c r="AS132" s="436">
        <f>VLOOKUP($A132,'Data EYFSS Indica Old'!$C:$AQ,28,0)</f>
        <v>0</v>
      </c>
      <c r="AT132" s="442">
        <f t="shared" si="53"/>
        <v>1692.6</v>
      </c>
      <c r="AU132" s="442">
        <f>(VLOOKUP($A132,'Data EYFSS Indica Old'!$C:$AQ,24,0))/3.2*AU$3</f>
        <v>0</v>
      </c>
      <c r="AV132" s="447">
        <f t="shared" si="49"/>
        <v>112705.65714285715</v>
      </c>
      <c r="AW132" s="443">
        <f t="shared" si="50"/>
        <v>46960.690476190473</v>
      </c>
      <c r="AX132" s="443">
        <f t="shared" si="51"/>
        <v>37568.55238095238</v>
      </c>
      <c r="AY132" s="443">
        <f t="shared" si="52"/>
        <v>28176.414285714287</v>
      </c>
      <c r="AZ132" s="443"/>
    </row>
    <row r="133" spans="1:52" x14ac:dyDescent="0.35">
      <c r="A133" s="252">
        <v>2434</v>
      </c>
      <c r="B133" t="s">
        <v>1055</v>
      </c>
      <c r="C133" s="242">
        <f>IF(ISNA(VLOOKUP($B133,'Spring 2022 School'!$C$2:$AF$220,5,FALSE)),0,(VLOOKUP($B133,'Spring 2022 School'!$C$2:$AF$220,5,FALSE)))</f>
        <v>52</v>
      </c>
      <c r="D133" s="242">
        <f>IF(ISNA(VLOOKUP($B133,'Summer 2022 School'!$C$2:$AF$220,5,FALSE)),0,(VLOOKUP($B133,'Summer 2022 School'!$C$2:$AF$220,5,FALSE)))</f>
        <v>50</v>
      </c>
      <c r="E133" s="242">
        <f>IF(ISNA(VLOOKUP($B133,'Autumn 2022 School'!$C$2:$AF$219,4,FALSE)),0,(VLOOKUP($B133,'Autumn 2022 School'!$C$2:$AF$219,4,FALSE)))</f>
        <v>30</v>
      </c>
      <c r="F133" s="242">
        <f>IF(ISNA(VLOOKUP($B133,'Spring 2022 School'!$C$2:$AF$219,8,FALSE)),0,(VLOOKUP($B133,'Spring 2022 School'!$C$2:$AF$219,8,FALSE)))</f>
        <v>21</v>
      </c>
      <c r="G133" s="242">
        <f>IF(ISNA(VLOOKUP($B133,'Summer 2022 School'!$C$2:$AF$219,8,FALSE)),0,(VLOOKUP($B133,'Summer 2022 School'!$C$2:$AF$219,8,FALSE)))</f>
        <v>21</v>
      </c>
      <c r="H133" s="242">
        <f>IF(ISNA(VLOOKUP($B133,'Autumn 2022 School'!$C$2:$AF$219,6,FALSE)),0,(VLOOKUP($B133,'Autumn 2022 School'!$C$2:$AF$219,6,FALSE)))</f>
        <v>13</v>
      </c>
      <c r="I133" s="242">
        <f>IF(ISNA(VLOOKUP($B133,'Spring 2022 School'!$C$2:$AF$219,12,FALSE)),0,(VLOOKUP($B133,'Spring 2022 School'!$C$2:$AF$219,12,FALSE)))</f>
        <v>780</v>
      </c>
      <c r="J133" s="242">
        <f>IF(ISNA(VLOOKUP($B133,'Summer 2022 School'!$C$2:$AF$219,12,FALSE)),0,(VLOOKUP($B133,'Summer 2022 School'!$C$2:$AF$219,12,FALSE)))</f>
        <v>750</v>
      </c>
      <c r="K133" s="242">
        <f>IF(ISNA(VLOOKUP($B133,'Autumn 2022 School'!$C$2:$AF$219,9,FALSE)),0,(VLOOKUP($B133,'Autumn 2022 School'!$C$2:$AF$219,9,FALSE)))</f>
        <v>450</v>
      </c>
      <c r="L133" s="242">
        <f>IF(ISNA(VLOOKUP($B133,'Spring 2022 School'!$C$2:$AF$219,15,FALSE)),0,(VLOOKUP($B133,'Spring 2022 School'!$C$2:$AF$219,15,FALSE)))</f>
        <v>315</v>
      </c>
      <c r="M133" s="242">
        <f>IF(ISNA(VLOOKUP($B133,'Summer 2022 School'!$C$2:$AF$219,15,FALSE)),0,(VLOOKUP($B133,'Summer 2022 School'!$C$2:$AF$219,15,FALSE)))</f>
        <v>315</v>
      </c>
      <c r="N133" s="242">
        <f>IF(ISNA(VLOOKUP($B133,'Autumn 2022 School'!$C$2:$AF$219,11,FALSE)),0,(VLOOKUP($B133,'Autumn 2022 School'!$C$2:$AF$219,11,FALSE)))</f>
        <v>195</v>
      </c>
      <c r="O133" s="242">
        <f>IF(ISNA(VLOOKUP($B133,'Spring 2022 School'!$C$2:$AF$219,2,FALSE)),0,(VLOOKUP($B133,'Spring 2022 School'!$C$2:$AF$219,2,FALSE)))</f>
        <v>0</v>
      </c>
      <c r="P133" s="242">
        <f>IF(ISNA(VLOOKUP($B133,'Summer 2022 School'!$C$2:$AF$219,2,FALSE)),0,(VLOOKUP($B133,'Summer 2022 School'!$C$2:$AF$219,2,FALSE)))</f>
        <v>0</v>
      </c>
      <c r="Q133" s="242">
        <f>IF(ISNA(VLOOKUP($B133,'Autumn 2022 School'!$C$2:$AF$219,2,FALSE)),0,(VLOOKUP($B133,'Autumn 2022 School'!$C$2:$AF$219,2,FALSE)))</f>
        <v>1</v>
      </c>
      <c r="R133" s="242">
        <f>IF(ISNA(VLOOKUP($B133,'Spring 2022 School'!$C$2:$AF$219,9,FALSE)),0,(VLOOKUP($B133,'Spring 2022 School'!$C$2:$AF$219,9,FALSE)))</f>
        <v>0</v>
      </c>
      <c r="S133" s="242">
        <f>IF(ISNA(VLOOKUP($B133,'Summer 2022 School'!$C$2:$AF$219,9,FALSE)),0,(VLOOKUP($B133,'Summer 2022 School'!$C$2:$AF$219,9,FALSE)))</f>
        <v>0</v>
      </c>
      <c r="T133" s="242">
        <f>IF(ISNA(VLOOKUP($B133,'Autumn 2022 School'!$C$2:$AF$219,7,FALSE)),0,(VLOOKUP($B133,'Autumn 2022 School'!$C$2:$AF$219,7,FALSE)))</f>
        <v>15</v>
      </c>
      <c r="U133" s="242">
        <f>IF(ISNA(VLOOKUP($B133,'Spring 2022 School'!$C$2:$AF$219,25,FALSE)),0,(VLOOKUP($B133,'Spring 2022 School'!$C$2:$AF$219,25,FALSE)))</f>
        <v>21</v>
      </c>
      <c r="V133" s="242">
        <f>IF(ISNA(VLOOKUP($B133,'Spring 2022 School'!$C$2:$AF$219,25,FALSE)),0,(VLOOKUP($B133,'Spring 2022 School'!$C$2:$AF$219,25,FALSE)))</f>
        <v>21</v>
      </c>
      <c r="W133" s="242">
        <f>IF(ISNA(VLOOKUP($B133,'Spring 2022 School'!$C$2:$AF$219,25,FALSE)),0,(VLOOKUP($B133,'Spring 2022 School'!$C$2:$AF$219,25,FALSE)))</f>
        <v>21</v>
      </c>
      <c r="X133" s="242">
        <f>IF(ISNA(VLOOKUP($B133,'Spring 2022 School'!$C$2:$AF$219,26,FALSE)),0,(VLOOKUP($B133,'Spring 2022 School'!$C$2:$AF$219,26,FALSE)))</f>
        <v>315</v>
      </c>
      <c r="Y133" s="242">
        <f>IF(ISNA(VLOOKUP($B133,'Spring 2022 School'!$C$2:$AF$219,26,FALSE)),0,(VLOOKUP($B133,'Spring 2022 School'!$C$2:$AF$219,26,FALSE)))</f>
        <v>315</v>
      </c>
      <c r="Z133" s="242">
        <f>IF(ISNA(VLOOKUP($B133,'Spring 2022 School'!$C$2:$AF$219,26,FALSE)),0,(VLOOKUP($B133,'Spring 2022 School'!$C$2:$AF$219,26,FALSE)))</f>
        <v>315</v>
      </c>
      <c r="AA133" s="242">
        <f>IF(ISNA(VLOOKUP($B133,'Spring 2022 School'!$C$2:$AF$219,27,FALSE)),0,(VLOOKUP($B133,'Spring 2022 School'!$C$2:$AF$219,27,FALSE)))</f>
        <v>15</v>
      </c>
      <c r="AB133" s="242">
        <f>IF(ISNA(VLOOKUP($B133,'Spring 2022 School'!$C$2:$AF$219,27,FALSE)),0,(VLOOKUP($B133,'Spring 2022 School'!$C$2:$AF$219,27,FALSE)))</f>
        <v>15</v>
      </c>
      <c r="AC133" s="242">
        <f>IF(ISNA(VLOOKUP($B133,'Spring 2022 School'!$C$2:$AF$219,27,FALSE)),0,(VLOOKUP($B133,'Spring 2022 School'!$C$2:$AF$219,27,FALSE)))</f>
        <v>15</v>
      </c>
      <c r="AD133" s="414">
        <f t="shared" si="44"/>
        <v>168354</v>
      </c>
      <c r="AE133" s="436">
        <f>VLOOKUP($A133,'Data EYFSS Indica Old'!$C:$AQ,17,0)</f>
        <v>6913.6363636363631</v>
      </c>
      <c r="AF133" s="436">
        <f>VLOOKUP($A133,'Data EYFSS Indica Old'!$C:$AQ,18,0)</f>
        <v>14518.636363636364</v>
      </c>
      <c r="AG133" s="436">
        <f>VLOOKUP($A133,'Data EYFSS Indica Old'!$C:$AQ,19,0)</f>
        <v>28345.909090909088</v>
      </c>
      <c r="AH133" s="414">
        <f t="shared" si="45"/>
        <v>4217.3181818181811</v>
      </c>
      <c r="AI133" s="414">
        <f t="shared" si="46"/>
        <v>4210.4045454545449</v>
      </c>
      <c r="AJ133" s="414">
        <f t="shared" si="47"/>
        <v>2267.6727272727271</v>
      </c>
      <c r="AK133" s="414">
        <f t="shared" si="48"/>
        <v>10695.395454545453</v>
      </c>
      <c r="AL133" s="436">
        <f>IF(ISNA(VLOOKUP($A133,'Spring 2022 School'!$B130:$AD130,29,FALSE)),0,(VLOOKUP($A133,'Spring 2022 School'!$B130:$AD130,29,FALSE)))</f>
        <v>21</v>
      </c>
      <c r="AM133" s="436">
        <f>IF(ISNA(VLOOKUP($A133,'Spring 2022 School'!$B130:$AZ130,30,FALSE)),0,(VLOOKUP($A133,'Spring 2022 School'!$B130:$AZ130,30,FALSE)))</f>
        <v>315</v>
      </c>
      <c r="AN133" s="435">
        <f t="shared" ref="AN133:AN196" si="54">AL133*AN$3</f>
        <v>11445</v>
      </c>
      <c r="AO133" s="437">
        <f t="shared" ref="AO133:AO196" si="55">(R133*13*AO$3)+(S133*13*AO$3)+(T133*12*AO$3)</f>
        <v>1045.8</v>
      </c>
      <c r="AP133" s="414">
        <f t="shared" ref="AP133:AP196" si="56">AD133+AK133+AN133+AO133</f>
        <v>191540.19545454544</v>
      </c>
      <c r="AQ133" s="436">
        <f>VLOOKUP($A133,'Data EYFSS Indica Old'!$C:$AQ,26,0)</f>
        <v>0</v>
      </c>
      <c r="AR133" s="436">
        <f>VLOOKUP($A133,'Data EYFSS Indica Old'!$C:$AQ,27,0)</f>
        <v>0</v>
      </c>
      <c r="AS133" s="436">
        <f>VLOOKUP($A133,'Data EYFSS Indica Old'!$C:$AQ,28,0)</f>
        <v>0</v>
      </c>
      <c r="AT133" s="442">
        <f t="shared" si="53"/>
        <v>0</v>
      </c>
      <c r="AU133" s="442">
        <f>(VLOOKUP($A133,'Data EYFSS Indica Old'!$C:$AQ,24,0))/3.2*AU$3</f>
        <v>0</v>
      </c>
      <c r="AV133" s="447">
        <f t="shared" si="49"/>
        <v>191540.19545454544</v>
      </c>
      <c r="AW133" s="443">
        <f t="shared" si="50"/>
        <v>79808.414772727265</v>
      </c>
      <c r="AX133" s="443">
        <f t="shared" si="51"/>
        <v>63846.731818181812</v>
      </c>
      <c r="AY133" s="443">
        <f t="shared" si="52"/>
        <v>47885.048863636359</v>
      </c>
      <c r="AZ133" s="443"/>
    </row>
    <row r="134" spans="1:52" x14ac:dyDescent="0.35">
      <c r="A134" s="252">
        <v>2435</v>
      </c>
      <c r="B134" t="s">
        <v>176</v>
      </c>
      <c r="C134" s="242">
        <f>IF(ISNA(VLOOKUP($B134,'Spring 2022 School'!$C$2:$AF$220,5,FALSE)),0,(VLOOKUP($B134,'Spring 2022 School'!$C$2:$AF$220,5,FALSE)))</f>
        <v>26</v>
      </c>
      <c r="D134" s="242">
        <f>IF(ISNA(VLOOKUP($B134,'Summer 2022 School'!$C$2:$AF$220,5,FALSE)),0,(VLOOKUP($B134,'Summer 2022 School'!$C$2:$AF$220,5,FALSE)))</f>
        <v>26</v>
      </c>
      <c r="E134" s="242">
        <f>IF(ISNA(VLOOKUP($B134,'Autumn 2022 School'!$C$2:$AF$219,4,FALSE)),0,(VLOOKUP($B134,'Autumn 2022 School'!$C$2:$AF$219,4,FALSE)))</f>
        <v>20</v>
      </c>
      <c r="F134" s="242">
        <f>IF(ISNA(VLOOKUP($B134,'Spring 2022 School'!$C$2:$AF$219,8,FALSE)),0,(VLOOKUP($B134,'Spring 2022 School'!$C$2:$AF$219,8,FALSE)))</f>
        <v>0</v>
      </c>
      <c r="G134" s="242">
        <f>IF(ISNA(VLOOKUP($B134,'Summer 2022 School'!$C$2:$AF$219,8,FALSE)),0,(VLOOKUP($B134,'Summer 2022 School'!$C$2:$AF$219,8,FALSE)))</f>
        <v>0</v>
      </c>
      <c r="H134" s="242">
        <f>IF(ISNA(VLOOKUP($B134,'Autumn 2022 School'!$C$2:$AF$219,6,FALSE)),0,(VLOOKUP($B134,'Autumn 2022 School'!$C$2:$AF$219,6,FALSE)))</f>
        <v>0</v>
      </c>
      <c r="I134" s="242">
        <f>IF(ISNA(VLOOKUP($B134,'Spring 2022 School'!$C$2:$AF$219,12,FALSE)),0,(VLOOKUP($B134,'Spring 2022 School'!$C$2:$AF$219,12,FALSE)))</f>
        <v>390</v>
      </c>
      <c r="J134" s="242">
        <f>IF(ISNA(VLOOKUP($B134,'Summer 2022 School'!$C$2:$AF$219,12,FALSE)),0,(VLOOKUP($B134,'Summer 2022 School'!$C$2:$AF$219,12,FALSE)))</f>
        <v>390</v>
      </c>
      <c r="K134" s="242">
        <f>IF(ISNA(VLOOKUP($B134,'Autumn 2022 School'!$C$2:$AF$219,9,FALSE)),0,(VLOOKUP($B134,'Autumn 2022 School'!$C$2:$AF$219,9,FALSE)))</f>
        <v>300</v>
      </c>
      <c r="L134" s="242">
        <f>IF(ISNA(VLOOKUP($B134,'Spring 2022 School'!$C$2:$AF$219,15,FALSE)),0,(VLOOKUP($B134,'Spring 2022 School'!$C$2:$AF$219,15,FALSE)))</f>
        <v>0</v>
      </c>
      <c r="M134" s="242">
        <f>IF(ISNA(VLOOKUP($B134,'Summer 2022 School'!$C$2:$AF$219,15,FALSE)),0,(VLOOKUP($B134,'Summer 2022 School'!$C$2:$AF$219,15,FALSE)))</f>
        <v>0</v>
      </c>
      <c r="N134" s="242">
        <f>IF(ISNA(VLOOKUP($B134,'Autumn 2022 School'!$C$2:$AF$219,11,FALSE)),0,(VLOOKUP($B134,'Autumn 2022 School'!$C$2:$AF$219,11,FALSE)))</f>
        <v>0</v>
      </c>
      <c r="O134" s="242">
        <f>IF(ISNA(VLOOKUP($B134,'Spring 2022 School'!$C$2:$AF$219,2,FALSE)),0,(VLOOKUP($B134,'Spring 2022 School'!$C$2:$AF$219,2,FALSE)))</f>
        <v>0</v>
      </c>
      <c r="P134" s="242">
        <f>IF(ISNA(VLOOKUP($B134,'Summer 2022 School'!$C$2:$AF$219,2,FALSE)),0,(VLOOKUP($B134,'Summer 2022 School'!$C$2:$AF$219,2,FALSE)))</f>
        <v>0</v>
      </c>
      <c r="Q134" s="242">
        <f>IF(ISNA(VLOOKUP($B134,'Autumn 2022 School'!$C$2:$AF$219,2,FALSE)),0,(VLOOKUP($B134,'Autumn 2022 School'!$C$2:$AF$219,2,FALSE)))</f>
        <v>0</v>
      </c>
      <c r="R134" s="242">
        <f>IF(ISNA(VLOOKUP($B134,'Spring 2022 School'!$C$2:$AF$219,9,FALSE)),0,(VLOOKUP($B134,'Spring 2022 School'!$C$2:$AF$219,9,FALSE)))</f>
        <v>0</v>
      </c>
      <c r="S134" s="242">
        <f>IF(ISNA(VLOOKUP($B134,'Summer 2022 School'!$C$2:$AF$219,9,FALSE)),0,(VLOOKUP($B134,'Summer 2022 School'!$C$2:$AF$219,9,FALSE)))</f>
        <v>0</v>
      </c>
      <c r="T134" s="242">
        <f>IF(ISNA(VLOOKUP($B134,'Autumn 2022 School'!$C$2:$AF$219,7,FALSE)),0,(VLOOKUP($B134,'Autumn 2022 School'!$C$2:$AF$219,7,FALSE)))</f>
        <v>0</v>
      </c>
      <c r="U134" s="242">
        <f>IF(ISNA(VLOOKUP($B134,'Spring 2022 School'!$C$2:$AF$219,25,FALSE)),0,(VLOOKUP($B134,'Spring 2022 School'!$C$2:$AF$219,25,FALSE)))</f>
        <v>13</v>
      </c>
      <c r="V134" s="242">
        <f>IF(ISNA(VLOOKUP($B134,'Spring 2022 School'!$C$2:$AF$219,25,FALSE)),0,(VLOOKUP($B134,'Spring 2022 School'!$C$2:$AF$219,25,FALSE)))</f>
        <v>13</v>
      </c>
      <c r="W134" s="242">
        <f>IF(ISNA(VLOOKUP($B134,'Spring 2022 School'!$C$2:$AF$219,25,FALSE)),0,(VLOOKUP($B134,'Spring 2022 School'!$C$2:$AF$219,25,FALSE)))</f>
        <v>13</v>
      </c>
      <c r="X134" s="242">
        <f>IF(ISNA(VLOOKUP($B134,'Spring 2022 School'!$C$2:$AF$219,26,FALSE)),0,(VLOOKUP($B134,'Spring 2022 School'!$C$2:$AF$219,26,FALSE)))</f>
        <v>195</v>
      </c>
      <c r="Y134" s="242">
        <f>IF(ISNA(VLOOKUP($B134,'Spring 2022 School'!$C$2:$AF$219,26,FALSE)),0,(VLOOKUP($B134,'Spring 2022 School'!$C$2:$AF$219,26,FALSE)))</f>
        <v>195</v>
      </c>
      <c r="Z134" s="242">
        <f>IF(ISNA(VLOOKUP($B134,'Spring 2022 School'!$C$2:$AF$219,26,FALSE)),0,(VLOOKUP($B134,'Spring 2022 School'!$C$2:$AF$219,26,FALSE)))</f>
        <v>195</v>
      </c>
      <c r="AA134" s="242">
        <f>IF(ISNA(VLOOKUP($B134,'Spring 2022 School'!$C$2:$AF$219,27,FALSE)),0,(VLOOKUP($B134,'Spring 2022 School'!$C$2:$AF$219,27,FALSE)))</f>
        <v>0</v>
      </c>
      <c r="AB134" s="242">
        <f>IF(ISNA(VLOOKUP($B134,'Spring 2022 School'!$C$2:$AF$219,27,FALSE)),0,(VLOOKUP($B134,'Spring 2022 School'!$C$2:$AF$219,27,FALSE)))</f>
        <v>0</v>
      </c>
      <c r="AC134" s="242">
        <f>IF(ISNA(VLOOKUP($B134,'Spring 2022 School'!$C$2:$AF$219,27,FALSE)),0,(VLOOKUP($B134,'Spring 2022 School'!$C$2:$AF$219,27,FALSE)))</f>
        <v>0</v>
      </c>
      <c r="AD134" s="414">
        <f t="shared" ref="AD134:AD197" si="57">(I134*13*AD$3)+(J134*13*AD$3)+(K134*12*AD$3)+(L134*13*AD$3)+(M134*13*AD$3)+(N134*12*AD$3)</f>
        <v>64578</v>
      </c>
      <c r="AE134" s="436">
        <f>VLOOKUP($A134,'Data EYFSS Indica Old'!$C:$AQ,17,0)</f>
        <v>4927.5</v>
      </c>
      <c r="AF134" s="436">
        <f>VLOOKUP($A134,'Data EYFSS Indica Old'!$C:$AQ,18,0)</f>
        <v>13140</v>
      </c>
      <c r="AG134" s="436">
        <f>VLOOKUP($A134,'Data EYFSS Indica Old'!$C:$AQ,19,0)</f>
        <v>13687.5</v>
      </c>
      <c r="AH134" s="414">
        <f t="shared" ref="AH134:AH197" si="58">AE134*AH$3</f>
        <v>3005.7750000000001</v>
      </c>
      <c r="AI134" s="414">
        <f t="shared" ref="AI134:AI197" si="59">AF134*AI$3</f>
        <v>3810.6</v>
      </c>
      <c r="AJ134" s="414">
        <f t="shared" ref="AJ134:AJ197" si="60">AG134*AJ$3</f>
        <v>1095</v>
      </c>
      <c r="AK134" s="414">
        <f t="shared" ref="AK134:AK197" si="61">SUM(AH134:AJ134)</f>
        <v>7911.375</v>
      </c>
      <c r="AL134" s="436">
        <f>IF(ISNA(VLOOKUP($A134,'Spring 2022 School'!$B131:$AD131,29,FALSE)),0,(VLOOKUP($A134,'Spring 2022 School'!$B131:$AD131,29,FALSE)))</f>
        <v>0</v>
      </c>
      <c r="AM134" s="436">
        <f>IF(ISNA(VLOOKUP($A134,'Spring 2022 School'!$B131:$AZ131,30,FALSE)),0,(VLOOKUP($A134,'Spring 2022 School'!$B131:$AZ131,30,FALSE)))</f>
        <v>0</v>
      </c>
      <c r="AN134" s="435">
        <f t="shared" si="54"/>
        <v>0</v>
      </c>
      <c r="AO134" s="437">
        <f t="shared" si="55"/>
        <v>0</v>
      </c>
      <c r="AP134" s="414">
        <f t="shared" si="56"/>
        <v>72489.375</v>
      </c>
      <c r="AQ134" s="436">
        <f>VLOOKUP($A134,'Data EYFSS Indica Old'!$C:$AQ,26,0)</f>
        <v>23</v>
      </c>
      <c r="AR134" s="436">
        <f>VLOOKUP($A134,'Data EYFSS Indica Old'!$C:$AQ,27,0)</f>
        <v>0</v>
      </c>
      <c r="AS134" s="436">
        <f>VLOOKUP($A134,'Data EYFSS Indica Old'!$C:$AQ,28,0)</f>
        <v>0</v>
      </c>
      <c r="AT134" s="442">
        <f t="shared" si="53"/>
        <v>2780.7</v>
      </c>
      <c r="AU134" s="442">
        <f>(VLOOKUP($A134,'Data EYFSS Indica Old'!$C:$AQ,24,0))/3.2*AU$3</f>
        <v>0</v>
      </c>
      <c r="AV134" s="447">
        <f t="shared" ref="AV134:AV197" si="62">AP134+AT134+AU134</f>
        <v>75270.074999999997</v>
      </c>
      <c r="AW134" s="443">
        <f t="shared" ref="AW134:AW197" si="63">$AV134/12*5</f>
        <v>31362.531249999996</v>
      </c>
      <c r="AX134" s="443">
        <f t="shared" ref="AX134:AX197" si="64">$AV134/12*4</f>
        <v>25090.024999999998</v>
      </c>
      <c r="AY134" s="443">
        <f t="shared" ref="AY134:AY197" si="65">$AV134/12*3</f>
        <v>18817.518749999999</v>
      </c>
      <c r="AZ134" s="443"/>
    </row>
    <row r="135" spans="1:52" x14ac:dyDescent="0.35">
      <c r="A135" s="252">
        <v>2441</v>
      </c>
      <c r="B135" t="s">
        <v>1056</v>
      </c>
      <c r="C135" s="242">
        <f>IF(ISNA(VLOOKUP($B135,'Spring 2022 School'!$C$2:$AF$220,5,FALSE)),0,(VLOOKUP($B135,'Spring 2022 School'!$C$2:$AF$220,5,FALSE)))</f>
        <v>23</v>
      </c>
      <c r="D135" s="242">
        <f>IF(ISNA(VLOOKUP($B135,'Summer 2022 School'!$C$2:$AF$220,5,FALSE)),0,(VLOOKUP($B135,'Summer 2022 School'!$C$2:$AF$220,5,FALSE)))</f>
        <v>27</v>
      </c>
      <c r="E135" s="242">
        <f>IF(ISNA(VLOOKUP($B135,'Autumn 2022 School'!$C$2:$AF$219,4,FALSE)),0,(VLOOKUP($B135,'Autumn 2022 School'!$C$2:$AF$219,4,FALSE)))</f>
        <v>17</v>
      </c>
      <c r="F135" s="242">
        <f>IF(ISNA(VLOOKUP($B135,'Spring 2022 School'!$C$2:$AF$219,8,FALSE)),0,(VLOOKUP($B135,'Spring 2022 School'!$C$2:$AF$219,8,FALSE)))</f>
        <v>0</v>
      </c>
      <c r="G135" s="242">
        <f>IF(ISNA(VLOOKUP($B135,'Summer 2022 School'!$C$2:$AF$219,8,FALSE)),0,(VLOOKUP($B135,'Summer 2022 School'!$C$2:$AF$219,8,FALSE)))</f>
        <v>0</v>
      </c>
      <c r="H135" s="242">
        <f>IF(ISNA(VLOOKUP($B135,'Autumn 2022 School'!$C$2:$AF$219,6,FALSE)),0,(VLOOKUP($B135,'Autumn 2022 School'!$C$2:$AF$219,6,FALSE)))</f>
        <v>0</v>
      </c>
      <c r="I135" s="242">
        <f>IF(ISNA(VLOOKUP($B135,'Spring 2022 School'!$C$2:$AF$219,12,FALSE)),0,(VLOOKUP($B135,'Spring 2022 School'!$C$2:$AF$219,12,FALSE)))</f>
        <v>345</v>
      </c>
      <c r="J135" s="242">
        <f>IF(ISNA(VLOOKUP($B135,'Summer 2022 School'!$C$2:$AF$219,12,FALSE)),0,(VLOOKUP($B135,'Summer 2022 School'!$C$2:$AF$219,12,FALSE)))</f>
        <v>405</v>
      </c>
      <c r="K135" s="242">
        <f>IF(ISNA(VLOOKUP($B135,'Autumn 2022 School'!$C$2:$AF$219,9,FALSE)),0,(VLOOKUP($B135,'Autumn 2022 School'!$C$2:$AF$219,9,FALSE)))</f>
        <v>255</v>
      </c>
      <c r="L135" s="242">
        <f>IF(ISNA(VLOOKUP($B135,'Spring 2022 School'!$C$2:$AF$219,15,FALSE)),0,(VLOOKUP($B135,'Spring 2022 School'!$C$2:$AF$219,15,FALSE)))</f>
        <v>0</v>
      </c>
      <c r="M135" s="242">
        <f>IF(ISNA(VLOOKUP($B135,'Summer 2022 School'!$C$2:$AF$219,15,FALSE)),0,(VLOOKUP($B135,'Summer 2022 School'!$C$2:$AF$219,15,FALSE)))</f>
        <v>0</v>
      </c>
      <c r="N135" s="242">
        <f>IF(ISNA(VLOOKUP($B135,'Autumn 2022 School'!$C$2:$AF$219,11,FALSE)),0,(VLOOKUP($B135,'Autumn 2022 School'!$C$2:$AF$219,11,FALSE)))</f>
        <v>0</v>
      </c>
      <c r="O135" s="242">
        <f>IF(ISNA(VLOOKUP($B135,'Spring 2022 School'!$C$2:$AF$219,2,FALSE)),0,(VLOOKUP($B135,'Spring 2022 School'!$C$2:$AF$219,2,FALSE)))</f>
        <v>0</v>
      </c>
      <c r="P135" s="242">
        <f>IF(ISNA(VLOOKUP($B135,'Summer 2022 School'!$C$2:$AF$219,2,FALSE)),0,(VLOOKUP($B135,'Summer 2022 School'!$C$2:$AF$219,2,FALSE)))</f>
        <v>0</v>
      </c>
      <c r="Q135" s="242">
        <f>IF(ISNA(VLOOKUP($B135,'Autumn 2022 School'!$C$2:$AF$219,2,FALSE)),0,(VLOOKUP($B135,'Autumn 2022 School'!$C$2:$AF$219,2,FALSE)))</f>
        <v>0</v>
      </c>
      <c r="R135" s="242">
        <f>IF(ISNA(VLOOKUP($B135,'Spring 2022 School'!$C$2:$AF$219,9,FALSE)),0,(VLOOKUP($B135,'Spring 2022 School'!$C$2:$AF$219,9,FALSE)))</f>
        <v>0</v>
      </c>
      <c r="S135" s="242">
        <f>IF(ISNA(VLOOKUP($B135,'Summer 2022 School'!$C$2:$AF$219,9,FALSE)),0,(VLOOKUP($B135,'Summer 2022 School'!$C$2:$AF$219,9,FALSE)))</f>
        <v>0</v>
      </c>
      <c r="T135" s="242">
        <f>IF(ISNA(VLOOKUP($B135,'Autumn 2022 School'!$C$2:$AF$219,7,FALSE)),0,(VLOOKUP($B135,'Autumn 2022 School'!$C$2:$AF$219,7,FALSE)))</f>
        <v>0</v>
      </c>
      <c r="U135" s="242">
        <f>IF(ISNA(VLOOKUP($B135,'Spring 2022 School'!$C$2:$AF$219,25,FALSE)),0,(VLOOKUP($B135,'Spring 2022 School'!$C$2:$AF$219,25,FALSE)))</f>
        <v>5</v>
      </c>
      <c r="V135" s="242">
        <f>IF(ISNA(VLOOKUP($B135,'Spring 2022 School'!$C$2:$AF$219,25,FALSE)),0,(VLOOKUP($B135,'Spring 2022 School'!$C$2:$AF$219,25,FALSE)))</f>
        <v>5</v>
      </c>
      <c r="W135" s="242">
        <f>IF(ISNA(VLOOKUP($B135,'Spring 2022 School'!$C$2:$AF$219,25,FALSE)),0,(VLOOKUP($B135,'Spring 2022 School'!$C$2:$AF$219,25,FALSE)))</f>
        <v>5</v>
      </c>
      <c r="X135" s="242">
        <f>IF(ISNA(VLOOKUP($B135,'Spring 2022 School'!$C$2:$AF$219,26,FALSE)),0,(VLOOKUP($B135,'Spring 2022 School'!$C$2:$AF$219,26,FALSE)))</f>
        <v>75</v>
      </c>
      <c r="Y135" s="242">
        <f>IF(ISNA(VLOOKUP($B135,'Spring 2022 School'!$C$2:$AF$219,26,FALSE)),0,(VLOOKUP($B135,'Spring 2022 School'!$C$2:$AF$219,26,FALSE)))</f>
        <v>75</v>
      </c>
      <c r="Z135" s="242">
        <f>IF(ISNA(VLOOKUP($B135,'Spring 2022 School'!$C$2:$AF$219,26,FALSE)),0,(VLOOKUP($B135,'Spring 2022 School'!$C$2:$AF$219,26,FALSE)))</f>
        <v>75</v>
      </c>
      <c r="AA135" s="242">
        <f>IF(ISNA(VLOOKUP($B135,'Spring 2022 School'!$C$2:$AF$219,27,FALSE)),0,(VLOOKUP($B135,'Spring 2022 School'!$C$2:$AF$219,27,FALSE)))</f>
        <v>0</v>
      </c>
      <c r="AB135" s="242">
        <f>IF(ISNA(VLOOKUP($B135,'Spring 2022 School'!$C$2:$AF$219,27,FALSE)),0,(VLOOKUP($B135,'Spring 2022 School'!$C$2:$AF$219,27,FALSE)))</f>
        <v>0</v>
      </c>
      <c r="AC135" s="242">
        <f>IF(ISNA(VLOOKUP($B135,'Spring 2022 School'!$C$2:$AF$219,27,FALSE)),0,(VLOOKUP($B135,'Spring 2022 School'!$C$2:$AF$219,27,FALSE)))</f>
        <v>0</v>
      </c>
      <c r="AD135" s="414">
        <f t="shared" si="57"/>
        <v>60207</v>
      </c>
      <c r="AE135" s="436">
        <f>VLOOKUP($A135,'Data EYFSS Indica Old'!$C:$AQ,17,0)</f>
        <v>5349.375</v>
      </c>
      <c r="AF135" s="436">
        <f>VLOOKUP($A135,'Data EYFSS Indica Old'!$C:$AQ,18,0)</f>
        <v>11887.5</v>
      </c>
      <c r="AG135" s="436">
        <f>VLOOKUP($A135,'Data EYFSS Indica Old'!$C:$AQ,19,0)</f>
        <v>11887.5</v>
      </c>
      <c r="AH135" s="414">
        <f t="shared" si="58"/>
        <v>3263.1187500000001</v>
      </c>
      <c r="AI135" s="414">
        <f t="shared" si="59"/>
        <v>3447.3749999999995</v>
      </c>
      <c r="AJ135" s="414">
        <f t="shared" si="60"/>
        <v>951</v>
      </c>
      <c r="AK135" s="414">
        <f t="shared" si="61"/>
        <v>7661.4937499999996</v>
      </c>
      <c r="AL135" s="436">
        <f>IF(ISNA(VLOOKUP($A135,'Spring 2022 School'!$B132:$AD132,29,FALSE)),0,(VLOOKUP($A135,'Spring 2022 School'!$B132:$AD132,29,FALSE)))</f>
        <v>0</v>
      </c>
      <c r="AM135" s="436">
        <f>IF(ISNA(VLOOKUP($A135,'Spring 2022 School'!$B132:$AZ132,30,FALSE)),0,(VLOOKUP($A135,'Spring 2022 School'!$B132:$AZ132,30,FALSE)))</f>
        <v>0</v>
      </c>
      <c r="AN135" s="435">
        <f t="shared" si="54"/>
        <v>0</v>
      </c>
      <c r="AO135" s="437">
        <f t="shared" si="55"/>
        <v>0</v>
      </c>
      <c r="AP135" s="414">
        <f t="shared" si="56"/>
        <v>67868.493749999994</v>
      </c>
      <c r="AQ135" s="436">
        <f>VLOOKUP($A135,'Data EYFSS Indica Old'!$C:$AQ,26,0)</f>
        <v>12</v>
      </c>
      <c r="AR135" s="436">
        <f>VLOOKUP($A135,'Data EYFSS Indica Old'!$C:$AQ,27,0)</f>
        <v>0</v>
      </c>
      <c r="AS135" s="436">
        <f>VLOOKUP($A135,'Data EYFSS Indica Old'!$C:$AQ,28,0)</f>
        <v>0</v>
      </c>
      <c r="AT135" s="442">
        <f t="shared" ref="AT135:AT198" si="66">(AQ135*13*15*AT$3)+(AR135*13*15*AT$3)+(AS135*12*15*AT$3)</f>
        <v>1450.8</v>
      </c>
      <c r="AU135" s="442">
        <f>(VLOOKUP($A135,'Data EYFSS Indica Old'!$C:$AQ,24,0))/3.2*AU$3</f>
        <v>0</v>
      </c>
      <c r="AV135" s="447">
        <f t="shared" si="62"/>
        <v>69319.293749999997</v>
      </c>
      <c r="AW135" s="443">
        <f t="shared" si="63"/>
        <v>28883.039062499996</v>
      </c>
      <c r="AX135" s="443">
        <f t="shared" si="64"/>
        <v>23106.431249999998</v>
      </c>
      <c r="AY135" s="443">
        <f t="shared" si="65"/>
        <v>17329.823437499999</v>
      </c>
      <c r="AZ135" s="443"/>
    </row>
    <row r="136" spans="1:52" x14ac:dyDescent="0.35">
      <c r="A136" s="252">
        <v>2443</v>
      </c>
      <c r="B136" t="s">
        <v>1057</v>
      </c>
      <c r="C136" s="242">
        <f>IF(ISNA(VLOOKUP($B136,'Spring 2022 School'!$C$2:$AF$220,5,FALSE)),0,(VLOOKUP($B136,'Spring 2022 School'!$C$2:$AF$220,5,FALSE)))</f>
        <v>48</v>
      </c>
      <c r="D136" s="242">
        <f>IF(ISNA(VLOOKUP($B136,'Summer 2022 School'!$C$2:$AF$220,5,FALSE)),0,(VLOOKUP($B136,'Summer 2022 School'!$C$2:$AF$220,5,FALSE)))</f>
        <v>51</v>
      </c>
      <c r="E136" s="242">
        <f>IF(ISNA(VLOOKUP($B136,'Autumn 2022 School'!$C$2:$AF$219,4,FALSE)),0,(VLOOKUP($B136,'Autumn 2022 School'!$C$2:$AF$219,4,FALSE)))</f>
        <v>38</v>
      </c>
      <c r="F136" s="242">
        <f>IF(ISNA(VLOOKUP($B136,'Spring 2022 School'!$C$2:$AF$219,8,FALSE)),0,(VLOOKUP($B136,'Spring 2022 School'!$C$2:$AF$219,8,FALSE)))</f>
        <v>0</v>
      </c>
      <c r="G136" s="242">
        <f>IF(ISNA(VLOOKUP($B136,'Summer 2022 School'!$C$2:$AF$219,8,FALSE)),0,(VLOOKUP($B136,'Summer 2022 School'!$C$2:$AF$219,8,FALSE)))</f>
        <v>0</v>
      </c>
      <c r="H136" s="242">
        <f>IF(ISNA(VLOOKUP($B136,'Autumn 2022 School'!$C$2:$AF$219,6,FALSE)),0,(VLOOKUP($B136,'Autumn 2022 School'!$C$2:$AF$219,6,FALSE)))</f>
        <v>0</v>
      </c>
      <c r="I136" s="242">
        <f>IF(ISNA(VLOOKUP($B136,'Spring 2022 School'!$C$2:$AF$219,12,FALSE)),0,(VLOOKUP($B136,'Spring 2022 School'!$C$2:$AF$219,12,FALSE)))</f>
        <v>720</v>
      </c>
      <c r="J136" s="242">
        <f>IF(ISNA(VLOOKUP($B136,'Summer 2022 School'!$C$2:$AF$219,12,FALSE)),0,(VLOOKUP($B136,'Summer 2022 School'!$C$2:$AF$219,12,FALSE)))</f>
        <v>765</v>
      </c>
      <c r="K136" s="242">
        <f>IF(ISNA(VLOOKUP($B136,'Autumn 2022 School'!$C$2:$AF$219,9,FALSE)),0,(VLOOKUP($B136,'Autumn 2022 School'!$C$2:$AF$219,9,FALSE)))</f>
        <v>567</v>
      </c>
      <c r="L136" s="242">
        <f>IF(ISNA(VLOOKUP($B136,'Spring 2022 School'!$C$2:$AF$219,15,FALSE)),0,(VLOOKUP($B136,'Spring 2022 School'!$C$2:$AF$219,15,FALSE)))</f>
        <v>0</v>
      </c>
      <c r="M136" s="242">
        <f>IF(ISNA(VLOOKUP($B136,'Summer 2022 School'!$C$2:$AF$219,15,FALSE)),0,(VLOOKUP($B136,'Summer 2022 School'!$C$2:$AF$219,15,FALSE)))</f>
        <v>0</v>
      </c>
      <c r="N136" s="242">
        <f>IF(ISNA(VLOOKUP($B136,'Autumn 2022 School'!$C$2:$AF$219,11,FALSE)),0,(VLOOKUP($B136,'Autumn 2022 School'!$C$2:$AF$219,11,FALSE)))</f>
        <v>0</v>
      </c>
      <c r="O136" s="242">
        <f>IF(ISNA(VLOOKUP($B136,'Spring 2022 School'!$C$2:$AF$219,2,FALSE)),0,(VLOOKUP($B136,'Spring 2022 School'!$C$2:$AF$219,2,FALSE)))</f>
        <v>0</v>
      </c>
      <c r="P136" s="242">
        <f>IF(ISNA(VLOOKUP($B136,'Summer 2022 School'!$C$2:$AF$219,2,FALSE)),0,(VLOOKUP($B136,'Summer 2022 School'!$C$2:$AF$219,2,FALSE)))</f>
        <v>0</v>
      </c>
      <c r="Q136" s="242">
        <f>IF(ISNA(VLOOKUP($B136,'Autumn 2022 School'!$C$2:$AF$219,2,FALSE)),0,(VLOOKUP($B136,'Autumn 2022 School'!$C$2:$AF$219,2,FALSE)))</f>
        <v>0</v>
      </c>
      <c r="R136" s="242">
        <f>IF(ISNA(VLOOKUP($B136,'Spring 2022 School'!$C$2:$AF$219,9,FALSE)),0,(VLOOKUP($B136,'Spring 2022 School'!$C$2:$AF$219,9,FALSE)))</f>
        <v>0</v>
      </c>
      <c r="S136" s="242">
        <f>IF(ISNA(VLOOKUP($B136,'Summer 2022 School'!$C$2:$AF$219,9,FALSE)),0,(VLOOKUP($B136,'Summer 2022 School'!$C$2:$AF$219,9,FALSE)))</f>
        <v>0</v>
      </c>
      <c r="T136" s="242">
        <f>IF(ISNA(VLOOKUP($B136,'Autumn 2022 School'!$C$2:$AF$219,7,FALSE)),0,(VLOOKUP($B136,'Autumn 2022 School'!$C$2:$AF$219,7,FALSE)))</f>
        <v>0</v>
      </c>
      <c r="U136" s="242">
        <f>IF(ISNA(VLOOKUP($B136,'Spring 2022 School'!$C$2:$AF$219,25,FALSE)),0,(VLOOKUP($B136,'Spring 2022 School'!$C$2:$AF$219,25,FALSE)))</f>
        <v>19</v>
      </c>
      <c r="V136" s="242">
        <f>IF(ISNA(VLOOKUP($B136,'Spring 2022 School'!$C$2:$AF$219,25,FALSE)),0,(VLOOKUP($B136,'Spring 2022 School'!$C$2:$AF$219,25,FALSE)))</f>
        <v>19</v>
      </c>
      <c r="W136" s="242">
        <f>IF(ISNA(VLOOKUP($B136,'Spring 2022 School'!$C$2:$AF$219,25,FALSE)),0,(VLOOKUP($B136,'Spring 2022 School'!$C$2:$AF$219,25,FALSE)))</f>
        <v>19</v>
      </c>
      <c r="X136" s="242">
        <f>IF(ISNA(VLOOKUP($B136,'Spring 2022 School'!$C$2:$AF$219,26,FALSE)),0,(VLOOKUP($B136,'Spring 2022 School'!$C$2:$AF$219,26,FALSE)))</f>
        <v>285</v>
      </c>
      <c r="Y136" s="242">
        <f>IF(ISNA(VLOOKUP($B136,'Spring 2022 School'!$C$2:$AF$219,26,FALSE)),0,(VLOOKUP($B136,'Spring 2022 School'!$C$2:$AF$219,26,FALSE)))</f>
        <v>285</v>
      </c>
      <c r="Z136" s="242">
        <f>IF(ISNA(VLOOKUP($B136,'Spring 2022 School'!$C$2:$AF$219,26,FALSE)),0,(VLOOKUP($B136,'Spring 2022 School'!$C$2:$AF$219,26,FALSE)))</f>
        <v>285</v>
      </c>
      <c r="AA136" s="242">
        <f>IF(ISNA(VLOOKUP($B136,'Spring 2022 School'!$C$2:$AF$219,27,FALSE)),0,(VLOOKUP($B136,'Spring 2022 School'!$C$2:$AF$219,27,FALSE)))</f>
        <v>0</v>
      </c>
      <c r="AB136" s="242">
        <f>IF(ISNA(VLOOKUP($B136,'Spring 2022 School'!$C$2:$AF$219,27,FALSE)),0,(VLOOKUP($B136,'Spring 2022 School'!$C$2:$AF$219,27,FALSE)))</f>
        <v>0</v>
      </c>
      <c r="AC136" s="242">
        <f>IF(ISNA(VLOOKUP($B136,'Spring 2022 School'!$C$2:$AF$219,27,FALSE)),0,(VLOOKUP($B136,'Spring 2022 School'!$C$2:$AF$219,27,FALSE)))</f>
        <v>0</v>
      </c>
      <c r="AD136" s="414">
        <f t="shared" si="57"/>
        <v>122712.3</v>
      </c>
      <c r="AE136" s="436">
        <f>VLOOKUP($A136,'Data EYFSS Indica Old'!$C:$AQ,17,0)</f>
        <v>1036.9565217391305</v>
      </c>
      <c r="AF136" s="436">
        <f>VLOOKUP($A136,'Data EYFSS Indica Old'!$C:$AQ,18,0)</f>
        <v>19702.17391304348</v>
      </c>
      <c r="AG136" s="436">
        <f>VLOOKUP($A136,'Data EYFSS Indica Old'!$C:$AQ,19,0)</f>
        <v>21257.608695652172</v>
      </c>
      <c r="AH136" s="414">
        <f t="shared" si="58"/>
        <v>632.54347826086962</v>
      </c>
      <c r="AI136" s="414">
        <f t="shared" si="59"/>
        <v>5713.630434782609</v>
      </c>
      <c r="AJ136" s="414">
        <f t="shared" si="60"/>
        <v>1700.6086956521738</v>
      </c>
      <c r="AK136" s="414">
        <f t="shared" si="61"/>
        <v>8046.7826086956529</v>
      </c>
      <c r="AL136" s="436">
        <f>IF(ISNA(VLOOKUP($A136,'Spring 2022 School'!$B133:$AD133,29,FALSE)),0,(VLOOKUP($A136,'Spring 2022 School'!$B133:$AD133,29,FALSE)))</f>
        <v>19</v>
      </c>
      <c r="AM136" s="436">
        <f>IF(ISNA(VLOOKUP($A136,'Spring 2022 School'!$B133:$AZ133,30,FALSE)),0,(VLOOKUP($A136,'Spring 2022 School'!$B133:$AZ133,30,FALSE)))</f>
        <v>285</v>
      </c>
      <c r="AN136" s="435">
        <f t="shared" si="54"/>
        <v>10355</v>
      </c>
      <c r="AO136" s="437">
        <f t="shared" si="55"/>
        <v>0</v>
      </c>
      <c r="AP136" s="414">
        <f t="shared" si="56"/>
        <v>141114.08260869567</v>
      </c>
      <c r="AQ136" s="436">
        <f>VLOOKUP($A136,'Data EYFSS Indica Old'!$C:$AQ,26,0)</f>
        <v>19</v>
      </c>
      <c r="AR136" s="436">
        <f>VLOOKUP($A136,'Data EYFSS Indica Old'!$C:$AQ,27,0)</f>
        <v>0</v>
      </c>
      <c r="AS136" s="436">
        <f>VLOOKUP($A136,'Data EYFSS Indica Old'!$C:$AQ,28,0)</f>
        <v>0</v>
      </c>
      <c r="AT136" s="442">
        <f t="shared" si="66"/>
        <v>2297.1</v>
      </c>
      <c r="AU136" s="442">
        <f>(VLOOKUP($A136,'Data EYFSS Indica Old'!$C:$AQ,24,0))/3.2*AU$3</f>
        <v>0</v>
      </c>
      <c r="AV136" s="447">
        <f t="shared" si="62"/>
        <v>143411.18260869567</v>
      </c>
      <c r="AW136" s="443">
        <f t="shared" si="63"/>
        <v>59754.659420289863</v>
      </c>
      <c r="AX136" s="443">
        <f t="shared" si="64"/>
        <v>47803.727536231891</v>
      </c>
      <c r="AY136" s="443">
        <f t="shared" si="65"/>
        <v>35852.795652173918</v>
      </c>
      <c r="AZ136" s="443"/>
    </row>
    <row r="137" spans="1:52" x14ac:dyDescent="0.35">
      <c r="A137" s="252">
        <v>2447</v>
      </c>
      <c r="B137" t="s">
        <v>1058</v>
      </c>
      <c r="C137" s="242">
        <f>IF(ISNA(VLOOKUP($B137,'Spring 2022 School'!$C$2:$AF$220,5,FALSE)),0,(VLOOKUP($B137,'Spring 2022 School'!$C$2:$AF$220,5,FALSE)))</f>
        <v>44</v>
      </c>
      <c r="D137" s="242">
        <f>IF(ISNA(VLOOKUP($B137,'Summer 2022 School'!$C$2:$AF$220,5,FALSE)),0,(VLOOKUP($B137,'Summer 2022 School'!$C$2:$AF$220,5,FALSE)))</f>
        <v>43</v>
      </c>
      <c r="E137" s="242">
        <f>IF(ISNA(VLOOKUP($B137,'Autumn 2022 School'!$C$2:$AF$219,4,FALSE)),0,(VLOOKUP($B137,'Autumn 2022 School'!$C$2:$AF$219,4,FALSE)))</f>
        <v>58</v>
      </c>
      <c r="F137" s="242">
        <f>IF(ISNA(VLOOKUP($B137,'Spring 2022 School'!$C$2:$AF$219,8,FALSE)),0,(VLOOKUP($B137,'Spring 2022 School'!$C$2:$AF$219,8,FALSE)))</f>
        <v>0</v>
      </c>
      <c r="G137" s="242">
        <f>IF(ISNA(VLOOKUP($B137,'Summer 2022 School'!$C$2:$AF$219,8,FALSE)),0,(VLOOKUP($B137,'Summer 2022 School'!$C$2:$AF$219,8,FALSE)))</f>
        <v>0</v>
      </c>
      <c r="H137" s="242">
        <f>IF(ISNA(VLOOKUP($B137,'Autumn 2022 School'!$C$2:$AF$219,6,FALSE)),0,(VLOOKUP($B137,'Autumn 2022 School'!$C$2:$AF$219,6,FALSE)))</f>
        <v>0</v>
      </c>
      <c r="I137" s="242">
        <f>IF(ISNA(VLOOKUP($B137,'Spring 2022 School'!$C$2:$AF$219,12,FALSE)),0,(VLOOKUP($B137,'Spring 2022 School'!$C$2:$AF$219,12,FALSE)))</f>
        <v>660</v>
      </c>
      <c r="J137" s="242">
        <f>IF(ISNA(VLOOKUP($B137,'Summer 2022 School'!$C$2:$AF$219,12,FALSE)),0,(VLOOKUP($B137,'Summer 2022 School'!$C$2:$AF$219,12,FALSE)))</f>
        <v>645</v>
      </c>
      <c r="K137" s="242">
        <f>IF(ISNA(VLOOKUP($B137,'Autumn 2022 School'!$C$2:$AF$219,9,FALSE)),0,(VLOOKUP($B137,'Autumn 2022 School'!$C$2:$AF$219,9,FALSE)))</f>
        <v>870</v>
      </c>
      <c r="L137" s="242">
        <f>IF(ISNA(VLOOKUP($B137,'Spring 2022 School'!$C$2:$AF$219,15,FALSE)),0,(VLOOKUP($B137,'Spring 2022 School'!$C$2:$AF$219,15,FALSE)))</f>
        <v>0</v>
      </c>
      <c r="M137" s="242">
        <f>IF(ISNA(VLOOKUP($B137,'Summer 2022 School'!$C$2:$AF$219,15,FALSE)),0,(VLOOKUP($B137,'Summer 2022 School'!$C$2:$AF$219,15,FALSE)))</f>
        <v>0</v>
      </c>
      <c r="N137" s="242">
        <f>IF(ISNA(VLOOKUP($B137,'Autumn 2022 School'!$C$2:$AF$219,11,FALSE)),0,(VLOOKUP($B137,'Autumn 2022 School'!$C$2:$AF$219,11,FALSE)))</f>
        <v>0</v>
      </c>
      <c r="O137" s="242">
        <f>IF(ISNA(VLOOKUP($B137,'Spring 2022 School'!$C$2:$AF$219,2,FALSE)),0,(VLOOKUP($B137,'Spring 2022 School'!$C$2:$AF$219,2,FALSE)))</f>
        <v>0</v>
      </c>
      <c r="P137" s="242">
        <f>IF(ISNA(VLOOKUP($B137,'Summer 2022 School'!$C$2:$AF$219,2,FALSE)),0,(VLOOKUP($B137,'Summer 2022 School'!$C$2:$AF$219,2,FALSE)))</f>
        <v>0</v>
      </c>
      <c r="Q137" s="242">
        <f>IF(ISNA(VLOOKUP($B137,'Autumn 2022 School'!$C$2:$AF$219,2,FALSE)),0,(VLOOKUP($B137,'Autumn 2022 School'!$C$2:$AF$219,2,FALSE)))</f>
        <v>0</v>
      </c>
      <c r="R137" s="242">
        <f>IF(ISNA(VLOOKUP($B137,'Spring 2022 School'!$C$2:$AF$219,9,FALSE)),0,(VLOOKUP($B137,'Spring 2022 School'!$C$2:$AF$219,9,FALSE)))</f>
        <v>0</v>
      </c>
      <c r="S137" s="242">
        <f>IF(ISNA(VLOOKUP($B137,'Summer 2022 School'!$C$2:$AF$219,9,FALSE)),0,(VLOOKUP($B137,'Summer 2022 School'!$C$2:$AF$219,9,FALSE)))</f>
        <v>0</v>
      </c>
      <c r="T137" s="242">
        <f>IF(ISNA(VLOOKUP($B137,'Autumn 2022 School'!$C$2:$AF$219,7,FALSE)),0,(VLOOKUP($B137,'Autumn 2022 School'!$C$2:$AF$219,7,FALSE)))</f>
        <v>0</v>
      </c>
      <c r="U137" s="242">
        <f>IF(ISNA(VLOOKUP($B137,'Spring 2022 School'!$C$2:$AF$219,25,FALSE)),0,(VLOOKUP($B137,'Spring 2022 School'!$C$2:$AF$219,25,FALSE)))</f>
        <v>25</v>
      </c>
      <c r="V137" s="242">
        <f>IF(ISNA(VLOOKUP($B137,'Spring 2022 School'!$C$2:$AF$219,25,FALSE)),0,(VLOOKUP($B137,'Spring 2022 School'!$C$2:$AF$219,25,FALSE)))</f>
        <v>25</v>
      </c>
      <c r="W137" s="242">
        <f>IF(ISNA(VLOOKUP($B137,'Spring 2022 School'!$C$2:$AF$219,25,FALSE)),0,(VLOOKUP($B137,'Spring 2022 School'!$C$2:$AF$219,25,FALSE)))</f>
        <v>25</v>
      </c>
      <c r="X137" s="242">
        <f>IF(ISNA(VLOOKUP($B137,'Spring 2022 School'!$C$2:$AF$219,26,FALSE)),0,(VLOOKUP($B137,'Spring 2022 School'!$C$2:$AF$219,26,FALSE)))</f>
        <v>375</v>
      </c>
      <c r="Y137" s="242">
        <f>IF(ISNA(VLOOKUP($B137,'Spring 2022 School'!$C$2:$AF$219,26,FALSE)),0,(VLOOKUP($B137,'Spring 2022 School'!$C$2:$AF$219,26,FALSE)))</f>
        <v>375</v>
      </c>
      <c r="Z137" s="242">
        <f>IF(ISNA(VLOOKUP($B137,'Spring 2022 School'!$C$2:$AF$219,26,FALSE)),0,(VLOOKUP($B137,'Spring 2022 School'!$C$2:$AF$219,26,FALSE)))</f>
        <v>375</v>
      </c>
      <c r="AA137" s="242">
        <f>IF(ISNA(VLOOKUP($B137,'Spring 2022 School'!$C$2:$AF$219,27,FALSE)),0,(VLOOKUP($B137,'Spring 2022 School'!$C$2:$AF$219,27,FALSE)))</f>
        <v>0</v>
      </c>
      <c r="AB137" s="242">
        <f>IF(ISNA(VLOOKUP($B137,'Spring 2022 School'!$C$2:$AF$219,27,FALSE)),0,(VLOOKUP($B137,'Spring 2022 School'!$C$2:$AF$219,27,FALSE)))</f>
        <v>0</v>
      </c>
      <c r="AC137" s="242">
        <f>IF(ISNA(VLOOKUP($B137,'Spring 2022 School'!$C$2:$AF$219,27,FALSE)),0,(VLOOKUP($B137,'Spring 2022 School'!$C$2:$AF$219,27,FALSE)))</f>
        <v>0</v>
      </c>
      <c r="AD137" s="414">
        <f t="shared" si="57"/>
        <v>128803.5</v>
      </c>
      <c r="AE137" s="436">
        <f>VLOOKUP($A137,'Data EYFSS Indica Old'!$C:$AQ,17,0)</f>
        <v>13145.487804878048</v>
      </c>
      <c r="AF137" s="436">
        <f>VLOOKUP($A137,'Data EYFSS Indica Old'!$C:$AQ,18,0)</f>
        <v>16901.341463414636</v>
      </c>
      <c r="AG137" s="436">
        <f>VLOOKUP($A137,'Data EYFSS Indica Old'!$C:$AQ,19,0)</f>
        <v>20031.219512195123</v>
      </c>
      <c r="AH137" s="414">
        <f t="shared" si="58"/>
        <v>8018.7475609756093</v>
      </c>
      <c r="AI137" s="414">
        <f t="shared" si="59"/>
        <v>4901.3890243902442</v>
      </c>
      <c r="AJ137" s="414">
        <f t="shared" si="60"/>
        <v>1602.4975609756098</v>
      </c>
      <c r="AK137" s="414">
        <f t="shared" si="61"/>
        <v>14522.634146341463</v>
      </c>
      <c r="AL137" s="436">
        <f>IF(ISNA(VLOOKUP($A137,'Spring 2022 School'!$B134:$AD134,29,FALSE)),0,(VLOOKUP($A137,'Spring 2022 School'!$B134:$AD134,29,FALSE)))</f>
        <v>25</v>
      </c>
      <c r="AM137" s="436">
        <f>IF(ISNA(VLOOKUP($A137,'Spring 2022 School'!$B134:$AZ134,30,FALSE)),0,(VLOOKUP($A137,'Spring 2022 School'!$B134:$AZ134,30,FALSE)))</f>
        <v>375</v>
      </c>
      <c r="AN137" s="435">
        <f t="shared" si="54"/>
        <v>13625</v>
      </c>
      <c r="AO137" s="437">
        <f t="shared" si="55"/>
        <v>0</v>
      </c>
      <c r="AP137" s="414">
        <f t="shared" si="56"/>
        <v>156951.13414634147</v>
      </c>
      <c r="AQ137" s="436">
        <f>VLOOKUP($A137,'Data EYFSS Indica Old'!$C:$AQ,26,0)</f>
        <v>27</v>
      </c>
      <c r="AR137" s="436">
        <f>VLOOKUP($A137,'Data EYFSS Indica Old'!$C:$AQ,27,0)</f>
        <v>0</v>
      </c>
      <c r="AS137" s="436">
        <f>VLOOKUP($A137,'Data EYFSS Indica Old'!$C:$AQ,28,0)</f>
        <v>0</v>
      </c>
      <c r="AT137" s="442">
        <f t="shared" si="66"/>
        <v>3264.3</v>
      </c>
      <c r="AU137" s="442">
        <f>(VLOOKUP($A137,'Data EYFSS Indica Old'!$C:$AQ,24,0))/3.2*AU$3</f>
        <v>0</v>
      </c>
      <c r="AV137" s="447">
        <f t="shared" si="62"/>
        <v>160215.43414634146</v>
      </c>
      <c r="AW137" s="443">
        <f t="shared" si="63"/>
        <v>66756.430894308942</v>
      </c>
      <c r="AX137" s="443">
        <f t="shared" si="64"/>
        <v>53405.144715447153</v>
      </c>
      <c r="AY137" s="443">
        <f t="shared" si="65"/>
        <v>40053.858536585365</v>
      </c>
      <c r="AZ137" s="443"/>
    </row>
    <row r="138" spans="1:52" x14ac:dyDescent="0.35">
      <c r="A138" s="252">
        <v>2449</v>
      </c>
      <c r="B138" t="s">
        <v>1059</v>
      </c>
      <c r="C138" s="242">
        <f>IF(ISNA(VLOOKUP($B138,'Spring 2022 School'!$C$2:$AF$220,5,FALSE)),0,(VLOOKUP($B138,'Spring 2022 School'!$C$2:$AF$220,5,FALSE)))</f>
        <v>38</v>
      </c>
      <c r="D138" s="242">
        <f>IF(ISNA(VLOOKUP($B138,'Summer 2022 School'!$C$2:$AF$220,5,FALSE)),0,(VLOOKUP($B138,'Summer 2022 School'!$C$2:$AF$220,5,FALSE)))</f>
        <v>39</v>
      </c>
      <c r="E138" s="242">
        <f>IF(ISNA(VLOOKUP($B138,'Autumn 2022 School'!$C$2:$AF$219,4,FALSE)),0,(VLOOKUP($B138,'Autumn 2022 School'!$C$2:$AF$219,4,FALSE)))</f>
        <v>35</v>
      </c>
      <c r="F138" s="242">
        <f>IF(ISNA(VLOOKUP($B138,'Spring 2022 School'!$C$2:$AF$219,8,FALSE)),0,(VLOOKUP($B138,'Spring 2022 School'!$C$2:$AF$219,8,FALSE)))</f>
        <v>6</v>
      </c>
      <c r="G138" s="242">
        <f>IF(ISNA(VLOOKUP($B138,'Summer 2022 School'!$C$2:$AF$219,8,FALSE)),0,(VLOOKUP($B138,'Summer 2022 School'!$C$2:$AF$219,8,FALSE)))</f>
        <v>5</v>
      </c>
      <c r="H138" s="242">
        <f>IF(ISNA(VLOOKUP($B138,'Autumn 2022 School'!$C$2:$AF$219,6,FALSE)),0,(VLOOKUP($B138,'Autumn 2022 School'!$C$2:$AF$219,6,FALSE)))</f>
        <v>0</v>
      </c>
      <c r="I138" s="242">
        <f>IF(ISNA(VLOOKUP($B138,'Spring 2022 School'!$C$2:$AF$219,12,FALSE)),0,(VLOOKUP($B138,'Spring 2022 School'!$C$2:$AF$219,12,FALSE)))</f>
        <v>570</v>
      </c>
      <c r="J138" s="242">
        <f>IF(ISNA(VLOOKUP($B138,'Summer 2022 School'!$C$2:$AF$219,12,FALSE)),0,(VLOOKUP($B138,'Summer 2022 School'!$C$2:$AF$219,12,FALSE)))</f>
        <v>585</v>
      </c>
      <c r="K138" s="242">
        <f>IF(ISNA(VLOOKUP($B138,'Autumn 2022 School'!$C$2:$AF$219,9,FALSE)),0,(VLOOKUP($B138,'Autumn 2022 School'!$C$2:$AF$219,9,FALSE)))</f>
        <v>525</v>
      </c>
      <c r="L138" s="242">
        <f>IF(ISNA(VLOOKUP($B138,'Spring 2022 School'!$C$2:$AF$219,15,FALSE)),0,(VLOOKUP($B138,'Spring 2022 School'!$C$2:$AF$219,15,FALSE)))</f>
        <v>90</v>
      </c>
      <c r="M138" s="242">
        <f>IF(ISNA(VLOOKUP($B138,'Summer 2022 School'!$C$2:$AF$219,15,FALSE)),0,(VLOOKUP($B138,'Summer 2022 School'!$C$2:$AF$219,15,FALSE)))</f>
        <v>75</v>
      </c>
      <c r="N138" s="242">
        <f>IF(ISNA(VLOOKUP($B138,'Autumn 2022 School'!$C$2:$AF$219,11,FALSE)),0,(VLOOKUP($B138,'Autumn 2022 School'!$C$2:$AF$219,11,FALSE)))</f>
        <v>0</v>
      </c>
      <c r="O138" s="242">
        <f>IF(ISNA(VLOOKUP($B138,'Spring 2022 School'!$C$2:$AF$219,2,FALSE)),0,(VLOOKUP($B138,'Spring 2022 School'!$C$2:$AF$219,2,FALSE)))</f>
        <v>0</v>
      </c>
      <c r="P138" s="242">
        <f>IF(ISNA(VLOOKUP($B138,'Summer 2022 School'!$C$2:$AF$219,2,FALSE)),0,(VLOOKUP($B138,'Summer 2022 School'!$C$2:$AF$219,2,FALSE)))</f>
        <v>0</v>
      </c>
      <c r="Q138" s="242">
        <f>IF(ISNA(VLOOKUP($B138,'Autumn 2022 School'!$C$2:$AF$219,2,FALSE)),0,(VLOOKUP($B138,'Autumn 2022 School'!$C$2:$AF$219,2,FALSE)))</f>
        <v>0</v>
      </c>
      <c r="R138" s="242">
        <f>IF(ISNA(VLOOKUP($B138,'Spring 2022 School'!$C$2:$AF$219,9,FALSE)),0,(VLOOKUP($B138,'Spring 2022 School'!$C$2:$AF$219,9,FALSE)))</f>
        <v>0</v>
      </c>
      <c r="S138" s="242">
        <f>IF(ISNA(VLOOKUP($B138,'Summer 2022 School'!$C$2:$AF$219,9,FALSE)),0,(VLOOKUP($B138,'Summer 2022 School'!$C$2:$AF$219,9,FALSE)))</f>
        <v>0</v>
      </c>
      <c r="T138" s="242">
        <f>IF(ISNA(VLOOKUP($B138,'Autumn 2022 School'!$C$2:$AF$219,7,FALSE)),0,(VLOOKUP($B138,'Autumn 2022 School'!$C$2:$AF$219,7,FALSE)))</f>
        <v>0</v>
      </c>
      <c r="U138" s="242">
        <f>IF(ISNA(VLOOKUP($B138,'Spring 2022 School'!$C$2:$AF$219,25,FALSE)),0,(VLOOKUP($B138,'Spring 2022 School'!$C$2:$AF$219,25,FALSE)))</f>
        <v>15</v>
      </c>
      <c r="V138" s="242">
        <f>IF(ISNA(VLOOKUP($B138,'Spring 2022 School'!$C$2:$AF$219,25,FALSE)),0,(VLOOKUP($B138,'Spring 2022 School'!$C$2:$AF$219,25,FALSE)))</f>
        <v>15</v>
      </c>
      <c r="W138" s="242">
        <f>IF(ISNA(VLOOKUP($B138,'Spring 2022 School'!$C$2:$AF$219,25,FALSE)),0,(VLOOKUP($B138,'Spring 2022 School'!$C$2:$AF$219,25,FALSE)))</f>
        <v>15</v>
      </c>
      <c r="X138" s="242">
        <f>IF(ISNA(VLOOKUP($B138,'Spring 2022 School'!$C$2:$AF$219,26,FALSE)),0,(VLOOKUP($B138,'Spring 2022 School'!$C$2:$AF$219,26,FALSE)))</f>
        <v>225</v>
      </c>
      <c r="Y138" s="242">
        <f>IF(ISNA(VLOOKUP($B138,'Spring 2022 School'!$C$2:$AF$219,26,FALSE)),0,(VLOOKUP($B138,'Spring 2022 School'!$C$2:$AF$219,26,FALSE)))</f>
        <v>225</v>
      </c>
      <c r="Z138" s="242">
        <f>IF(ISNA(VLOOKUP($B138,'Spring 2022 School'!$C$2:$AF$219,26,FALSE)),0,(VLOOKUP($B138,'Spring 2022 School'!$C$2:$AF$219,26,FALSE)))</f>
        <v>225</v>
      </c>
      <c r="AA138" s="242">
        <f>IF(ISNA(VLOOKUP($B138,'Spring 2022 School'!$C$2:$AF$219,27,FALSE)),0,(VLOOKUP($B138,'Spring 2022 School'!$C$2:$AF$219,27,FALSE)))</f>
        <v>0</v>
      </c>
      <c r="AB138" s="242">
        <f>IF(ISNA(VLOOKUP($B138,'Spring 2022 School'!$C$2:$AF$219,27,FALSE)),0,(VLOOKUP($B138,'Spring 2022 School'!$C$2:$AF$219,27,FALSE)))</f>
        <v>0</v>
      </c>
      <c r="AC138" s="242">
        <f>IF(ISNA(VLOOKUP($B138,'Spring 2022 School'!$C$2:$AF$219,27,FALSE)),0,(VLOOKUP($B138,'Spring 2022 School'!$C$2:$AF$219,27,FALSE)))</f>
        <v>0</v>
      </c>
      <c r="AD138" s="414">
        <f t="shared" si="57"/>
        <v>110262</v>
      </c>
      <c r="AE138" s="436">
        <f>VLOOKUP($A138,'Data EYFSS Indica Old'!$C:$AQ,17,0)</f>
        <v>12671.739130434784</v>
      </c>
      <c r="AF138" s="436">
        <f>VLOOKUP($A138,'Data EYFSS Indica Old'!$C:$AQ,18,0)</f>
        <v>15730.434782608696</v>
      </c>
      <c r="AG138" s="436">
        <f>VLOOKUP($A138,'Data EYFSS Indica Old'!$C:$AQ,19,0)</f>
        <v>17041.304347826088</v>
      </c>
      <c r="AH138" s="414">
        <f t="shared" si="58"/>
        <v>7729.7608695652179</v>
      </c>
      <c r="AI138" s="414">
        <f t="shared" si="59"/>
        <v>4561.8260869565211</v>
      </c>
      <c r="AJ138" s="414">
        <f t="shared" si="60"/>
        <v>1363.304347826087</v>
      </c>
      <c r="AK138" s="414">
        <f t="shared" si="61"/>
        <v>13654.891304347828</v>
      </c>
      <c r="AL138" s="436">
        <f>IF(ISNA(VLOOKUP($A138,'Spring 2022 School'!$B135:$AD135,29,FALSE)),0,(VLOOKUP($A138,'Spring 2022 School'!$B135:$AD135,29,FALSE)))</f>
        <v>15</v>
      </c>
      <c r="AM138" s="436">
        <f>IF(ISNA(VLOOKUP($A138,'Spring 2022 School'!$B135:$AZ135,30,FALSE)),0,(VLOOKUP($A138,'Spring 2022 School'!$B135:$AZ135,30,FALSE)))</f>
        <v>225</v>
      </c>
      <c r="AN138" s="435">
        <f t="shared" si="54"/>
        <v>8175</v>
      </c>
      <c r="AO138" s="437">
        <f t="shared" si="55"/>
        <v>0</v>
      </c>
      <c r="AP138" s="414">
        <f t="shared" si="56"/>
        <v>132091.89130434784</v>
      </c>
      <c r="AQ138" s="436">
        <f>VLOOKUP($A138,'Data EYFSS Indica Old'!$C:$AQ,26,0)</f>
        <v>17</v>
      </c>
      <c r="AR138" s="436">
        <f>VLOOKUP($A138,'Data EYFSS Indica Old'!$C:$AQ,27,0)</f>
        <v>0</v>
      </c>
      <c r="AS138" s="436">
        <f>VLOOKUP($A138,'Data EYFSS Indica Old'!$C:$AQ,28,0)</f>
        <v>0</v>
      </c>
      <c r="AT138" s="442">
        <f t="shared" si="66"/>
        <v>2055.3000000000002</v>
      </c>
      <c r="AU138" s="442">
        <f>(VLOOKUP($A138,'Data EYFSS Indica Old'!$C:$AQ,24,0))/3.2*AU$3</f>
        <v>0</v>
      </c>
      <c r="AV138" s="447">
        <f t="shared" si="62"/>
        <v>134147.19130434783</v>
      </c>
      <c r="AW138" s="443">
        <f t="shared" si="63"/>
        <v>55894.663043478256</v>
      </c>
      <c r="AX138" s="443">
        <f t="shared" si="64"/>
        <v>44715.730434782607</v>
      </c>
      <c r="AY138" s="443">
        <f t="shared" si="65"/>
        <v>33536.797826086957</v>
      </c>
      <c r="AZ138" s="443"/>
    </row>
    <row r="139" spans="1:52" x14ac:dyDescent="0.35">
      <c r="A139" s="252">
        <v>2450</v>
      </c>
      <c r="B139" t="s">
        <v>1060</v>
      </c>
      <c r="C139" s="242">
        <f>IF(ISNA(VLOOKUP($B139,'Spring 2022 School'!$C$2:$AF$220,5,FALSE)),0,(VLOOKUP($B139,'Spring 2022 School'!$C$2:$AF$220,5,FALSE)))</f>
        <v>32</v>
      </c>
      <c r="D139" s="242">
        <f>IF(ISNA(VLOOKUP($B139,'Summer 2022 School'!$C$2:$AF$220,5,FALSE)),0,(VLOOKUP($B139,'Summer 2022 School'!$C$2:$AF$220,5,FALSE)))</f>
        <v>32</v>
      </c>
      <c r="E139" s="242">
        <f>IF(ISNA(VLOOKUP($B139,'Autumn 2022 School'!$C$2:$AF$219,4,FALSE)),0,(VLOOKUP($B139,'Autumn 2022 School'!$C$2:$AF$219,4,FALSE)))</f>
        <v>33</v>
      </c>
      <c r="F139" s="242">
        <f>IF(ISNA(VLOOKUP($B139,'Spring 2022 School'!$C$2:$AF$219,8,FALSE)),0,(VLOOKUP($B139,'Spring 2022 School'!$C$2:$AF$219,8,FALSE)))</f>
        <v>13</v>
      </c>
      <c r="G139" s="242">
        <f>IF(ISNA(VLOOKUP($B139,'Summer 2022 School'!$C$2:$AF$219,8,FALSE)),0,(VLOOKUP($B139,'Summer 2022 School'!$C$2:$AF$219,8,FALSE)))</f>
        <v>14</v>
      </c>
      <c r="H139" s="242">
        <f>IF(ISNA(VLOOKUP($B139,'Autumn 2022 School'!$C$2:$AF$219,6,FALSE)),0,(VLOOKUP($B139,'Autumn 2022 School'!$C$2:$AF$219,6,FALSE)))</f>
        <v>8</v>
      </c>
      <c r="I139" s="242">
        <f>IF(ISNA(VLOOKUP($B139,'Spring 2022 School'!$C$2:$AF$219,12,FALSE)),0,(VLOOKUP($B139,'Spring 2022 School'!$C$2:$AF$219,12,FALSE)))</f>
        <v>480</v>
      </c>
      <c r="J139" s="242">
        <f>IF(ISNA(VLOOKUP($B139,'Summer 2022 School'!$C$2:$AF$219,12,FALSE)),0,(VLOOKUP($B139,'Summer 2022 School'!$C$2:$AF$219,12,FALSE)))</f>
        <v>480</v>
      </c>
      <c r="K139" s="242">
        <f>IF(ISNA(VLOOKUP($B139,'Autumn 2022 School'!$C$2:$AF$219,9,FALSE)),0,(VLOOKUP($B139,'Autumn 2022 School'!$C$2:$AF$219,9,FALSE)))</f>
        <v>495</v>
      </c>
      <c r="L139" s="242">
        <f>IF(ISNA(VLOOKUP($B139,'Spring 2022 School'!$C$2:$AF$219,15,FALSE)),0,(VLOOKUP($B139,'Spring 2022 School'!$C$2:$AF$219,15,FALSE)))</f>
        <v>195</v>
      </c>
      <c r="M139" s="242">
        <f>IF(ISNA(VLOOKUP($B139,'Summer 2022 School'!$C$2:$AF$219,15,FALSE)),0,(VLOOKUP($B139,'Summer 2022 School'!$C$2:$AF$219,15,FALSE)))</f>
        <v>210</v>
      </c>
      <c r="N139" s="242">
        <f>IF(ISNA(VLOOKUP($B139,'Autumn 2022 School'!$C$2:$AF$219,11,FALSE)),0,(VLOOKUP($B139,'Autumn 2022 School'!$C$2:$AF$219,11,FALSE)))</f>
        <v>120</v>
      </c>
      <c r="O139" s="242">
        <f>IF(ISNA(VLOOKUP($B139,'Spring 2022 School'!$C$2:$AF$219,2,FALSE)),0,(VLOOKUP($B139,'Spring 2022 School'!$C$2:$AF$219,2,FALSE)))</f>
        <v>0</v>
      </c>
      <c r="P139" s="242">
        <f>IF(ISNA(VLOOKUP($B139,'Summer 2022 School'!$C$2:$AF$219,2,FALSE)),0,(VLOOKUP($B139,'Summer 2022 School'!$C$2:$AF$219,2,FALSE)))</f>
        <v>0</v>
      </c>
      <c r="Q139" s="242">
        <f>IF(ISNA(VLOOKUP($B139,'Autumn 2022 School'!$C$2:$AF$219,2,FALSE)),0,(VLOOKUP($B139,'Autumn 2022 School'!$C$2:$AF$219,2,FALSE)))</f>
        <v>0</v>
      </c>
      <c r="R139" s="242">
        <f>IF(ISNA(VLOOKUP($B139,'Spring 2022 School'!$C$2:$AF$219,9,FALSE)),0,(VLOOKUP($B139,'Spring 2022 School'!$C$2:$AF$219,9,FALSE)))</f>
        <v>0</v>
      </c>
      <c r="S139" s="242">
        <f>IF(ISNA(VLOOKUP($B139,'Summer 2022 School'!$C$2:$AF$219,9,FALSE)),0,(VLOOKUP($B139,'Summer 2022 School'!$C$2:$AF$219,9,FALSE)))</f>
        <v>0</v>
      </c>
      <c r="T139" s="242">
        <f>IF(ISNA(VLOOKUP($B139,'Autumn 2022 School'!$C$2:$AF$219,7,FALSE)),0,(VLOOKUP($B139,'Autumn 2022 School'!$C$2:$AF$219,7,FALSE)))</f>
        <v>0</v>
      </c>
      <c r="U139" s="242">
        <f>IF(ISNA(VLOOKUP($B139,'Spring 2022 School'!$C$2:$AF$219,25,FALSE)),0,(VLOOKUP($B139,'Spring 2022 School'!$C$2:$AF$219,25,FALSE)))</f>
        <v>3</v>
      </c>
      <c r="V139" s="242">
        <f>IF(ISNA(VLOOKUP($B139,'Spring 2022 School'!$C$2:$AF$219,25,FALSE)),0,(VLOOKUP($B139,'Spring 2022 School'!$C$2:$AF$219,25,FALSE)))</f>
        <v>3</v>
      </c>
      <c r="W139" s="242">
        <f>IF(ISNA(VLOOKUP($B139,'Spring 2022 School'!$C$2:$AF$219,25,FALSE)),0,(VLOOKUP($B139,'Spring 2022 School'!$C$2:$AF$219,25,FALSE)))</f>
        <v>3</v>
      </c>
      <c r="X139" s="242">
        <f>IF(ISNA(VLOOKUP($B139,'Spring 2022 School'!$C$2:$AF$219,26,FALSE)),0,(VLOOKUP($B139,'Spring 2022 School'!$C$2:$AF$219,26,FALSE)))</f>
        <v>45</v>
      </c>
      <c r="Y139" s="242">
        <f>IF(ISNA(VLOOKUP($B139,'Spring 2022 School'!$C$2:$AF$219,26,FALSE)),0,(VLOOKUP($B139,'Spring 2022 School'!$C$2:$AF$219,26,FALSE)))</f>
        <v>45</v>
      </c>
      <c r="Z139" s="242">
        <f>IF(ISNA(VLOOKUP($B139,'Spring 2022 School'!$C$2:$AF$219,26,FALSE)),0,(VLOOKUP($B139,'Spring 2022 School'!$C$2:$AF$219,26,FALSE)))</f>
        <v>45</v>
      </c>
      <c r="AA139" s="242">
        <f>IF(ISNA(VLOOKUP($B139,'Spring 2022 School'!$C$2:$AF$219,27,FALSE)),0,(VLOOKUP($B139,'Spring 2022 School'!$C$2:$AF$219,27,FALSE)))</f>
        <v>0</v>
      </c>
      <c r="AB139" s="242">
        <f>IF(ISNA(VLOOKUP($B139,'Spring 2022 School'!$C$2:$AF$219,27,FALSE)),0,(VLOOKUP($B139,'Spring 2022 School'!$C$2:$AF$219,27,FALSE)))</f>
        <v>0</v>
      </c>
      <c r="AC139" s="242">
        <f>IF(ISNA(VLOOKUP($B139,'Spring 2022 School'!$C$2:$AF$219,27,FALSE)),0,(VLOOKUP($B139,'Spring 2022 School'!$C$2:$AF$219,27,FALSE)))</f>
        <v>0</v>
      </c>
      <c r="AD139" s="414">
        <f t="shared" si="57"/>
        <v>118087.5</v>
      </c>
      <c r="AE139" s="436">
        <f>VLOOKUP($A139,'Data EYFSS Indica Old'!$C:$AQ,17,0)</f>
        <v>1201.9354838709678</v>
      </c>
      <c r="AF139" s="436">
        <f>VLOOKUP($A139,'Data EYFSS Indica Old'!$C:$AQ,18,0)</f>
        <v>1802.9032258064515</v>
      </c>
      <c r="AG139" s="436">
        <f>VLOOKUP($A139,'Data EYFSS Indica Old'!$C:$AQ,19,0)</f>
        <v>3605.8064516129029</v>
      </c>
      <c r="AH139" s="414">
        <f t="shared" si="58"/>
        <v>733.18064516129039</v>
      </c>
      <c r="AI139" s="414">
        <f t="shared" si="59"/>
        <v>522.84193548387088</v>
      </c>
      <c r="AJ139" s="414">
        <f t="shared" si="60"/>
        <v>288.46451612903223</v>
      </c>
      <c r="AK139" s="414">
        <f t="shared" si="61"/>
        <v>1544.4870967741936</v>
      </c>
      <c r="AL139" s="436">
        <f>IF(ISNA(VLOOKUP($A139,'Spring 2022 School'!$B136:$AD136,29,FALSE)),0,(VLOOKUP($A139,'Spring 2022 School'!$B136:$AD136,29,FALSE)))</f>
        <v>3</v>
      </c>
      <c r="AM139" s="436">
        <f>IF(ISNA(VLOOKUP($A139,'Spring 2022 School'!$B136:$AZ136,30,FALSE)),0,(VLOOKUP($A139,'Spring 2022 School'!$B136:$AZ136,30,FALSE)))</f>
        <v>45</v>
      </c>
      <c r="AN139" s="435">
        <f t="shared" si="54"/>
        <v>1635</v>
      </c>
      <c r="AO139" s="437">
        <f t="shared" si="55"/>
        <v>0</v>
      </c>
      <c r="AP139" s="414">
        <f t="shared" si="56"/>
        <v>121266.98709677419</v>
      </c>
      <c r="AQ139" s="436">
        <f>VLOOKUP($A139,'Data EYFSS Indica Old'!$C:$AQ,26,0)</f>
        <v>9</v>
      </c>
      <c r="AR139" s="436">
        <f>VLOOKUP($A139,'Data EYFSS Indica Old'!$C:$AQ,27,0)</f>
        <v>0</v>
      </c>
      <c r="AS139" s="436">
        <f>VLOOKUP($A139,'Data EYFSS Indica Old'!$C:$AQ,28,0)</f>
        <v>0</v>
      </c>
      <c r="AT139" s="442">
        <f t="shared" si="66"/>
        <v>1088.0999999999999</v>
      </c>
      <c r="AU139" s="442">
        <f>(VLOOKUP($A139,'Data EYFSS Indica Old'!$C:$AQ,24,0))/3.2*AU$3</f>
        <v>0</v>
      </c>
      <c r="AV139" s="447">
        <f t="shared" si="62"/>
        <v>122355.08709677419</v>
      </c>
      <c r="AW139" s="443">
        <f t="shared" si="63"/>
        <v>50981.286290322576</v>
      </c>
      <c r="AX139" s="443">
        <f t="shared" si="64"/>
        <v>40785.029032258062</v>
      </c>
      <c r="AY139" s="443">
        <f t="shared" si="65"/>
        <v>30588.771774193548</v>
      </c>
      <c r="AZ139" s="443"/>
    </row>
    <row r="140" spans="1:52" x14ac:dyDescent="0.35">
      <c r="A140" s="252">
        <v>2453</v>
      </c>
      <c r="B140" t="s">
        <v>1061</v>
      </c>
      <c r="C140" s="242">
        <f>IF(ISNA(VLOOKUP($B140,'Spring 2022 School'!$C$2:$AF$220,5,FALSE)),0,(VLOOKUP($B140,'Spring 2022 School'!$C$2:$AF$220,5,FALSE)))</f>
        <v>25</v>
      </c>
      <c r="D140" s="242">
        <f>IF(ISNA(VLOOKUP($B140,'Summer 2022 School'!$C$2:$AF$220,5,FALSE)),0,(VLOOKUP($B140,'Summer 2022 School'!$C$2:$AF$220,5,FALSE)))</f>
        <v>26</v>
      </c>
      <c r="E140" s="242">
        <f>IF(ISNA(VLOOKUP($B140,'Autumn 2022 School'!$C$2:$AF$219,4,FALSE)),0,(VLOOKUP($B140,'Autumn 2022 School'!$C$2:$AF$219,4,FALSE)))</f>
        <v>27</v>
      </c>
      <c r="F140" s="242">
        <f>IF(ISNA(VLOOKUP($B140,'Spring 2022 School'!$C$2:$AF$219,8,FALSE)),0,(VLOOKUP($B140,'Spring 2022 School'!$C$2:$AF$219,8,FALSE)))</f>
        <v>0</v>
      </c>
      <c r="G140" s="242">
        <f>IF(ISNA(VLOOKUP($B140,'Summer 2022 School'!$C$2:$AF$219,8,FALSE)),0,(VLOOKUP($B140,'Summer 2022 School'!$C$2:$AF$219,8,FALSE)))</f>
        <v>0</v>
      </c>
      <c r="H140" s="242">
        <f>IF(ISNA(VLOOKUP($B140,'Autumn 2022 School'!$C$2:$AF$219,6,FALSE)),0,(VLOOKUP($B140,'Autumn 2022 School'!$C$2:$AF$219,6,FALSE)))</f>
        <v>0</v>
      </c>
      <c r="I140" s="242">
        <f>IF(ISNA(VLOOKUP($B140,'Spring 2022 School'!$C$2:$AF$219,12,FALSE)),0,(VLOOKUP($B140,'Spring 2022 School'!$C$2:$AF$219,12,FALSE)))</f>
        <v>375</v>
      </c>
      <c r="J140" s="242">
        <f>IF(ISNA(VLOOKUP($B140,'Summer 2022 School'!$C$2:$AF$219,12,FALSE)),0,(VLOOKUP($B140,'Summer 2022 School'!$C$2:$AF$219,12,FALSE)))</f>
        <v>390</v>
      </c>
      <c r="K140" s="242">
        <f>IF(ISNA(VLOOKUP($B140,'Autumn 2022 School'!$C$2:$AF$219,9,FALSE)),0,(VLOOKUP($B140,'Autumn 2022 School'!$C$2:$AF$219,9,FALSE)))</f>
        <v>390</v>
      </c>
      <c r="L140" s="242">
        <f>IF(ISNA(VLOOKUP($B140,'Spring 2022 School'!$C$2:$AF$219,15,FALSE)),0,(VLOOKUP($B140,'Spring 2022 School'!$C$2:$AF$219,15,FALSE)))</f>
        <v>0</v>
      </c>
      <c r="M140" s="242">
        <f>IF(ISNA(VLOOKUP($B140,'Summer 2022 School'!$C$2:$AF$219,15,FALSE)),0,(VLOOKUP($B140,'Summer 2022 School'!$C$2:$AF$219,15,FALSE)))</f>
        <v>0</v>
      </c>
      <c r="N140" s="242">
        <f>IF(ISNA(VLOOKUP($B140,'Autumn 2022 School'!$C$2:$AF$219,11,FALSE)),0,(VLOOKUP($B140,'Autumn 2022 School'!$C$2:$AF$219,11,FALSE)))</f>
        <v>0</v>
      </c>
      <c r="O140" s="242">
        <f>IF(ISNA(VLOOKUP($B140,'Spring 2022 School'!$C$2:$AF$219,2,FALSE)),0,(VLOOKUP($B140,'Spring 2022 School'!$C$2:$AF$219,2,FALSE)))</f>
        <v>0</v>
      </c>
      <c r="P140" s="242">
        <f>IF(ISNA(VLOOKUP($B140,'Summer 2022 School'!$C$2:$AF$219,2,FALSE)),0,(VLOOKUP($B140,'Summer 2022 School'!$C$2:$AF$219,2,FALSE)))</f>
        <v>0</v>
      </c>
      <c r="Q140" s="242">
        <f>IF(ISNA(VLOOKUP($B140,'Autumn 2022 School'!$C$2:$AF$219,2,FALSE)),0,(VLOOKUP($B140,'Autumn 2022 School'!$C$2:$AF$219,2,FALSE)))</f>
        <v>0</v>
      </c>
      <c r="R140" s="242">
        <f>IF(ISNA(VLOOKUP($B140,'Spring 2022 School'!$C$2:$AF$219,9,FALSE)),0,(VLOOKUP($B140,'Spring 2022 School'!$C$2:$AF$219,9,FALSE)))</f>
        <v>0</v>
      </c>
      <c r="S140" s="242">
        <f>IF(ISNA(VLOOKUP($B140,'Summer 2022 School'!$C$2:$AF$219,9,FALSE)),0,(VLOOKUP($B140,'Summer 2022 School'!$C$2:$AF$219,9,FALSE)))</f>
        <v>0</v>
      </c>
      <c r="T140" s="242">
        <f>IF(ISNA(VLOOKUP($B140,'Autumn 2022 School'!$C$2:$AF$219,7,FALSE)),0,(VLOOKUP($B140,'Autumn 2022 School'!$C$2:$AF$219,7,FALSE)))</f>
        <v>0</v>
      </c>
      <c r="U140" s="242">
        <f>IF(ISNA(VLOOKUP($B140,'Spring 2022 School'!$C$2:$AF$219,25,FALSE)),0,(VLOOKUP($B140,'Spring 2022 School'!$C$2:$AF$219,25,FALSE)))</f>
        <v>5</v>
      </c>
      <c r="V140" s="242">
        <f>IF(ISNA(VLOOKUP($B140,'Spring 2022 School'!$C$2:$AF$219,25,FALSE)),0,(VLOOKUP($B140,'Spring 2022 School'!$C$2:$AF$219,25,FALSE)))</f>
        <v>5</v>
      </c>
      <c r="W140" s="242">
        <f>IF(ISNA(VLOOKUP($B140,'Spring 2022 School'!$C$2:$AF$219,25,FALSE)),0,(VLOOKUP($B140,'Spring 2022 School'!$C$2:$AF$219,25,FALSE)))</f>
        <v>5</v>
      </c>
      <c r="X140" s="242">
        <f>IF(ISNA(VLOOKUP($B140,'Spring 2022 School'!$C$2:$AF$219,26,FALSE)),0,(VLOOKUP($B140,'Spring 2022 School'!$C$2:$AF$219,26,FALSE)))</f>
        <v>75</v>
      </c>
      <c r="Y140" s="242">
        <f>IF(ISNA(VLOOKUP($B140,'Spring 2022 School'!$C$2:$AF$219,26,FALSE)),0,(VLOOKUP($B140,'Spring 2022 School'!$C$2:$AF$219,26,FALSE)))</f>
        <v>75</v>
      </c>
      <c r="Z140" s="242">
        <f>IF(ISNA(VLOOKUP($B140,'Spring 2022 School'!$C$2:$AF$219,26,FALSE)),0,(VLOOKUP($B140,'Spring 2022 School'!$C$2:$AF$219,26,FALSE)))</f>
        <v>75</v>
      </c>
      <c r="AA140" s="242">
        <f>IF(ISNA(VLOOKUP($B140,'Spring 2022 School'!$C$2:$AF$219,27,FALSE)),0,(VLOOKUP($B140,'Spring 2022 School'!$C$2:$AF$219,27,FALSE)))</f>
        <v>0</v>
      </c>
      <c r="AB140" s="242">
        <f>IF(ISNA(VLOOKUP($B140,'Spring 2022 School'!$C$2:$AF$219,27,FALSE)),0,(VLOOKUP($B140,'Spring 2022 School'!$C$2:$AF$219,27,FALSE)))</f>
        <v>0</v>
      </c>
      <c r="AC140" s="242">
        <f>IF(ISNA(VLOOKUP($B140,'Spring 2022 School'!$C$2:$AF$219,27,FALSE)),0,(VLOOKUP($B140,'Spring 2022 School'!$C$2:$AF$219,27,FALSE)))</f>
        <v>0</v>
      </c>
      <c r="AD140" s="414">
        <f t="shared" si="57"/>
        <v>68737.5</v>
      </c>
      <c r="AE140" s="436">
        <f>VLOOKUP($A140,'Data EYFSS Indica Old'!$C:$AQ,17,0)</f>
        <v>2160</v>
      </c>
      <c r="AF140" s="436">
        <f>VLOOKUP($A140,'Data EYFSS Indica Old'!$C:$AQ,18,0)</f>
        <v>3240</v>
      </c>
      <c r="AG140" s="436">
        <f>VLOOKUP($A140,'Data EYFSS Indica Old'!$C:$AQ,19,0)</f>
        <v>16200</v>
      </c>
      <c r="AH140" s="414">
        <f t="shared" si="58"/>
        <v>1317.6</v>
      </c>
      <c r="AI140" s="414">
        <f t="shared" si="59"/>
        <v>939.59999999999991</v>
      </c>
      <c r="AJ140" s="414">
        <f t="shared" si="60"/>
        <v>1296</v>
      </c>
      <c r="AK140" s="414">
        <f t="shared" si="61"/>
        <v>3553.2</v>
      </c>
      <c r="AL140" s="436">
        <f>IF(ISNA(VLOOKUP($A140,'Spring 2022 School'!$B137:$AD137,29,FALSE)),0,(VLOOKUP($A140,'Spring 2022 School'!$B137:$AD137,29,FALSE)))</f>
        <v>5</v>
      </c>
      <c r="AM140" s="436">
        <f>IF(ISNA(VLOOKUP($A140,'Spring 2022 School'!$B137:$AZ137,30,FALSE)),0,(VLOOKUP($A140,'Spring 2022 School'!$B137:$AZ137,30,FALSE)))</f>
        <v>75</v>
      </c>
      <c r="AN140" s="435">
        <f t="shared" si="54"/>
        <v>2725</v>
      </c>
      <c r="AO140" s="437">
        <f t="shared" si="55"/>
        <v>0</v>
      </c>
      <c r="AP140" s="414">
        <f t="shared" si="56"/>
        <v>75015.7</v>
      </c>
      <c r="AQ140" s="436">
        <f>VLOOKUP($A140,'Data EYFSS Indica Old'!$C:$AQ,26,0)</f>
        <v>7</v>
      </c>
      <c r="AR140" s="436">
        <f>VLOOKUP($A140,'Data EYFSS Indica Old'!$C:$AQ,27,0)</f>
        <v>0</v>
      </c>
      <c r="AS140" s="436">
        <f>VLOOKUP($A140,'Data EYFSS Indica Old'!$C:$AQ,28,0)</f>
        <v>0</v>
      </c>
      <c r="AT140" s="442">
        <f t="shared" si="66"/>
        <v>846.3</v>
      </c>
      <c r="AU140" s="442">
        <f>(VLOOKUP($A140,'Data EYFSS Indica Old'!$C:$AQ,24,0))/3.2*AU$3</f>
        <v>0</v>
      </c>
      <c r="AV140" s="447">
        <f t="shared" si="62"/>
        <v>75862</v>
      </c>
      <c r="AW140" s="443">
        <f t="shared" si="63"/>
        <v>31609.166666666664</v>
      </c>
      <c r="AX140" s="443">
        <f t="shared" si="64"/>
        <v>25287.333333333332</v>
      </c>
      <c r="AY140" s="443">
        <f t="shared" si="65"/>
        <v>18965.5</v>
      </c>
      <c r="AZ140" s="443"/>
    </row>
    <row r="141" spans="1:52" x14ac:dyDescent="0.35">
      <c r="A141" s="252">
        <v>2454</v>
      </c>
      <c r="B141" t="s">
        <v>1062</v>
      </c>
      <c r="C141" s="242">
        <f>IF(ISNA(VLOOKUP($B141,'Spring 2022 School'!$C$2:$AF$220,5,FALSE)),0,(VLOOKUP($B141,'Spring 2022 School'!$C$2:$AF$220,5,FALSE)))</f>
        <v>26</v>
      </c>
      <c r="D141" s="242">
        <f>IF(ISNA(VLOOKUP($B141,'Summer 2022 School'!$C$2:$AF$220,5,FALSE)),0,(VLOOKUP($B141,'Summer 2022 School'!$C$2:$AF$220,5,FALSE)))</f>
        <v>26</v>
      </c>
      <c r="E141" s="242">
        <f>IF(ISNA(VLOOKUP($B141,'Autumn 2022 School'!$C$2:$AF$219,4,FALSE)),0,(VLOOKUP($B141,'Autumn 2022 School'!$C$2:$AF$219,4,FALSE)))</f>
        <v>34</v>
      </c>
      <c r="F141" s="242">
        <f>IF(ISNA(VLOOKUP($B141,'Spring 2022 School'!$C$2:$AF$219,8,FALSE)),0,(VLOOKUP($B141,'Spring 2022 School'!$C$2:$AF$219,8,FALSE)))</f>
        <v>1</v>
      </c>
      <c r="G141" s="242">
        <f>IF(ISNA(VLOOKUP($B141,'Summer 2022 School'!$C$2:$AF$219,8,FALSE)),0,(VLOOKUP($B141,'Summer 2022 School'!$C$2:$AF$219,8,FALSE)))</f>
        <v>0</v>
      </c>
      <c r="H141" s="242">
        <f>IF(ISNA(VLOOKUP($B141,'Autumn 2022 School'!$C$2:$AF$219,6,FALSE)),0,(VLOOKUP($B141,'Autumn 2022 School'!$C$2:$AF$219,6,FALSE)))</f>
        <v>6</v>
      </c>
      <c r="I141" s="242">
        <f>IF(ISNA(VLOOKUP($B141,'Spring 2022 School'!$C$2:$AF$219,12,FALSE)),0,(VLOOKUP($B141,'Spring 2022 School'!$C$2:$AF$219,12,FALSE)))</f>
        <v>375</v>
      </c>
      <c r="J141" s="242">
        <f>IF(ISNA(VLOOKUP($B141,'Summer 2022 School'!$C$2:$AF$219,12,FALSE)),0,(VLOOKUP($B141,'Summer 2022 School'!$C$2:$AF$219,12,FALSE)))</f>
        <v>390</v>
      </c>
      <c r="K141" s="242">
        <f>IF(ISNA(VLOOKUP($B141,'Autumn 2022 School'!$C$2:$AF$219,9,FALSE)),0,(VLOOKUP($B141,'Autumn 2022 School'!$C$2:$AF$219,9,FALSE)))</f>
        <v>510</v>
      </c>
      <c r="L141" s="242">
        <f>IF(ISNA(VLOOKUP($B141,'Spring 2022 School'!$C$2:$AF$219,15,FALSE)),0,(VLOOKUP($B141,'Spring 2022 School'!$C$2:$AF$219,15,FALSE)))</f>
        <v>15</v>
      </c>
      <c r="M141" s="242">
        <f>IF(ISNA(VLOOKUP($B141,'Summer 2022 School'!$C$2:$AF$219,15,FALSE)),0,(VLOOKUP($B141,'Summer 2022 School'!$C$2:$AF$219,15,FALSE)))</f>
        <v>0</v>
      </c>
      <c r="N141" s="242">
        <f>IF(ISNA(VLOOKUP($B141,'Autumn 2022 School'!$C$2:$AF$219,11,FALSE)),0,(VLOOKUP($B141,'Autumn 2022 School'!$C$2:$AF$219,11,FALSE)))</f>
        <v>90</v>
      </c>
      <c r="O141" s="242">
        <f>IF(ISNA(VLOOKUP($B141,'Spring 2022 School'!$C$2:$AF$219,2,FALSE)),0,(VLOOKUP($B141,'Spring 2022 School'!$C$2:$AF$219,2,FALSE)))</f>
        <v>0</v>
      </c>
      <c r="P141" s="242">
        <f>IF(ISNA(VLOOKUP($B141,'Summer 2022 School'!$C$2:$AF$219,2,FALSE)),0,(VLOOKUP($B141,'Summer 2022 School'!$C$2:$AF$219,2,FALSE)))</f>
        <v>0</v>
      </c>
      <c r="Q141" s="242">
        <f>IF(ISNA(VLOOKUP($B141,'Autumn 2022 School'!$C$2:$AF$219,2,FALSE)),0,(VLOOKUP($B141,'Autumn 2022 School'!$C$2:$AF$219,2,FALSE)))</f>
        <v>0</v>
      </c>
      <c r="R141" s="242">
        <f>IF(ISNA(VLOOKUP($B141,'Spring 2022 School'!$C$2:$AF$219,9,FALSE)),0,(VLOOKUP($B141,'Spring 2022 School'!$C$2:$AF$219,9,FALSE)))</f>
        <v>0</v>
      </c>
      <c r="S141" s="242">
        <f>IF(ISNA(VLOOKUP($B141,'Summer 2022 School'!$C$2:$AF$219,9,FALSE)),0,(VLOOKUP($B141,'Summer 2022 School'!$C$2:$AF$219,9,FALSE)))</f>
        <v>0</v>
      </c>
      <c r="T141" s="242">
        <f>IF(ISNA(VLOOKUP($B141,'Autumn 2022 School'!$C$2:$AF$219,7,FALSE)),0,(VLOOKUP($B141,'Autumn 2022 School'!$C$2:$AF$219,7,FALSE)))</f>
        <v>0</v>
      </c>
      <c r="U141" s="242">
        <f>IF(ISNA(VLOOKUP($B141,'Spring 2022 School'!$C$2:$AF$219,25,FALSE)),0,(VLOOKUP($B141,'Spring 2022 School'!$C$2:$AF$219,25,FALSE)))</f>
        <v>13</v>
      </c>
      <c r="V141" s="242">
        <f>IF(ISNA(VLOOKUP($B141,'Spring 2022 School'!$C$2:$AF$219,25,FALSE)),0,(VLOOKUP($B141,'Spring 2022 School'!$C$2:$AF$219,25,FALSE)))</f>
        <v>13</v>
      </c>
      <c r="W141" s="242">
        <f>IF(ISNA(VLOOKUP($B141,'Spring 2022 School'!$C$2:$AF$219,25,FALSE)),0,(VLOOKUP($B141,'Spring 2022 School'!$C$2:$AF$219,25,FALSE)))</f>
        <v>13</v>
      </c>
      <c r="X141" s="242">
        <f>IF(ISNA(VLOOKUP($B141,'Spring 2022 School'!$C$2:$AF$219,26,FALSE)),0,(VLOOKUP($B141,'Spring 2022 School'!$C$2:$AF$219,26,FALSE)))</f>
        <v>195</v>
      </c>
      <c r="Y141" s="242">
        <f>IF(ISNA(VLOOKUP($B141,'Spring 2022 School'!$C$2:$AF$219,26,FALSE)),0,(VLOOKUP($B141,'Spring 2022 School'!$C$2:$AF$219,26,FALSE)))</f>
        <v>195</v>
      </c>
      <c r="Z141" s="242">
        <f>IF(ISNA(VLOOKUP($B141,'Spring 2022 School'!$C$2:$AF$219,26,FALSE)),0,(VLOOKUP($B141,'Spring 2022 School'!$C$2:$AF$219,26,FALSE)))</f>
        <v>195</v>
      </c>
      <c r="AA141" s="242">
        <f>IF(ISNA(VLOOKUP($B141,'Spring 2022 School'!$C$2:$AF$219,27,FALSE)),0,(VLOOKUP($B141,'Spring 2022 School'!$C$2:$AF$219,27,FALSE)))</f>
        <v>0</v>
      </c>
      <c r="AB141" s="242">
        <f>IF(ISNA(VLOOKUP($B141,'Spring 2022 School'!$C$2:$AF$219,27,FALSE)),0,(VLOOKUP($B141,'Spring 2022 School'!$C$2:$AF$219,27,FALSE)))</f>
        <v>0</v>
      </c>
      <c r="AC141" s="242">
        <f>IF(ISNA(VLOOKUP($B141,'Spring 2022 School'!$C$2:$AF$219,27,FALSE)),0,(VLOOKUP($B141,'Spring 2022 School'!$C$2:$AF$219,27,FALSE)))</f>
        <v>0</v>
      </c>
      <c r="AD141" s="414">
        <f t="shared" si="57"/>
        <v>81498</v>
      </c>
      <c r="AE141" s="436">
        <f>VLOOKUP($A141,'Data EYFSS Indica Old'!$C:$AQ,17,0)</f>
        <v>10308</v>
      </c>
      <c r="AF141" s="436">
        <f>VLOOKUP($A141,'Data EYFSS Indica Old'!$C:$AQ,18,0)</f>
        <v>10308</v>
      </c>
      <c r="AG141" s="436">
        <f>VLOOKUP($A141,'Data EYFSS Indica Old'!$C:$AQ,19,0)</f>
        <v>12240.75</v>
      </c>
      <c r="AH141" s="414">
        <f t="shared" si="58"/>
        <v>6287.88</v>
      </c>
      <c r="AI141" s="414">
        <f t="shared" si="59"/>
        <v>2989.3199999999997</v>
      </c>
      <c r="AJ141" s="414">
        <f t="shared" si="60"/>
        <v>979.26</v>
      </c>
      <c r="AK141" s="414">
        <f t="shared" si="61"/>
        <v>10256.460000000001</v>
      </c>
      <c r="AL141" s="436">
        <f>IF(ISNA(VLOOKUP($A141,'Spring 2022 School'!$B138:$AD138,29,FALSE)),0,(VLOOKUP($A141,'Spring 2022 School'!$B138:$AD138,29,FALSE)))</f>
        <v>11</v>
      </c>
      <c r="AM141" s="436">
        <f>IF(ISNA(VLOOKUP($A141,'Spring 2022 School'!$B138:$AZ138,30,FALSE)),0,(VLOOKUP($A141,'Spring 2022 School'!$B138:$AZ138,30,FALSE)))</f>
        <v>165</v>
      </c>
      <c r="AN141" s="435">
        <f t="shared" si="54"/>
        <v>5995</v>
      </c>
      <c r="AO141" s="437">
        <f t="shared" si="55"/>
        <v>0</v>
      </c>
      <c r="AP141" s="414">
        <f t="shared" si="56"/>
        <v>97749.46</v>
      </c>
      <c r="AQ141" s="436">
        <f>VLOOKUP($A141,'Data EYFSS Indica Old'!$C:$AQ,26,0)</f>
        <v>14</v>
      </c>
      <c r="AR141" s="436">
        <f>VLOOKUP($A141,'Data EYFSS Indica Old'!$C:$AQ,27,0)</f>
        <v>0</v>
      </c>
      <c r="AS141" s="436">
        <f>VLOOKUP($A141,'Data EYFSS Indica Old'!$C:$AQ,28,0)</f>
        <v>0</v>
      </c>
      <c r="AT141" s="442">
        <f t="shared" si="66"/>
        <v>1692.6</v>
      </c>
      <c r="AU141" s="442">
        <f>(VLOOKUP($A141,'Data EYFSS Indica Old'!$C:$AQ,24,0))/3.2*AU$3</f>
        <v>0</v>
      </c>
      <c r="AV141" s="447">
        <f t="shared" si="62"/>
        <v>99442.060000000012</v>
      </c>
      <c r="AW141" s="443">
        <f t="shared" si="63"/>
        <v>41434.191666666673</v>
      </c>
      <c r="AX141" s="443">
        <f t="shared" si="64"/>
        <v>33147.35333333334</v>
      </c>
      <c r="AY141" s="443">
        <f t="shared" si="65"/>
        <v>24860.515000000007</v>
      </c>
      <c r="AZ141" s="443"/>
    </row>
    <row r="142" spans="1:52" x14ac:dyDescent="0.35">
      <c r="A142" s="252">
        <v>2455</v>
      </c>
      <c r="B142" t="s">
        <v>1063</v>
      </c>
      <c r="C142" s="242">
        <f>IF(ISNA(VLOOKUP($B142,'Spring 2022 School'!$C$2:$AF$220,5,FALSE)),0,(VLOOKUP($B142,'Spring 2022 School'!$C$2:$AF$220,5,FALSE)))</f>
        <v>26</v>
      </c>
      <c r="D142" s="242">
        <f>IF(ISNA(VLOOKUP($B142,'Summer 2022 School'!$C$2:$AF$220,5,FALSE)),0,(VLOOKUP($B142,'Summer 2022 School'!$C$2:$AF$220,5,FALSE)))</f>
        <v>27</v>
      </c>
      <c r="E142" s="242">
        <f>IF(ISNA(VLOOKUP($B142,'Autumn 2022 School'!$C$2:$AF$219,4,FALSE)),0,(VLOOKUP($B142,'Autumn 2022 School'!$C$2:$AF$219,4,FALSE)))</f>
        <v>25</v>
      </c>
      <c r="F142" s="242">
        <f>IF(ISNA(VLOOKUP($B142,'Spring 2022 School'!$C$2:$AF$219,8,FALSE)),0,(VLOOKUP($B142,'Spring 2022 School'!$C$2:$AF$219,8,FALSE)))</f>
        <v>4</v>
      </c>
      <c r="G142" s="242">
        <f>IF(ISNA(VLOOKUP($B142,'Summer 2022 School'!$C$2:$AF$219,8,FALSE)),0,(VLOOKUP($B142,'Summer 2022 School'!$C$2:$AF$219,8,FALSE)))</f>
        <v>7</v>
      </c>
      <c r="H142" s="242">
        <f>IF(ISNA(VLOOKUP($B142,'Autumn 2022 School'!$C$2:$AF$219,6,FALSE)),0,(VLOOKUP($B142,'Autumn 2022 School'!$C$2:$AF$219,6,FALSE)))</f>
        <v>3</v>
      </c>
      <c r="I142" s="242">
        <f>IF(ISNA(VLOOKUP($B142,'Spring 2022 School'!$C$2:$AF$219,12,FALSE)),0,(VLOOKUP($B142,'Spring 2022 School'!$C$2:$AF$219,12,FALSE)))</f>
        <v>390</v>
      </c>
      <c r="J142" s="242">
        <f>IF(ISNA(VLOOKUP($B142,'Summer 2022 School'!$C$2:$AF$219,12,FALSE)),0,(VLOOKUP($B142,'Summer 2022 School'!$C$2:$AF$219,12,FALSE)))</f>
        <v>405</v>
      </c>
      <c r="K142" s="242">
        <f>IF(ISNA(VLOOKUP($B142,'Autumn 2022 School'!$C$2:$AF$219,9,FALSE)),0,(VLOOKUP($B142,'Autumn 2022 School'!$C$2:$AF$219,9,FALSE)))</f>
        <v>375</v>
      </c>
      <c r="L142" s="242">
        <f>IF(ISNA(VLOOKUP($B142,'Spring 2022 School'!$C$2:$AF$219,15,FALSE)),0,(VLOOKUP($B142,'Spring 2022 School'!$C$2:$AF$219,15,FALSE)))</f>
        <v>60</v>
      </c>
      <c r="M142" s="242">
        <f>IF(ISNA(VLOOKUP($B142,'Summer 2022 School'!$C$2:$AF$219,15,FALSE)),0,(VLOOKUP($B142,'Summer 2022 School'!$C$2:$AF$219,15,FALSE)))</f>
        <v>105</v>
      </c>
      <c r="N142" s="242">
        <f>IF(ISNA(VLOOKUP($B142,'Autumn 2022 School'!$C$2:$AF$219,11,FALSE)),0,(VLOOKUP($B142,'Autumn 2022 School'!$C$2:$AF$219,11,FALSE)))</f>
        <v>45</v>
      </c>
      <c r="O142" s="242">
        <f>IF(ISNA(VLOOKUP($B142,'Spring 2022 School'!$C$2:$AF$219,2,FALSE)),0,(VLOOKUP($B142,'Spring 2022 School'!$C$2:$AF$219,2,FALSE)))</f>
        <v>0</v>
      </c>
      <c r="P142" s="242">
        <f>IF(ISNA(VLOOKUP($B142,'Summer 2022 School'!$C$2:$AF$219,2,FALSE)),0,(VLOOKUP($B142,'Summer 2022 School'!$C$2:$AF$219,2,FALSE)))</f>
        <v>0</v>
      </c>
      <c r="Q142" s="242">
        <f>IF(ISNA(VLOOKUP($B142,'Autumn 2022 School'!$C$2:$AF$219,2,FALSE)),0,(VLOOKUP($B142,'Autumn 2022 School'!$C$2:$AF$219,2,FALSE)))</f>
        <v>0</v>
      </c>
      <c r="R142" s="242">
        <f>IF(ISNA(VLOOKUP($B142,'Spring 2022 School'!$C$2:$AF$219,9,FALSE)),0,(VLOOKUP($B142,'Spring 2022 School'!$C$2:$AF$219,9,FALSE)))</f>
        <v>0</v>
      </c>
      <c r="S142" s="242">
        <f>IF(ISNA(VLOOKUP($B142,'Summer 2022 School'!$C$2:$AF$219,9,FALSE)),0,(VLOOKUP($B142,'Summer 2022 School'!$C$2:$AF$219,9,FALSE)))</f>
        <v>0</v>
      </c>
      <c r="T142" s="242">
        <f>IF(ISNA(VLOOKUP($B142,'Autumn 2022 School'!$C$2:$AF$219,7,FALSE)),0,(VLOOKUP($B142,'Autumn 2022 School'!$C$2:$AF$219,7,FALSE)))</f>
        <v>0</v>
      </c>
      <c r="U142" s="242">
        <f>IF(ISNA(VLOOKUP($B142,'Spring 2022 School'!$C$2:$AF$219,25,FALSE)),0,(VLOOKUP($B142,'Spring 2022 School'!$C$2:$AF$219,25,FALSE)))</f>
        <v>9</v>
      </c>
      <c r="V142" s="242">
        <f>IF(ISNA(VLOOKUP($B142,'Spring 2022 School'!$C$2:$AF$219,25,FALSE)),0,(VLOOKUP($B142,'Spring 2022 School'!$C$2:$AF$219,25,FALSE)))</f>
        <v>9</v>
      </c>
      <c r="W142" s="242">
        <f>IF(ISNA(VLOOKUP($B142,'Spring 2022 School'!$C$2:$AF$219,25,FALSE)),0,(VLOOKUP($B142,'Spring 2022 School'!$C$2:$AF$219,25,FALSE)))</f>
        <v>9</v>
      </c>
      <c r="X142" s="242">
        <f>IF(ISNA(VLOOKUP($B142,'Spring 2022 School'!$C$2:$AF$219,26,FALSE)),0,(VLOOKUP($B142,'Spring 2022 School'!$C$2:$AF$219,26,FALSE)))</f>
        <v>135</v>
      </c>
      <c r="Y142" s="242">
        <f>IF(ISNA(VLOOKUP($B142,'Spring 2022 School'!$C$2:$AF$219,26,FALSE)),0,(VLOOKUP($B142,'Spring 2022 School'!$C$2:$AF$219,26,FALSE)))</f>
        <v>135</v>
      </c>
      <c r="Z142" s="242">
        <f>IF(ISNA(VLOOKUP($B142,'Spring 2022 School'!$C$2:$AF$219,26,FALSE)),0,(VLOOKUP($B142,'Spring 2022 School'!$C$2:$AF$219,26,FALSE)))</f>
        <v>135</v>
      </c>
      <c r="AA142" s="242">
        <f>IF(ISNA(VLOOKUP($B142,'Spring 2022 School'!$C$2:$AF$219,27,FALSE)),0,(VLOOKUP($B142,'Spring 2022 School'!$C$2:$AF$219,27,FALSE)))</f>
        <v>0</v>
      </c>
      <c r="AB142" s="242">
        <f>IF(ISNA(VLOOKUP($B142,'Spring 2022 School'!$C$2:$AF$219,27,FALSE)),0,(VLOOKUP($B142,'Spring 2022 School'!$C$2:$AF$219,27,FALSE)))</f>
        <v>0</v>
      </c>
      <c r="AC142" s="242">
        <f>IF(ISNA(VLOOKUP($B142,'Spring 2022 School'!$C$2:$AF$219,27,FALSE)),0,(VLOOKUP($B142,'Spring 2022 School'!$C$2:$AF$219,27,FALSE)))</f>
        <v>0</v>
      </c>
      <c r="AD142" s="414">
        <f t="shared" si="57"/>
        <v>82344</v>
      </c>
      <c r="AE142" s="436">
        <f>VLOOKUP($A142,'Data EYFSS Indica Old'!$C:$AQ,17,0)</f>
        <v>3787.1052631578946</v>
      </c>
      <c r="AF142" s="436">
        <f>VLOOKUP($A142,'Data EYFSS Indica Old'!$C:$AQ,18,0)</f>
        <v>5891.0526315789466</v>
      </c>
      <c r="AG142" s="436">
        <f>VLOOKUP($A142,'Data EYFSS Indica Old'!$C:$AQ,19,0)</f>
        <v>12202.894736842107</v>
      </c>
      <c r="AH142" s="414">
        <f t="shared" si="58"/>
        <v>2310.1342105263157</v>
      </c>
      <c r="AI142" s="414">
        <f t="shared" si="59"/>
        <v>1708.4052631578943</v>
      </c>
      <c r="AJ142" s="414">
        <f t="shared" si="60"/>
        <v>976.23157894736858</v>
      </c>
      <c r="AK142" s="414">
        <f t="shared" si="61"/>
        <v>4994.7710526315786</v>
      </c>
      <c r="AL142" s="436">
        <f>IF(ISNA(VLOOKUP($A142,'Spring 2022 School'!$B139:$AD139,29,FALSE)),0,(VLOOKUP($A142,'Spring 2022 School'!$B139:$AD139,29,FALSE)))</f>
        <v>9</v>
      </c>
      <c r="AM142" s="436">
        <f>IF(ISNA(VLOOKUP($A142,'Spring 2022 School'!$B139:$AZ139,30,FALSE)),0,(VLOOKUP($A142,'Spring 2022 School'!$B139:$AZ139,30,FALSE)))</f>
        <v>135</v>
      </c>
      <c r="AN142" s="435">
        <f t="shared" si="54"/>
        <v>4905</v>
      </c>
      <c r="AO142" s="437">
        <f t="shared" si="55"/>
        <v>0</v>
      </c>
      <c r="AP142" s="414">
        <f t="shared" si="56"/>
        <v>92243.771052631579</v>
      </c>
      <c r="AQ142" s="436">
        <f>VLOOKUP($A142,'Data EYFSS Indica Old'!$C:$AQ,26,0)</f>
        <v>16</v>
      </c>
      <c r="AR142" s="436">
        <f>VLOOKUP($A142,'Data EYFSS Indica Old'!$C:$AQ,27,0)</f>
        <v>0</v>
      </c>
      <c r="AS142" s="436">
        <f>VLOOKUP($A142,'Data EYFSS Indica Old'!$C:$AQ,28,0)</f>
        <v>0</v>
      </c>
      <c r="AT142" s="442">
        <f t="shared" si="66"/>
        <v>1934.4</v>
      </c>
      <c r="AU142" s="442">
        <f>(VLOOKUP($A142,'Data EYFSS Indica Old'!$C:$AQ,24,0))/3.2*AU$3</f>
        <v>0</v>
      </c>
      <c r="AV142" s="447">
        <f t="shared" si="62"/>
        <v>94178.171052631573</v>
      </c>
      <c r="AW142" s="443">
        <f t="shared" si="63"/>
        <v>39240.904605263153</v>
      </c>
      <c r="AX142" s="443">
        <f t="shared" si="64"/>
        <v>31392.723684210523</v>
      </c>
      <c r="AY142" s="443">
        <f t="shared" si="65"/>
        <v>23544.542763157893</v>
      </c>
      <c r="AZ142" s="443"/>
    </row>
    <row r="143" spans="1:52" x14ac:dyDescent="0.35">
      <c r="A143" s="252">
        <v>2457</v>
      </c>
      <c r="B143" t="s">
        <v>186</v>
      </c>
      <c r="C143" s="242">
        <f>IF(ISNA(VLOOKUP($B143,'Spring 2022 School'!$C$2:$AF$220,5,FALSE)),0,(VLOOKUP($B143,'Spring 2022 School'!$C$2:$AF$220,5,FALSE)))</f>
        <v>51</v>
      </c>
      <c r="D143" s="242">
        <f>IF(ISNA(VLOOKUP($B143,'Summer 2022 School'!$C$2:$AF$220,5,FALSE)),0,(VLOOKUP($B143,'Summer 2022 School'!$C$2:$AF$220,5,FALSE)))</f>
        <v>54</v>
      </c>
      <c r="E143" s="242">
        <f>IF(ISNA(VLOOKUP($B143,'Autumn 2022 School'!$C$2:$AF$219,4,FALSE)),0,(VLOOKUP($B143,'Autumn 2022 School'!$C$2:$AF$219,4,FALSE)))</f>
        <v>36</v>
      </c>
      <c r="F143" s="242">
        <f>IF(ISNA(VLOOKUP($B143,'Spring 2022 School'!$C$2:$AF$219,8,FALSE)),0,(VLOOKUP($B143,'Spring 2022 School'!$C$2:$AF$219,8,FALSE)))</f>
        <v>8</v>
      </c>
      <c r="G143" s="242">
        <f>IF(ISNA(VLOOKUP($B143,'Summer 2022 School'!$C$2:$AF$219,8,FALSE)),0,(VLOOKUP($B143,'Summer 2022 School'!$C$2:$AF$219,8,FALSE)))</f>
        <v>9</v>
      </c>
      <c r="H143" s="242">
        <f>IF(ISNA(VLOOKUP($B143,'Autumn 2022 School'!$C$2:$AF$219,6,FALSE)),0,(VLOOKUP($B143,'Autumn 2022 School'!$C$2:$AF$219,6,FALSE)))</f>
        <v>2</v>
      </c>
      <c r="I143" s="242">
        <f>IF(ISNA(VLOOKUP($B143,'Spring 2022 School'!$C$2:$AF$219,12,FALSE)),0,(VLOOKUP($B143,'Spring 2022 School'!$C$2:$AF$219,12,FALSE)))</f>
        <v>765</v>
      </c>
      <c r="J143" s="242">
        <f>IF(ISNA(VLOOKUP($B143,'Summer 2022 School'!$C$2:$AF$219,12,FALSE)),0,(VLOOKUP($B143,'Summer 2022 School'!$C$2:$AF$219,12,FALSE)))</f>
        <v>810</v>
      </c>
      <c r="K143" s="242">
        <f>IF(ISNA(VLOOKUP($B143,'Autumn 2022 School'!$C$2:$AF$219,9,FALSE)),0,(VLOOKUP($B143,'Autumn 2022 School'!$C$2:$AF$219,9,FALSE)))</f>
        <v>540</v>
      </c>
      <c r="L143" s="242">
        <f>IF(ISNA(VLOOKUP($B143,'Spring 2022 School'!$C$2:$AF$219,15,FALSE)),0,(VLOOKUP($B143,'Spring 2022 School'!$C$2:$AF$219,15,FALSE)))</f>
        <v>120</v>
      </c>
      <c r="M143" s="242">
        <f>IF(ISNA(VLOOKUP($B143,'Summer 2022 School'!$C$2:$AF$219,15,FALSE)),0,(VLOOKUP($B143,'Summer 2022 School'!$C$2:$AF$219,15,FALSE)))</f>
        <v>135</v>
      </c>
      <c r="N143" s="242">
        <f>IF(ISNA(VLOOKUP($B143,'Autumn 2022 School'!$C$2:$AF$219,11,FALSE)),0,(VLOOKUP($B143,'Autumn 2022 School'!$C$2:$AF$219,11,FALSE)))</f>
        <v>30</v>
      </c>
      <c r="O143" s="242">
        <f>IF(ISNA(VLOOKUP($B143,'Spring 2022 School'!$C$2:$AF$219,2,FALSE)),0,(VLOOKUP($B143,'Spring 2022 School'!$C$2:$AF$219,2,FALSE)))</f>
        <v>0</v>
      </c>
      <c r="P143" s="242">
        <f>IF(ISNA(VLOOKUP($B143,'Summer 2022 School'!$C$2:$AF$219,2,FALSE)),0,(VLOOKUP($B143,'Summer 2022 School'!$C$2:$AF$219,2,FALSE)))</f>
        <v>1</v>
      </c>
      <c r="Q143" s="242">
        <f>IF(ISNA(VLOOKUP($B143,'Autumn 2022 School'!$C$2:$AF$219,2,FALSE)),0,(VLOOKUP($B143,'Autumn 2022 School'!$C$2:$AF$219,2,FALSE)))</f>
        <v>0</v>
      </c>
      <c r="R143" s="242">
        <f>IF(ISNA(VLOOKUP($B143,'Spring 2022 School'!$C$2:$AF$219,9,FALSE)),0,(VLOOKUP($B143,'Spring 2022 School'!$C$2:$AF$219,9,FALSE)))</f>
        <v>0</v>
      </c>
      <c r="S143" s="242">
        <f>IF(ISNA(VLOOKUP($B143,'Summer 2022 School'!$C$2:$AF$219,9,FALSE)),0,(VLOOKUP($B143,'Summer 2022 School'!$C$2:$AF$219,9,FALSE)))</f>
        <v>15</v>
      </c>
      <c r="T143" s="242">
        <f>IF(ISNA(VLOOKUP($B143,'Autumn 2022 School'!$C$2:$AF$219,7,FALSE)),0,(VLOOKUP($B143,'Autumn 2022 School'!$C$2:$AF$219,7,FALSE)))</f>
        <v>0</v>
      </c>
      <c r="U143" s="242">
        <f>IF(ISNA(VLOOKUP($B143,'Spring 2022 School'!$C$2:$AF$219,25,FALSE)),0,(VLOOKUP($B143,'Spring 2022 School'!$C$2:$AF$219,25,FALSE)))</f>
        <v>10</v>
      </c>
      <c r="V143" s="242">
        <f>IF(ISNA(VLOOKUP($B143,'Spring 2022 School'!$C$2:$AF$219,25,FALSE)),0,(VLOOKUP($B143,'Spring 2022 School'!$C$2:$AF$219,25,FALSE)))</f>
        <v>10</v>
      </c>
      <c r="W143" s="242">
        <f>IF(ISNA(VLOOKUP($B143,'Spring 2022 School'!$C$2:$AF$219,25,FALSE)),0,(VLOOKUP($B143,'Spring 2022 School'!$C$2:$AF$219,25,FALSE)))</f>
        <v>10</v>
      </c>
      <c r="X143" s="242">
        <f>IF(ISNA(VLOOKUP($B143,'Spring 2022 School'!$C$2:$AF$219,26,FALSE)),0,(VLOOKUP($B143,'Spring 2022 School'!$C$2:$AF$219,26,FALSE)))</f>
        <v>150</v>
      </c>
      <c r="Y143" s="242">
        <f>IF(ISNA(VLOOKUP($B143,'Spring 2022 School'!$C$2:$AF$219,26,FALSE)),0,(VLOOKUP($B143,'Spring 2022 School'!$C$2:$AF$219,26,FALSE)))</f>
        <v>150</v>
      </c>
      <c r="Z143" s="242">
        <f>IF(ISNA(VLOOKUP($B143,'Spring 2022 School'!$C$2:$AF$219,26,FALSE)),0,(VLOOKUP($B143,'Spring 2022 School'!$C$2:$AF$219,26,FALSE)))</f>
        <v>150</v>
      </c>
      <c r="AA143" s="242">
        <f>IF(ISNA(VLOOKUP($B143,'Spring 2022 School'!$C$2:$AF$219,27,FALSE)),0,(VLOOKUP($B143,'Spring 2022 School'!$C$2:$AF$219,27,FALSE)))</f>
        <v>45</v>
      </c>
      <c r="AB143" s="242">
        <f>IF(ISNA(VLOOKUP($B143,'Spring 2022 School'!$C$2:$AF$219,27,FALSE)),0,(VLOOKUP($B143,'Spring 2022 School'!$C$2:$AF$219,27,FALSE)))</f>
        <v>45</v>
      </c>
      <c r="AC143" s="242">
        <f>IF(ISNA(VLOOKUP($B143,'Spring 2022 School'!$C$2:$AF$219,27,FALSE)),0,(VLOOKUP($B143,'Spring 2022 School'!$C$2:$AF$219,27,FALSE)))</f>
        <v>45</v>
      </c>
      <c r="AD143" s="414">
        <f t="shared" si="57"/>
        <v>143961</v>
      </c>
      <c r="AE143" s="436">
        <f>VLOOKUP($A143,'Data EYFSS Indica Old'!$C:$AQ,17,0)</f>
        <v>6515.4761904761899</v>
      </c>
      <c r="AF143" s="436">
        <f>VLOOKUP($A143,'Data EYFSS Indica Old'!$C:$AQ,18,0)</f>
        <v>21551.190476190477</v>
      </c>
      <c r="AG143" s="436">
        <f>VLOOKUP($A143,'Data EYFSS Indica Old'!$C:$AQ,19,0)</f>
        <v>28066.666666666664</v>
      </c>
      <c r="AH143" s="414">
        <f t="shared" si="58"/>
        <v>3974.4404761904757</v>
      </c>
      <c r="AI143" s="414">
        <f t="shared" si="59"/>
        <v>6249.8452380952376</v>
      </c>
      <c r="AJ143" s="414">
        <f t="shared" si="60"/>
        <v>2245.333333333333</v>
      </c>
      <c r="AK143" s="414">
        <f t="shared" si="61"/>
        <v>12469.619047619046</v>
      </c>
      <c r="AL143" s="436">
        <f>IF(ISNA(VLOOKUP($A143,'Spring 2022 School'!$B140:$AD140,29,FALSE)),0,(VLOOKUP($A143,'Spring 2022 School'!$B140:$AD140,29,FALSE)))</f>
        <v>2</v>
      </c>
      <c r="AM143" s="436">
        <f>IF(ISNA(VLOOKUP($A143,'Spring 2022 School'!$B140:$AZ140,30,FALSE)),0,(VLOOKUP($A143,'Spring 2022 School'!$B140:$AZ140,30,FALSE)))</f>
        <v>30</v>
      </c>
      <c r="AN143" s="435">
        <f t="shared" si="54"/>
        <v>1090</v>
      </c>
      <c r="AO143" s="437">
        <f t="shared" si="55"/>
        <v>1132.9499999999998</v>
      </c>
      <c r="AP143" s="414">
        <f t="shared" si="56"/>
        <v>158653.56904761906</v>
      </c>
      <c r="AQ143" s="436">
        <f>VLOOKUP($A143,'Data EYFSS Indica Old'!$C:$AQ,26,0)</f>
        <v>9</v>
      </c>
      <c r="AR143" s="436">
        <f>VLOOKUP($A143,'Data EYFSS Indica Old'!$C:$AQ,27,0)</f>
        <v>0</v>
      </c>
      <c r="AS143" s="436">
        <f>VLOOKUP($A143,'Data EYFSS Indica Old'!$C:$AQ,28,0)</f>
        <v>0</v>
      </c>
      <c r="AT143" s="442">
        <f t="shared" si="66"/>
        <v>1088.0999999999999</v>
      </c>
      <c r="AU143" s="442">
        <f>(VLOOKUP($A143,'Data EYFSS Indica Old'!$C:$AQ,24,0))/3.2*AU$3</f>
        <v>0</v>
      </c>
      <c r="AV143" s="447">
        <f t="shared" si="62"/>
        <v>159741.66904761907</v>
      </c>
      <c r="AW143" s="443">
        <f t="shared" si="63"/>
        <v>66559.028769841272</v>
      </c>
      <c r="AX143" s="443">
        <f t="shared" si="64"/>
        <v>53247.223015873024</v>
      </c>
      <c r="AY143" s="443">
        <f t="shared" si="65"/>
        <v>39935.417261904768</v>
      </c>
      <c r="AZ143" s="443"/>
    </row>
    <row r="144" spans="1:52" x14ac:dyDescent="0.35">
      <c r="A144" s="252">
        <v>2458</v>
      </c>
      <c r="B144" t="s">
        <v>1064</v>
      </c>
      <c r="C144" s="242">
        <f>IF(ISNA(VLOOKUP($B144,'Spring 2022 School'!$C$2:$AF$220,5,FALSE)),0,(VLOOKUP($B144,'Spring 2022 School'!$C$2:$AF$220,5,FALSE)))</f>
        <v>48</v>
      </c>
      <c r="D144" s="242">
        <f>IF(ISNA(VLOOKUP($B144,'Summer 2022 School'!$C$2:$AF$220,5,FALSE)),0,(VLOOKUP($B144,'Summer 2022 School'!$C$2:$AF$220,5,FALSE)))</f>
        <v>52</v>
      </c>
      <c r="E144" s="242">
        <f>IF(ISNA(VLOOKUP($B144,'Autumn 2022 School'!$C$2:$AF$219,4,FALSE)),0,(VLOOKUP($B144,'Autumn 2022 School'!$C$2:$AF$219,4,FALSE)))</f>
        <v>47</v>
      </c>
      <c r="F144" s="242">
        <f>IF(ISNA(VLOOKUP($B144,'Spring 2022 School'!$C$2:$AF$219,8,FALSE)),0,(VLOOKUP($B144,'Spring 2022 School'!$C$2:$AF$219,8,FALSE)))</f>
        <v>0</v>
      </c>
      <c r="G144" s="242">
        <f>IF(ISNA(VLOOKUP($B144,'Summer 2022 School'!$C$2:$AF$219,8,FALSE)),0,(VLOOKUP($B144,'Summer 2022 School'!$C$2:$AF$219,8,FALSE)))</f>
        <v>0</v>
      </c>
      <c r="H144" s="242">
        <f>IF(ISNA(VLOOKUP($B144,'Autumn 2022 School'!$C$2:$AF$219,6,FALSE)),0,(VLOOKUP($B144,'Autumn 2022 School'!$C$2:$AF$219,6,FALSE)))</f>
        <v>0</v>
      </c>
      <c r="I144" s="242">
        <f>IF(ISNA(VLOOKUP($B144,'Spring 2022 School'!$C$2:$AF$219,12,FALSE)),0,(VLOOKUP($B144,'Spring 2022 School'!$C$2:$AF$219,12,FALSE)))</f>
        <v>720</v>
      </c>
      <c r="J144" s="242">
        <f>IF(ISNA(VLOOKUP($B144,'Summer 2022 School'!$C$2:$AF$219,12,FALSE)),0,(VLOOKUP($B144,'Summer 2022 School'!$C$2:$AF$219,12,FALSE)))</f>
        <v>780</v>
      </c>
      <c r="K144" s="242">
        <f>IF(ISNA(VLOOKUP($B144,'Autumn 2022 School'!$C$2:$AF$219,9,FALSE)),0,(VLOOKUP($B144,'Autumn 2022 School'!$C$2:$AF$219,9,FALSE)))</f>
        <v>705</v>
      </c>
      <c r="L144" s="242">
        <f>IF(ISNA(VLOOKUP($B144,'Spring 2022 School'!$C$2:$AF$219,15,FALSE)),0,(VLOOKUP($B144,'Spring 2022 School'!$C$2:$AF$219,15,FALSE)))</f>
        <v>0</v>
      </c>
      <c r="M144" s="242">
        <f>IF(ISNA(VLOOKUP($B144,'Summer 2022 School'!$C$2:$AF$219,15,FALSE)),0,(VLOOKUP($B144,'Summer 2022 School'!$C$2:$AF$219,15,FALSE)))</f>
        <v>0</v>
      </c>
      <c r="N144" s="242">
        <f>IF(ISNA(VLOOKUP($B144,'Autumn 2022 School'!$C$2:$AF$219,11,FALSE)),0,(VLOOKUP($B144,'Autumn 2022 School'!$C$2:$AF$219,11,FALSE)))</f>
        <v>0</v>
      </c>
      <c r="O144" s="242">
        <f>IF(ISNA(VLOOKUP($B144,'Spring 2022 School'!$C$2:$AF$219,2,FALSE)),0,(VLOOKUP($B144,'Spring 2022 School'!$C$2:$AF$219,2,FALSE)))</f>
        <v>0</v>
      </c>
      <c r="P144" s="242">
        <f>IF(ISNA(VLOOKUP($B144,'Summer 2022 School'!$C$2:$AF$219,2,FALSE)),0,(VLOOKUP($B144,'Summer 2022 School'!$C$2:$AF$219,2,FALSE)))</f>
        <v>0</v>
      </c>
      <c r="Q144" s="242">
        <f>IF(ISNA(VLOOKUP($B144,'Autumn 2022 School'!$C$2:$AF$219,2,FALSE)),0,(VLOOKUP($B144,'Autumn 2022 School'!$C$2:$AF$219,2,FALSE)))</f>
        <v>0</v>
      </c>
      <c r="R144" s="242">
        <f>IF(ISNA(VLOOKUP($B144,'Spring 2022 School'!$C$2:$AF$219,9,FALSE)),0,(VLOOKUP($B144,'Spring 2022 School'!$C$2:$AF$219,9,FALSE)))</f>
        <v>0</v>
      </c>
      <c r="S144" s="242">
        <f>IF(ISNA(VLOOKUP($B144,'Summer 2022 School'!$C$2:$AF$219,9,FALSE)),0,(VLOOKUP($B144,'Summer 2022 School'!$C$2:$AF$219,9,FALSE)))</f>
        <v>0</v>
      </c>
      <c r="T144" s="242">
        <f>IF(ISNA(VLOOKUP($B144,'Autumn 2022 School'!$C$2:$AF$219,7,FALSE)),0,(VLOOKUP($B144,'Autumn 2022 School'!$C$2:$AF$219,7,FALSE)))</f>
        <v>0</v>
      </c>
      <c r="U144" s="242">
        <f>IF(ISNA(VLOOKUP($B144,'Spring 2022 School'!$C$2:$AF$219,25,FALSE)),0,(VLOOKUP($B144,'Spring 2022 School'!$C$2:$AF$219,25,FALSE)))</f>
        <v>11</v>
      </c>
      <c r="V144" s="242">
        <f>IF(ISNA(VLOOKUP($B144,'Spring 2022 School'!$C$2:$AF$219,25,FALSE)),0,(VLOOKUP($B144,'Spring 2022 School'!$C$2:$AF$219,25,FALSE)))</f>
        <v>11</v>
      </c>
      <c r="W144" s="242">
        <f>IF(ISNA(VLOOKUP($B144,'Spring 2022 School'!$C$2:$AF$219,25,FALSE)),0,(VLOOKUP($B144,'Spring 2022 School'!$C$2:$AF$219,25,FALSE)))</f>
        <v>11</v>
      </c>
      <c r="X144" s="242">
        <f>IF(ISNA(VLOOKUP($B144,'Spring 2022 School'!$C$2:$AF$219,26,FALSE)),0,(VLOOKUP($B144,'Spring 2022 School'!$C$2:$AF$219,26,FALSE)))</f>
        <v>165</v>
      </c>
      <c r="Y144" s="242">
        <f>IF(ISNA(VLOOKUP($B144,'Spring 2022 School'!$C$2:$AF$219,26,FALSE)),0,(VLOOKUP($B144,'Spring 2022 School'!$C$2:$AF$219,26,FALSE)))</f>
        <v>165</v>
      </c>
      <c r="Z144" s="242">
        <f>IF(ISNA(VLOOKUP($B144,'Spring 2022 School'!$C$2:$AF$219,26,FALSE)),0,(VLOOKUP($B144,'Spring 2022 School'!$C$2:$AF$219,26,FALSE)))</f>
        <v>165</v>
      </c>
      <c r="AA144" s="242">
        <f>IF(ISNA(VLOOKUP($B144,'Spring 2022 School'!$C$2:$AF$219,27,FALSE)),0,(VLOOKUP($B144,'Spring 2022 School'!$C$2:$AF$219,27,FALSE)))</f>
        <v>0</v>
      </c>
      <c r="AB144" s="242">
        <f>IF(ISNA(VLOOKUP($B144,'Spring 2022 School'!$C$2:$AF$219,27,FALSE)),0,(VLOOKUP($B144,'Spring 2022 School'!$C$2:$AF$219,27,FALSE)))</f>
        <v>0</v>
      </c>
      <c r="AC144" s="242">
        <f>IF(ISNA(VLOOKUP($B144,'Spring 2022 School'!$C$2:$AF$219,27,FALSE)),0,(VLOOKUP($B144,'Spring 2022 School'!$C$2:$AF$219,27,FALSE)))</f>
        <v>0</v>
      </c>
      <c r="AD144" s="414">
        <f t="shared" si="57"/>
        <v>131412</v>
      </c>
      <c r="AE144" s="436">
        <f>VLOOKUP($A144,'Data EYFSS Indica Old'!$C:$AQ,17,0)</f>
        <v>0</v>
      </c>
      <c r="AF144" s="436">
        <f>VLOOKUP($A144,'Data EYFSS Indica Old'!$C:$AQ,18,0)</f>
        <v>1410.7317073170732</v>
      </c>
      <c r="AG144" s="436">
        <f>VLOOKUP($A144,'Data EYFSS Indica Old'!$C:$AQ,19,0)</f>
        <v>21160.975609756097</v>
      </c>
      <c r="AH144" s="414">
        <f t="shared" si="58"/>
        <v>0</v>
      </c>
      <c r="AI144" s="414">
        <f t="shared" si="59"/>
        <v>409.11219512195117</v>
      </c>
      <c r="AJ144" s="414">
        <f t="shared" si="60"/>
        <v>1692.8780487804877</v>
      </c>
      <c r="AK144" s="414">
        <f t="shared" si="61"/>
        <v>2101.990243902439</v>
      </c>
      <c r="AL144" s="436">
        <f>IF(ISNA(VLOOKUP($A144,'Spring 2022 School'!$B141:$AD141,29,FALSE)),0,(VLOOKUP($A144,'Spring 2022 School'!$B141:$AD141,29,FALSE)))</f>
        <v>0</v>
      </c>
      <c r="AM144" s="436">
        <f>IF(ISNA(VLOOKUP($A144,'Spring 2022 School'!$B141:$AZ141,30,FALSE)),0,(VLOOKUP($A144,'Spring 2022 School'!$B141:$AZ141,30,FALSE)))</f>
        <v>0</v>
      </c>
      <c r="AN144" s="435">
        <f t="shared" si="54"/>
        <v>0</v>
      </c>
      <c r="AO144" s="437">
        <f t="shared" si="55"/>
        <v>0</v>
      </c>
      <c r="AP144" s="414">
        <f t="shared" si="56"/>
        <v>133513.99024390243</v>
      </c>
      <c r="AQ144" s="436">
        <f>VLOOKUP($A144,'Data EYFSS Indica Old'!$C:$AQ,26,0)</f>
        <v>6</v>
      </c>
      <c r="AR144" s="436">
        <f>VLOOKUP($A144,'Data EYFSS Indica Old'!$C:$AQ,27,0)</f>
        <v>0</v>
      </c>
      <c r="AS144" s="436">
        <f>VLOOKUP($A144,'Data EYFSS Indica Old'!$C:$AQ,28,0)</f>
        <v>0</v>
      </c>
      <c r="AT144" s="442">
        <f t="shared" si="66"/>
        <v>725.4</v>
      </c>
      <c r="AU144" s="442">
        <f>(VLOOKUP($A144,'Data EYFSS Indica Old'!$C:$AQ,24,0))/3.2*AU$3</f>
        <v>0</v>
      </c>
      <c r="AV144" s="447">
        <f t="shared" si="62"/>
        <v>134239.39024390242</v>
      </c>
      <c r="AW144" s="443">
        <f t="shared" si="63"/>
        <v>55933.079268292677</v>
      </c>
      <c r="AX144" s="443">
        <f t="shared" si="64"/>
        <v>44746.463414634141</v>
      </c>
      <c r="AY144" s="443">
        <f t="shared" si="65"/>
        <v>33559.847560975606</v>
      </c>
      <c r="AZ144" s="443"/>
    </row>
    <row r="145" spans="1:52" x14ac:dyDescent="0.35">
      <c r="A145" s="252">
        <v>2460</v>
      </c>
      <c r="B145" t="s">
        <v>1065</v>
      </c>
      <c r="C145" s="242">
        <f>IF(ISNA(VLOOKUP($B145,'Spring 2022 School'!$C$2:$AF$220,5,FALSE)),0,(VLOOKUP($B145,'Spring 2022 School'!$C$2:$AF$220,5,FALSE)))</f>
        <v>34</v>
      </c>
      <c r="D145" s="242">
        <f>IF(ISNA(VLOOKUP($B145,'Summer 2022 School'!$C$2:$AF$220,5,FALSE)),0,(VLOOKUP($B145,'Summer 2022 School'!$C$2:$AF$220,5,FALSE)))</f>
        <v>34</v>
      </c>
      <c r="E145" s="242">
        <f>IF(ISNA(VLOOKUP($B145,'Autumn 2022 School'!$C$2:$AF$219,4,FALSE)),0,(VLOOKUP($B145,'Autumn 2022 School'!$C$2:$AF$219,4,FALSE)))</f>
        <v>32</v>
      </c>
      <c r="F145" s="242">
        <f>IF(ISNA(VLOOKUP($B145,'Spring 2022 School'!$C$2:$AF$219,8,FALSE)),0,(VLOOKUP($B145,'Spring 2022 School'!$C$2:$AF$219,8,FALSE)))</f>
        <v>8</v>
      </c>
      <c r="G145" s="242">
        <f>IF(ISNA(VLOOKUP($B145,'Summer 2022 School'!$C$2:$AF$219,8,FALSE)),0,(VLOOKUP($B145,'Summer 2022 School'!$C$2:$AF$219,8,FALSE)))</f>
        <v>8</v>
      </c>
      <c r="H145" s="242">
        <f>IF(ISNA(VLOOKUP($B145,'Autumn 2022 School'!$C$2:$AF$219,6,FALSE)),0,(VLOOKUP($B145,'Autumn 2022 School'!$C$2:$AF$219,6,FALSE)))</f>
        <v>5</v>
      </c>
      <c r="I145" s="242">
        <f>IF(ISNA(VLOOKUP($B145,'Spring 2022 School'!$C$2:$AF$219,12,FALSE)),0,(VLOOKUP($B145,'Spring 2022 School'!$C$2:$AF$219,12,FALSE)))</f>
        <v>510</v>
      </c>
      <c r="J145" s="242">
        <f>IF(ISNA(VLOOKUP($B145,'Summer 2022 School'!$C$2:$AF$219,12,FALSE)),0,(VLOOKUP($B145,'Summer 2022 School'!$C$2:$AF$219,12,FALSE)))</f>
        <v>330</v>
      </c>
      <c r="K145" s="242">
        <f>IF(ISNA(VLOOKUP($B145,'Autumn 2022 School'!$C$2:$AF$219,9,FALSE)),0,(VLOOKUP($B145,'Autumn 2022 School'!$C$2:$AF$219,9,FALSE)))</f>
        <v>375</v>
      </c>
      <c r="L145" s="242">
        <f>IF(ISNA(VLOOKUP($B145,'Spring 2022 School'!$C$2:$AF$219,15,FALSE)),0,(VLOOKUP($B145,'Spring 2022 School'!$C$2:$AF$219,15,FALSE)))</f>
        <v>120</v>
      </c>
      <c r="M145" s="242">
        <f>IF(ISNA(VLOOKUP($B145,'Summer 2022 School'!$C$2:$AF$219,15,FALSE)),0,(VLOOKUP($B145,'Summer 2022 School'!$C$2:$AF$219,15,FALSE)))</f>
        <v>120</v>
      </c>
      <c r="N145" s="242">
        <f>IF(ISNA(VLOOKUP($B145,'Autumn 2022 School'!$C$2:$AF$219,11,FALSE)),0,(VLOOKUP($B145,'Autumn 2022 School'!$C$2:$AF$219,11,FALSE)))</f>
        <v>75</v>
      </c>
      <c r="O145" s="242">
        <f>IF(ISNA(VLOOKUP($B145,'Spring 2022 School'!$C$2:$AF$219,2,FALSE)),0,(VLOOKUP($B145,'Spring 2022 School'!$C$2:$AF$219,2,FALSE)))</f>
        <v>0</v>
      </c>
      <c r="P145" s="242">
        <f>IF(ISNA(VLOOKUP($B145,'Summer 2022 School'!$C$2:$AF$219,2,FALSE)),0,(VLOOKUP($B145,'Summer 2022 School'!$C$2:$AF$219,2,FALSE)))</f>
        <v>0</v>
      </c>
      <c r="Q145" s="242">
        <f>IF(ISNA(VLOOKUP($B145,'Autumn 2022 School'!$C$2:$AF$219,2,FALSE)),0,(VLOOKUP($B145,'Autumn 2022 School'!$C$2:$AF$219,2,FALSE)))</f>
        <v>0</v>
      </c>
      <c r="R145" s="242">
        <f>IF(ISNA(VLOOKUP($B145,'Spring 2022 School'!$C$2:$AF$219,9,FALSE)),0,(VLOOKUP($B145,'Spring 2022 School'!$C$2:$AF$219,9,FALSE)))</f>
        <v>0</v>
      </c>
      <c r="S145" s="242">
        <f>IF(ISNA(VLOOKUP($B145,'Summer 2022 School'!$C$2:$AF$219,9,FALSE)),0,(VLOOKUP($B145,'Summer 2022 School'!$C$2:$AF$219,9,FALSE)))</f>
        <v>0</v>
      </c>
      <c r="T145" s="242">
        <f>IF(ISNA(VLOOKUP($B145,'Autumn 2022 School'!$C$2:$AF$219,7,FALSE)),0,(VLOOKUP($B145,'Autumn 2022 School'!$C$2:$AF$219,7,FALSE)))</f>
        <v>0</v>
      </c>
      <c r="U145" s="242">
        <f>IF(ISNA(VLOOKUP($B145,'Spring 2022 School'!$C$2:$AF$219,25,FALSE)),0,(VLOOKUP($B145,'Spring 2022 School'!$C$2:$AF$219,25,FALSE)))</f>
        <v>2</v>
      </c>
      <c r="V145" s="242">
        <f>IF(ISNA(VLOOKUP($B145,'Spring 2022 School'!$C$2:$AF$219,25,FALSE)),0,(VLOOKUP($B145,'Spring 2022 School'!$C$2:$AF$219,25,FALSE)))</f>
        <v>2</v>
      </c>
      <c r="W145" s="242">
        <f>IF(ISNA(VLOOKUP($B145,'Spring 2022 School'!$C$2:$AF$219,25,FALSE)),0,(VLOOKUP($B145,'Spring 2022 School'!$C$2:$AF$219,25,FALSE)))</f>
        <v>2</v>
      </c>
      <c r="X145" s="242">
        <f>IF(ISNA(VLOOKUP($B145,'Spring 2022 School'!$C$2:$AF$219,26,FALSE)),0,(VLOOKUP($B145,'Spring 2022 School'!$C$2:$AF$219,26,FALSE)))</f>
        <v>30</v>
      </c>
      <c r="Y145" s="242">
        <f>IF(ISNA(VLOOKUP($B145,'Spring 2022 School'!$C$2:$AF$219,26,FALSE)),0,(VLOOKUP($B145,'Spring 2022 School'!$C$2:$AF$219,26,FALSE)))</f>
        <v>30</v>
      </c>
      <c r="Z145" s="242">
        <f>IF(ISNA(VLOOKUP($B145,'Spring 2022 School'!$C$2:$AF$219,26,FALSE)),0,(VLOOKUP($B145,'Spring 2022 School'!$C$2:$AF$219,26,FALSE)))</f>
        <v>30</v>
      </c>
      <c r="AA145" s="242">
        <f>IF(ISNA(VLOOKUP($B145,'Spring 2022 School'!$C$2:$AF$219,27,FALSE)),0,(VLOOKUP($B145,'Spring 2022 School'!$C$2:$AF$219,27,FALSE)))</f>
        <v>0</v>
      </c>
      <c r="AB145" s="242">
        <f>IF(ISNA(VLOOKUP($B145,'Spring 2022 School'!$C$2:$AF$219,27,FALSE)),0,(VLOOKUP($B145,'Spring 2022 School'!$C$2:$AF$219,27,FALSE)))</f>
        <v>0</v>
      </c>
      <c r="AC145" s="242">
        <f>IF(ISNA(VLOOKUP($B145,'Spring 2022 School'!$C$2:$AF$219,27,FALSE)),0,(VLOOKUP($B145,'Spring 2022 School'!$C$2:$AF$219,27,FALSE)))</f>
        <v>0</v>
      </c>
      <c r="AD145" s="414">
        <f t="shared" si="57"/>
        <v>91368</v>
      </c>
      <c r="AE145" s="436">
        <f>VLOOKUP($A145,'Data EYFSS Indica Old'!$C:$AQ,17,0)</f>
        <v>0</v>
      </c>
      <c r="AF145" s="436">
        <f>VLOOKUP($A145,'Data EYFSS Indica Old'!$C:$AQ,18,0)</f>
        <v>516.66666666666663</v>
      </c>
      <c r="AG145" s="436">
        <f>VLOOKUP($A145,'Data EYFSS Indica Old'!$C:$AQ,19,0)</f>
        <v>7750</v>
      </c>
      <c r="AH145" s="414">
        <f t="shared" si="58"/>
        <v>0</v>
      </c>
      <c r="AI145" s="414">
        <f t="shared" si="59"/>
        <v>149.83333333333331</v>
      </c>
      <c r="AJ145" s="414">
        <f t="shared" si="60"/>
        <v>620</v>
      </c>
      <c r="AK145" s="414">
        <f t="shared" si="61"/>
        <v>769.83333333333326</v>
      </c>
      <c r="AL145" s="436">
        <f>IF(ISNA(VLOOKUP($A145,'Spring 2022 School'!$B142:$AD142,29,FALSE)),0,(VLOOKUP($A145,'Spring 2022 School'!$B142:$AD142,29,FALSE)))</f>
        <v>2</v>
      </c>
      <c r="AM145" s="436">
        <f>IF(ISNA(VLOOKUP($A145,'Spring 2022 School'!$B142:$AZ142,30,FALSE)),0,(VLOOKUP($A145,'Spring 2022 School'!$B142:$AZ142,30,FALSE)))</f>
        <v>30</v>
      </c>
      <c r="AN145" s="435">
        <f t="shared" si="54"/>
        <v>1090</v>
      </c>
      <c r="AO145" s="437">
        <f t="shared" si="55"/>
        <v>0</v>
      </c>
      <c r="AP145" s="414">
        <f t="shared" si="56"/>
        <v>93227.833333333328</v>
      </c>
      <c r="AQ145" s="436">
        <f>VLOOKUP($A145,'Data EYFSS Indica Old'!$C:$AQ,26,0)</f>
        <v>12</v>
      </c>
      <c r="AR145" s="436">
        <f>VLOOKUP($A145,'Data EYFSS Indica Old'!$C:$AQ,27,0)</f>
        <v>0</v>
      </c>
      <c r="AS145" s="436">
        <f>VLOOKUP($A145,'Data EYFSS Indica Old'!$C:$AQ,28,0)</f>
        <v>0</v>
      </c>
      <c r="AT145" s="442">
        <f t="shared" si="66"/>
        <v>1450.8</v>
      </c>
      <c r="AU145" s="442">
        <f>(VLOOKUP($A145,'Data EYFSS Indica Old'!$C:$AQ,24,0))/3.2*AU$3</f>
        <v>0</v>
      </c>
      <c r="AV145" s="447">
        <f t="shared" si="62"/>
        <v>94678.633333333331</v>
      </c>
      <c r="AW145" s="443">
        <f t="shared" si="63"/>
        <v>39449.430555555555</v>
      </c>
      <c r="AX145" s="443">
        <f t="shared" si="64"/>
        <v>31559.544444444444</v>
      </c>
      <c r="AY145" s="443">
        <f t="shared" si="65"/>
        <v>23669.658333333333</v>
      </c>
      <c r="AZ145" s="443"/>
    </row>
    <row r="146" spans="1:52" x14ac:dyDescent="0.35">
      <c r="A146" s="252">
        <v>2463</v>
      </c>
      <c r="B146" t="s">
        <v>1066</v>
      </c>
      <c r="C146" s="242">
        <f>IF(ISNA(VLOOKUP($B146,'Spring 2022 School'!$C$2:$AF$220,5,FALSE)),0,(VLOOKUP($B146,'Spring 2022 School'!$C$2:$AF$220,5,FALSE)))</f>
        <v>30</v>
      </c>
      <c r="D146" s="242">
        <f>IF(ISNA(VLOOKUP($B146,'Summer 2022 School'!$C$2:$AF$220,5,FALSE)),0,(VLOOKUP($B146,'Summer 2022 School'!$C$2:$AF$220,5,FALSE)))</f>
        <v>29</v>
      </c>
      <c r="E146" s="242">
        <f>IF(ISNA(VLOOKUP($B146,'Autumn 2022 School'!$C$2:$AF$219,4,FALSE)),0,(VLOOKUP($B146,'Autumn 2022 School'!$C$2:$AF$219,4,FALSE)))</f>
        <v>28</v>
      </c>
      <c r="F146" s="242">
        <f>IF(ISNA(VLOOKUP($B146,'Spring 2022 School'!$C$2:$AF$219,8,FALSE)),0,(VLOOKUP($B146,'Spring 2022 School'!$C$2:$AF$219,8,FALSE)))</f>
        <v>15</v>
      </c>
      <c r="G146" s="242">
        <f>IF(ISNA(VLOOKUP($B146,'Summer 2022 School'!$C$2:$AF$219,8,FALSE)),0,(VLOOKUP($B146,'Summer 2022 School'!$C$2:$AF$219,8,FALSE)))</f>
        <v>16</v>
      </c>
      <c r="H146" s="242">
        <f>IF(ISNA(VLOOKUP($B146,'Autumn 2022 School'!$C$2:$AF$219,6,FALSE)),0,(VLOOKUP($B146,'Autumn 2022 School'!$C$2:$AF$219,6,FALSE)))</f>
        <v>10</v>
      </c>
      <c r="I146" s="242">
        <f>IF(ISNA(VLOOKUP($B146,'Spring 2022 School'!$C$2:$AF$219,12,FALSE)),0,(VLOOKUP($B146,'Spring 2022 School'!$C$2:$AF$219,12,FALSE)))</f>
        <v>450</v>
      </c>
      <c r="J146" s="242">
        <f>IF(ISNA(VLOOKUP($B146,'Summer 2022 School'!$C$2:$AF$219,12,FALSE)),0,(VLOOKUP($B146,'Summer 2022 School'!$C$2:$AF$219,12,FALSE)))</f>
        <v>435</v>
      </c>
      <c r="K146" s="242">
        <f>IF(ISNA(VLOOKUP($B146,'Autumn 2022 School'!$C$2:$AF$219,9,FALSE)),0,(VLOOKUP($B146,'Autumn 2022 School'!$C$2:$AF$219,9,FALSE)))</f>
        <v>420</v>
      </c>
      <c r="L146" s="242">
        <f>IF(ISNA(VLOOKUP($B146,'Spring 2022 School'!$C$2:$AF$219,15,FALSE)),0,(VLOOKUP($B146,'Spring 2022 School'!$C$2:$AF$219,15,FALSE)))</f>
        <v>225</v>
      </c>
      <c r="M146" s="242">
        <f>IF(ISNA(VLOOKUP($B146,'Summer 2022 School'!$C$2:$AF$219,15,FALSE)),0,(VLOOKUP($B146,'Summer 2022 School'!$C$2:$AF$219,15,FALSE)))</f>
        <v>240</v>
      </c>
      <c r="N146" s="242">
        <f>IF(ISNA(VLOOKUP($B146,'Autumn 2022 School'!$C$2:$AF$219,11,FALSE)),0,(VLOOKUP($B146,'Autumn 2022 School'!$C$2:$AF$219,11,FALSE)))</f>
        <v>150</v>
      </c>
      <c r="O146" s="242">
        <f>IF(ISNA(VLOOKUP($B146,'Spring 2022 School'!$C$2:$AF$219,2,FALSE)),0,(VLOOKUP($B146,'Spring 2022 School'!$C$2:$AF$219,2,FALSE)))</f>
        <v>0</v>
      </c>
      <c r="P146" s="242">
        <f>IF(ISNA(VLOOKUP($B146,'Summer 2022 School'!$C$2:$AF$219,2,FALSE)),0,(VLOOKUP($B146,'Summer 2022 School'!$C$2:$AF$219,2,FALSE)))</f>
        <v>0</v>
      </c>
      <c r="Q146" s="242">
        <f>IF(ISNA(VLOOKUP($B146,'Autumn 2022 School'!$C$2:$AF$219,2,FALSE)),0,(VLOOKUP($B146,'Autumn 2022 School'!$C$2:$AF$219,2,FALSE)))</f>
        <v>0</v>
      </c>
      <c r="R146" s="242">
        <f>IF(ISNA(VLOOKUP($B146,'Spring 2022 School'!$C$2:$AF$219,9,FALSE)),0,(VLOOKUP($B146,'Spring 2022 School'!$C$2:$AF$219,9,FALSE)))</f>
        <v>0</v>
      </c>
      <c r="S146" s="242">
        <f>IF(ISNA(VLOOKUP($B146,'Summer 2022 School'!$C$2:$AF$219,9,FALSE)),0,(VLOOKUP($B146,'Summer 2022 School'!$C$2:$AF$219,9,FALSE)))</f>
        <v>0</v>
      </c>
      <c r="T146" s="242">
        <f>IF(ISNA(VLOOKUP($B146,'Autumn 2022 School'!$C$2:$AF$219,7,FALSE)),0,(VLOOKUP($B146,'Autumn 2022 School'!$C$2:$AF$219,7,FALSE)))</f>
        <v>0</v>
      </c>
      <c r="U146" s="242">
        <f>IF(ISNA(VLOOKUP($B146,'Spring 2022 School'!$C$2:$AF$219,25,FALSE)),0,(VLOOKUP($B146,'Spring 2022 School'!$C$2:$AF$219,25,FALSE)))</f>
        <v>1</v>
      </c>
      <c r="V146" s="242">
        <f>IF(ISNA(VLOOKUP($B146,'Spring 2022 School'!$C$2:$AF$219,25,FALSE)),0,(VLOOKUP($B146,'Spring 2022 School'!$C$2:$AF$219,25,FALSE)))</f>
        <v>1</v>
      </c>
      <c r="W146" s="242">
        <f>IF(ISNA(VLOOKUP($B146,'Spring 2022 School'!$C$2:$AF$219,25,FALSE)),0,(VLOOKUP($B146,'Spring 2022 School'!$C$2:$AF$219,25,FALSE)))</f>
        <v>1</v>
      </c>
      <c r="X146" s="242">
        <f>IF(ISNA(VLOOKUP($B146,'Spring 2022 School'!$C$2:$AF$219,26,FALSE)),0,(VLOOKUP($B146,'Spring 2022 School'!$C$2:$AF$219,26,FALSE)))</f>
        <v>15</v>
      </c>
      <c r="Y146" s="242">
        <f>IF(ISNA(VLOOKUP($B146,'Spring 2022 School'!$C$2:$AF$219,26,FALSE)),0,(VLOOKUP($B146,'Spring 2022 School'!$C$2:$AF$219,26,FALSE)))</f>
        <v>15</v>
      </c>
      <c r="Z146" s="242">
        <f>IF(ISNA(VLOOKUP($B146,'Spring 2022 School'!$C$2:$AF$219,26,FALSE)),0,(VLOOKUP($B146,'Spring 2022 School'!$C$2:$AF$219,26,FALSE)))</f>
        <v>15</v>
      </c>
      <c r="AA146" s="242">
        <f>IF(ISNA(VLOOKUP($B146,'Spring 2022 School'!$C$2:$AF$219,27,FALSE)),0,(VLOOKUP($B146,'Spring 2022 School'!$C$2:$AF$219,27,FALSE)))</f>
        <v>15</v>
      </c>
      <c r="AB146" s="242">
        <f>IF(ISNA(VLOOKUP($B146,'Spring 2022 School'!$C$2:$AF$219,27,FALSE)),0,(VLOOKUP($B146,'Spring 2022 School'!$C$2:$AF$219,27,FALSE)))</f>
        <v>15</v>
      </c>
      <c r="AC146" s="242">
        <f>IF(ISNA(VLOOKUP($B146,'Spring 2022 School'!$C$2:$AF$219,27,FALSE)),0,(VLOOKUP($B146,'Spring 2022 School'!$C$2:$AF$219,27,FALSE)))</f>
        <v>15</v>
      </c>
      <c r="AD146" s="414">
        <f t="shared" si="57"/>
        <v>114633</v>
      </c>
      <c r="AE146" s="436">
        <f>VLOOKUP($A146,'Data EYFSS Indica Old'!$C:$AQ,17,0)</f>
        <v>635.76923076923083</v>
      </c>
      <c r="AF146" s="436">
        <f>VLOOKUP($A146,'Data EYFSS Indica Old'!$C:$AQ,18,0)</f>
        <v>635.76923076923083</v>
      </c>
      <c r="AG146" s="436">
        <f>VLOOKUP($A146,'Data EYFSS Indica Old'!$C:$AQ,19,0)</f>
        <v>1271.5384615384617</v>
      </c>
      <c r="AH146" s="414">
        <f t="shared" si="58"/>
        <v>387.81923076923078</v>
      </c>
      <c r="AI146" s="414">
        <f t="shared" si="59"/>
        <v>184.37307692307692</v>
      </c>
      <c r="AJ146" s="414">
        <f t="shared" si="60"/>
        <v>101.72307692307693</v>
      </c>
      <c r="AK146" s="414">
        <f t="shared" si="61"/>
        <v>673.91538461538471</v>
      </c>
      <c r="AL146" s="436">
        <f>IF(ISNA(VLOOKUP($A146,'Spring 2022 School'!$B143:$AD143,29,FALSE)),0,(VLOOKUP($A146,'Spring 2022 School'!$B143:$AD143,29,FALSE)))</f>
        <v>1</v>
      </c>
      <c r="AM146" s="436">
        <f>IF(ISNA(VLOOKUP($A146,'Spring 2022 School'!$B143:$AZ143,30,FALSE)),0,(VLOOKUP($A146,'Spring 2022 School'!$B143:$AZ143,30,FALSE)))</f>
        <v>15</v>
      </c>
      <c r="AN146" s="435">
        <f t="shared" si="54"/>
        <v>545</v>
      </c>
      <c r="AO146" s="437">
        <f t="shared" si="55"/>
        <v>0</v>
      </c>
      <c r="AP146" s="414">
        <f t="shared" si="56"/>
        <v>115851.91538461538</v>
      </c>
      <c r="AQ146" s="436">
        <f>VLOOKUP($A146,'Data EYFSS Indica Old'!$C:$AQ,26,0)</f>
        <v>2</v>
      </c>
      <c r="AR146" s="436">
        <f>VLOOKUP($A146,'Data EYFSS Indica Old'!$C:$AQ,27,0)</f>
        <v>0</v>
      </c>
      <c r="AS146" s="436">
        <f>VLOOKUP($A146,'Data EYFSS Indica Old'!$C:$AQ,28,0)</f>
        <v>0</v>
      </c>
      <c r="AT146" s="442">
        <f t="shared" si="66"/>
        <v>241.8</v>
      </c>
      <c r="AU146" s="442">
        <f>(VLOOKUP($A146,'Data EYFSS Indica Old'!$C:$AQ,24,0))/3.2*AU$3</f>
        <v>0</v>
      </c>
      <c r="AV146" s="447">
        <f t="shared" si="62"/>
        <v>116093.71538461538</v>
      </c>
      <c r="AW146" s="443">
        <f t="shared" si="63"/>
        <v>48372.381410256414</v>
      </c>
      <c r="AX146" s="443">
        <f t="shared" si="64"/>
        <v>38697.90512820513</v>
      </c>
      <c r="AY146" s="443">
        <f t="shared" si="65"/>
        <v>29023.428846153845</v>
      </c>
      <c r="AZ146" s="443"/>
    </row>
    <row r="147" spans="1:52" x14ac:dyDescent="0.35">
      <c r="A147" s="252">
        <v>2465</v>
      </c>
      <c r="B147" t="s">
        <v>1067</v>
      </c>
      <c r="C147" s="242">
        <f>IF(ISNA(VLOOKUP($B147,'Spring 2022 School'!$C$2:$AF$220,5,FALSE)),0,(VLOOKUP($B147,'Spring 2022 School'!$C$2:$AF$220,5,FALSE)))</f>
        <v>42</v>
      </c>
      <c r="D147" s="242">
        <f>IF(ISNA(VLOOKUP($B147,'Summer 2022 School'!$C$2:$AF$220,5,FALSE)),0,(VLOOKUP($B147,'Summer 2022 School'!$C$2:$AF$220,5,FALSE)))</f>
        <v>45</v>
      </c>
      <c r="E147" s="242">
        <f>IF(ISNA(VLOOKUP($B147,'Autumn 2022 School'!$C$2:$AF$219,4,FALSE)),0,(VLOOKUP($B147,'Autumn 2022 School'!$C$2:$AF$219,4,FALSE)))</f>
        <v>28</v>
      </c>
      <c r="F147" s="242">
        <f>IF(ISNA(VLOOKUP($B147,'Spring 2022 School'!$C$2:$AF$219,8,FALSE)),0,(VLOOKUP($B147,'Spring 2022 School'!$C$2:$AF$219,8,FALSE)))</f>
        <v>0</v>
      </c>
      <c r="G147" s="242">
        <f>IF(ISNA(VLOOKUP($B147,'Summer 2022 School'!$C$2:$AF$219,8,FALSE)),0,(VLOOKUP($B147,'Summer 2022 School'!$C$2:$AF$219,8,FALSE)))</f>
        <v>0</v>
      </c>
      <c r="H147" s="242">
        <f>IF(ISNA(VLOOKUP($B147,'Autumn 2022 School'!$C$2:$AF$219,6,FALSE)),0,(VLOOKUP($B147,'Autumn 2022 School'!$C$2:$AF$219,6,FALSE)))</f>
        <v>0</v>
      </c>
      <c r="I147" s="242">
        <f>IF(ISNA(VLOOKUP($B147,'Spring 2022 School'!$C$2:$AF$219,12,FALSE)),0,(VLOOKUP($B147,'Spring 2022 School'!$C$2:$AF$219,12,FALSE)))</f>
        <v>630</v>
      </c>
      <c r="J147" s="242">
        <f>IF(ISNA(VLOOKUP($B147,'Summer 2022 School'!$C$2:$AF$219,12,FALSE)),0,(VLOOKUP($B147,'Summer 2022 School'!$C$2:$AF$219,12,FALSE)))</f>
        <v>675</v>
      </c>
      <c r="K147" s="242">
        <f>IF(ISNA(VLOOKUP($B147,'Autumn 2022 School'!$C$2:$AF$219,9,FALSE)),0,(VLOOKUP($B147,'Autumn 2022 School'!$C$2:$AF$219,9,FALSE)))</f>
        <v>420</v>
      </c>
      <c r="L147" s="242">
        <f>IF(ISNA(VLOOKUP($B147,'Spring 2022 School'!$C$2:$AF$219,15,FALSE)),0,(VLOOKUP($B147,'Spring 2022 School'!$C$2:$AF$219,15,FALSE)))</f>
        <v>0</v>
      </c>
      <c r="M147" s="242">
        <f>IF(ISNA(VLOOKUP($B147,'Summer 2022 School'!$C$2:$AF$219,15,FALSE)),0,(VLOOKUP($B147,'Summer 2022 School'!$C$2:$AF$219,15,FALSE)))</f>
        <v>0</v>
      </c>
      <c r="N147" s="242">
        <f>IF(ISNA(VLOOKUP($B147,'Autumn 2022 School'!$C$2:$AF$219,11,FALSE)),0,(VLOOKUP($B147,'Autumn 2022 School'!$C$2:$AF$219,11,FALSE)))</f>
        <v>0</v>
      </c>
      <c r="O147" s="242">
        <f>IF(ISNA(VLOOKUP($B147,'Spring 2022 School'!$C$2:$AF$219,2,FALSE)),0,(VLOOKUP($B147,'Spring 2022 School'!$C$2:$AF$219,2,FALSE)))</f>
        <v>0</v>
      </c>
      <c r="P147" s="242">
        <f>IF(ISNA(VLOOKUP($B147,'Summer 2022 School'!$C$2:$AF$219,2,FALSE)),0,(VLOOKUP($B147,'Summer 2022 School'!$C$2:$AF$219,2,FALSE)))</f>
        <v>0</v>
      </c>
      <c r="Q147" s="242">
        <f>IF(ISNA(VLOOKUP($B147,'Autumn 2022 School'!$C$2:$AF$219,2,FALSE)),0,(VLOOKUP($B147,'Autumn 2022 School'!$C$2:$AF$219,2,FALSE)))</f>
        <v>0</v>
      </c>
      <c r="R147" s="242">
        <f>IF(ISNA(VLOOKUP($B147,'Spring 2022 School'!$C$2:$AF$219,9,FALSE)),0,(VLOOKUP($B147,'Spring 2022 School'!$C$2:$AF$219,9,FALSE)))</f>
        <v>0</v>
      </c>
      <c r="S147" s="242">
        <f>IF(ISNA(VLOOKUP($B147,'Summer 2022 School'!$C$2:$AF$219,9,FALSE)),0,(VLOOKUP($B147,'Summer 2022 School'!$C$2:$AF$219,9,FALSE)))</f>
        <v>0</v>
      </c>
      <c r="T147" s="242">
        <f>IF(ISNA(VLOOKUP($B147,'Autumn 2022 School'!$C$2:$AF$219,7,FALSE)),0,(VLOOKUP($B147,'Autumn 2022 School'!$C$2:$AF$219,7,FALSE)))</f>
        <v>0</v>
      </c>
      <c r="U147" s="242">
        <f>IF(ISNA(VLOOKUP($B147,'Spring 2022 School'!$C$2:$AF$219,25,FALSE)),0,(VLOOKUP($B147,'Spring 2022 School'!$C$2:$AF$219,25,FALSE)))</f>
        <v>7</v>
      </c>
      <c r="V147" s="242">
        <f>IF(ISNA(VLOOKUP($B147,'Spring 2022 School'!$C$2:$AF$219,25,FALSE)),0,(VLOOKUP($B147,'Spring 2022 School'!$C$2:$AF$219,25,FALSE)))</f>
        <v>7</v>
      </c>
      <c r="W147" s="242">
        <f>IF(ISNA(VLOOKUP($B147,'Spring 2022 School'!$C$2:$AF$219,25,FALSE)),0,(VLOOKUP($B147,'Spring 2022 School'!$C$2:$AF$219,25,FALSE)))</f>
        <v>7</v>
      </c>
      <c r="X147" s="242">
        <f>IF(ISNA(VLOOKUP($B147,'Spring 2022 School'!$C$2:$AF$219,26,FALSE)),0,(VLOOKUP($B147,'Spring 2022 School'!$C$2:$AF$219,26,FALSE)))</f>
        <v>105</v>
      </c>
      <c r="Y147" s="242">
        <f>IF(ISNA(VLOOKUP($B147,'Spring 2022 School'!$C$2:$AF$219,26,FALSE)),0,(VLOOKUP($B147,'Spring 2022 School'!$C$2:$AF$219,26,FALSE)))</f>
        <v>105</v>
      </c>
      <c r="Z147" s="242">
        <f>IF(ISNA(VLOOKUP($B147,'Spring 2022 School'!$C$2:$AF$219,26,FALSE)),0,(VLOOKUP($B147,'Spring 2022 School'!$C$2:$AF$219,26,FALSE)))</f>
        <v>105</v>
      </c>
      <c r="AA147" s="242">
        <f>IF(ISNA(VLOOKUP($B147,'Spring 2022 School'!$C$2:$AF$219,27,FALSE)),0,(VLOOKUP($B147,'Spring 2022 School'!$C$2:$AF$219,27,FALSE)))</f>
        <v>0</v>
      </c>
      <c r="AB147" s="242">
        <f>IF(ISNA(VLOOKUP($B147,'Spring 2022 School'!$C$2:$AF$219,27,FALSE)),0,(VLOOKUP($B147,'Spring 2022 School'!$C$2:$AF$219,27,FALSE)))</f>
        <v>0</v>
      </c>
      <c r="AC147" s="242">
        <f>IF(ISNA(VLOOKUP($B147,'Spring 2022 School'!$C$2:$AF$219,27,FALSE)),0,(VLOOKUP($B147,'Spring 2022 School'!$C$2:$AF$219,27,FALSE)))</f>
        <v>0</v>
      </c>
      <c r="AD147" s="414">
        <f t="shared" si="57"/>
        <v>103423.5</v>
      </c>
      <c r="AE147" s="436">
        <f>VLOOKUP($A147,'Data EYFSS Indica Old'!$C:$AQ,17,0)</f>
        <v>0</v>
      </c>
      <c r="AF147" s="436">
        <f>VLOOKUP($A147,'Data EYFSS Indica Old'!$C:$AQ,18,0)</f>
        <v>0</v>
      </c>
      <c r="AG147" s="436">
        <f>VLOOKUP($A147,'Data EYFSS Indica Old'!$C:$AQ,19,0)</f>
        <v>0</v>
      </c>
      <c r="AH147" s="414">
        <f t="shared" si="58"/>
        <v>0</v>
      </c>
      <c r="AI147" s="414">
        <f t="shared" si="59"/>
        <v>0</v>
      </c>
      <c r="AJ147" s="414">
        <f t="shared" si="60"/>
        <v>0</v>
      </c>
      <c r="AK147" s="414">
        <f t="shared" si="61"/>
        <v>0</v>
      </c>
      <c r="AL147" s="436">
        <f>IF(ISNA(VLOOKUP($A147,'Spring 2022 School'!$B144:$AD144,29,FALSE)),0,(VLOOKUP($A147,'Spring 2022 School'!$B144:$AD144,29,FALSE)))</f>
        <v>0</v>
      </c>
      <c r="AM147" s="436">
        <f>IF(ISNA(VLOOKUP($A147,'Spring 2022 School'!$B144:$AZ144,30,FALSE)),0,(VLOOKUP($A147,'Spring 2022 School'!$B144:$AZ144,30,FALSE)))</f>
        <v>0</v>
      </c>
      <c r="AN147" s="435">
        <f t="shared" si="54"/>
        <v>0</v>
      </c>
      <c r="AO147" s="437">
        <f t="shared" si="55"/>
        <v>0</v>
      </c>
      <c r="AP147" s="414">
        <f t="shared" si="56"/>
        <v>103423.5</v>
      </c>
      <c r="AQ147" s="436">
        <f>VLOOKUP($A147,'Data EYFSS Indica Old'!$C:$AQ,26,0)</f>
        <v>21</v>
      </c>
      <c r="AR147" s="436">
        <f>VLOOKUP($A147,'Data EYFSS Indica Old'!$C:$AQ,27,0)</f>
        <v>0</v>
      </c>
      <c r="AS147" s="436">
        <f>VLOOKUP($A147,'Data EYFSS Indica Old'!$C:$AQ,28,0)</f>
        <v>0</v>
      </c>
      <c r="AT147" s="442">
        <f t="shared" si="66"/>
        <v>2538.9</v>
      </c>
      <c r="AU147" s="442">
        <f>(VLOOKUP($A147,'Data EYFSS Indica Old'!$C:$AQ,24,0))/3.2*AU$3</f>
        <v>0</v>
      </c>
      <c r="AV147" s="447">
        <f t="shared" si="62"/>
        <v>105962.4</v>
      </c>
      <c r="AW147" s="443">
        <f t="shared" si="63"/>
        <v>44150.999999999993</v>
      </c>
      <c r="AX147" s="443">
        <f t="shared" si="64"/>
        <v>35320.799999999996</v>
      </c>
      <c r="AY147" s="443">
        <f t="shared" si="65"/>
        <v>26490.6</v>
      </c>
      <c r="AZ147" s="443"/>
    </row>
    <row r="148" spans="1:52" x14ac:dyDescent="0.35">
      <c r="A148" s="252">
        <v>2466</v>
      </c>
      <c r="B148" t="s">
        <v>1068</v>
      </c>
      <c r="C148" s="242">
        <f>IF(ISNA(VLOOKUP($B148,'Spring 2022 School'!$C$2:$AF$220,5,FALSE)),0,(VLOOKUP($B148,'Spring 2022 School'!$C$2:$AF$220,5,FALSE)))</f>
        <v>69</v>
      </c>
      <c r="D148" s="242">
        <f>IF(ISNA(VLOOKUP($B148,'Summer 2022 School'!$C$2:$AF$220,5,FALSE)),0,(VLOOKUP($B148,'Summer 2022 School'!$C$2:$AF$220,5,FALSE)))</f>
        <v>80</v>
      </c>
      <c r="E148" s="242">
        <f>IF(ISNA(VLOOKUP($B148,'Autumn 2022 School'!$C$2:$AF$219,4,FALSE)),0,(VLOOKUP($B148,'Autumn 2022 School'!$C$2:$AF$219,4,FALSE)))</f>
        <v>47</v>
      </c>
      <c r="F148" s="242">
        <f>IF(ISNA(VLOOKUP($B148,'Spring 2022 School'!$C$2:$AF$219,8,FALSE)),0,(VLOOKUP($B148,'Spring 2022 School'!$C$2:$AF$219,8,FALSE)))</f>
        <v>6</v>
      </c>
      <c r="G148" s="242">
        <f>IF(ISNA(VLOOKUP($B148,'Summer 2022 School'!$C$2:$AF$219,8,FALSE)),0,(VLOOKUP($B148,'Summer 2022 School'!$C$2:$AF$219,8,FALSE)))</f>
        <v>7</v>
      </c>
      <c r="H148" s="242">
        <f>IF(ISNA(VLOOKUP($B148,'Autumn 2022 School'!$C$2:$AF$219,6,FALSE)),0,(VLOOKUP($B148,'Autumn 2022 School'!$C$2:$AF$219,6,FALSE)))</f>
        <v>7</v>
      </c>
      <c r="I148" s="242">
        <f>IF(ISNA(VLOOKUP($B148,'Spring 2022 School'!$C$2:$AF$219,12,FALSE)),0,(VLOOKUP($B148,'Spring 2022 School'!$C$2:$AF$219,12,FALSE)))</f>
        <v>1035</v>
      </c>
      <c r="J148" s="242">
        <f>IF(ISNA(VLOOKUP($B148,'Summer 2022 School'!$C$2:$AF$219,12,FALSE)),0,(VLOOKUP($B148,'Summer 2022 School'!$C$2:$AF$219,12,FALSE)))</f>
        <v>1200</v>
      </c>
      <c r="K148" s="242">
        <f>IF(ISNA(VLOOKUP($B148,'Autumn 2022 School'!$C$2:$AF$219,9,FALSE)),0,(VLOOKUP($B148,'Autumn 2022 School'!$C$2:$AF$219,9,FALSE)))</f>
        <v>705</v>
      </c>
      <c r="L148" s="242">
        <f>IF(ISNA(VLOOKUP($B148,'Spring 2022 School'!$C$2:$AF$219,15,FALSE)),0,(VLOOKUP($B148,'Spring 2022 School'!$C$2:$AF$219,15,FALSE)))</f>
        <v>90</v>
      </c>
      <c r="M148" s="242">
        <f>IF(ISNA(VLOOKUP($B148,'Summer 2022 School'!$C$2:$AF$219,15,FALSE)),0,(VLOOKUP($B148,'Summer 2022 School'!$C$2:$AF$219,15,FALSE)))</f>
        <v>105</v>
      </c>
      <c r="N148" s="242">
        <f>IF(ISNA(VLOOKUP($B148,'Autumn 2022 School'!$C$2:$AF$219,11,FALSE)),0,(VLOOKUP($B148,'Autumn 2022 School'!$C$2:$AF$219,11,FALSE)))</f>
        <v>105</v>
      </c>
      <c r="O148" s="242">
        <f>IF(ISNA(VLOOKUP($B148,'Spring 2022 School'!$C$2:$AF$219,2,FALSE)),0,(VLOOKUP($B148,'Spring 2022 School'!$C$2:$AF$219,2,FALSE)))</f>
        <v>0</v>
      </c>
      <c r="P148" s="242">
        <f>IF(ISNA(VLOOKUP($B148,'Summer 2022 School'!$C$2:$AF$219,2,FALSE)),0,(VLOOKUP($B148,'Summer 2022 School'!$C$2:$AF$219,2,FALSE)))</f>
        <v>0</v>
      </c>
      <c r="Q148" s="242">
        <f>IF(ISNA(VLOOKUP($B148,'Autumn 2022 School'!$C$2:$AF$219,2,FALSE)),0,(VLOOKUP($B148,'Autumn 2022 School'!$C$2:$AF$219,2,FALSE)))</f>
        <v>0</v>
      </c>
      <c r="R148" s="242">
        <f>IF(ISNA(VLOOKUP($B148,'Spring 2022 School'!$C$2:$AF$219,9,FALSE)),0,(VLOOKUP($B148,'Spring 2022 School'!$C$2:$AF$219,9,FALSE)))</f>
        <v>0</v>
      </c>
      <c r="S148" s="242">
        <f>IF(ISNA(VLOOKUP($B148,'Summer 2022 School'!$C$2:$AF$219,9,FALSE)),0,(VLOOKUP($B148,'Summer 2022 School'!$C$2:$AF$219,9,FALSE)))</f>
        <v>0</v>
      </c>
      <c r="T148" s="242">
        <f>IF(ISNA(VLOOKUP($B148,'Autumn 2022 School'!$C$2:$AF$219,7,FALSE)),0,(VLOOKUP($B148,'Autumn 2022 School'!$C$2:$AF$219,7,FALSE)))</f>
        <v>0</v>
      </c>
      <c r="U148" s="242">
        <f>IF(ISNA(VLOOKUP($B148,'Spring 2022 School'!$C$2:$AF$219,25,FALSE)),0,(VLOOKUP($B148,'Spring 2022 School'!$C$2:$AF$219,25,FALSE)))</f>
        <v>22</v>
      </c>
      <c r="V148" s="242">
        <f>IF(ISNA(VLOOKUP($B148,'Spring 2022 School'!$C$2:$AF$219,25,FALSE)),0,(VLOOKUP($B148,'Spring 2022 School'!$C$2:$AF$219,25,FALSE)))</f>
        <v>22</v>
      </c>
      <c r="W148" s="242">
        <f>IF(ISNA(VLOOKUP($B148,'Spring 2022 School'!$C$2:$AF$219,25,FALSE)),0,(VLOOKUP($B148,'Spring 2022 School'!$C$2:$AF$219,25,FALSE)))</f>
        <v>22</v>
      </c>
      <c r="X148" s="242">
        <f>IF(ISNA(VLOOKUP($B148,'Spring 2022 School'!$C$2:$AF$219,26,FALSE)),0,(VLOOKUP($B148,'Spring 2022 School'!$C$2:$AF$219,26,FALSE)))</f>
        <v>330</v>
      </c>
      <c r="Y148" s="242">
        <f>IF(ISNA(VLOOKUP($B148,'Spring 2022 School'!$C$2:$AF$219,26,FALSE)),0,(VLOOKUP($B148,'Spring 2022 School'!$C$2:$AF$219,26,FALSE)))</f>
        <v>330</v>
      </c>
      <c r="Z148" s="242">
        <f>IF(ISNA(VLOOKUP($B148,'Spring 2022 School'!$C$2:$AF$219,26,FALSE)),0,(VLOOKUP($B148,'Spring 2022 School'!$C$2:$AF$219,26,FALSE)))</f>
        <v>330</v>
      </c>
      <c r="AA148" s="242">
        <f>IF(ISNA(VLOOKUP($B148,'Spring 2022 School'!$C$2:$AF$219,27,FALSE)),0,(VLOOKUP($B148,'Spring 2022 School'!$C$2:$AF$219,27,FALSE)))</f>
        <v>0</v>
      </c>
      <c r="AB148" s="242">
        <f>IF(ISNA(VLOOKUP($B148,'Spring 2022 School'!$C$2:$AF$219,27,FALSE)),0,(VLOOKUP($B148,'Spring 2022 School'!$C$2:$AF$219,27,FALSE)))</f>
        <v>0</v>
      </c>
      <c r="AC148" s="242">
        <f>IF(ISNA(VLOOKUP($B148,'Spring 2022 School'!$C$2:$AF$219,27,FALSE)),0,(VLOOKUP($B148,'Spring 2022 School'!$C$2:$AF$219,27,FALSE)))</f>
        <v>0</v>
      </c>
      <c r="AD148" s="414">
        <f t="shared" si="57"/>
        <v>194157</v>
      </c>
      <c r="AE148" s="436">
        <f>VLOOKUP($A148,'Data EYFSS Indica Old'!$C:$AQ,17,0)</f>
        <v>0</v>
      </c>
      <c r="AF148" s="436">
        <f>VLOOKUP($A148,'Data EYFSS Indica Old'!$C:$AQ,18,0)</f>
        <v>7399.090909090909</v>
      </c>
      <c r="AG148" s="436">
        <f>VLOOKUP($A148,'Data EYFSS Indica Old'!$C:$AQ,19,0)</f>
        <v>38475.272727272728</v>
      </c>
      <c r="AH148" s="414">
        <f t="shared" si="58"/>
        <v>0</v>
      </c>
      <c r="AI148" s="414">
        <f t="shared" si="59"/>
        <v>2145.7363636363634</v>
      </c>
      <c r="AJ148" s="414">
        <f t="shared" si="60"/>
        <v>3078.0218181818182</v>
      </c>
      <c r="AK148" s="414">
        <f t="shared" si="61"/>
        <v>5223.7581818181816</v>
      </c>
      <c r="AL148" s="436">
        <f>IF(ISNA(VLOOKUP($A148,'Spring 2022 School'!$B145:$AD145,29,FALSE)),0,(VLOOKUP($A148,'Spring 2022 School'!$B145:$AD145,29,FALSE)))</f>
        <v>0</v>
      </c>
      <c r="AM148" s="436">
        <f>IF(ISNA(VLOOKUP($A148,'Spring 2022 School'!$B145:$AZ145,30,FALSE)),0,(VLOOKUP($A148,'Spring 2022 School'!$B145:$AZ145,30,FALSE)))</f>
        <v>0</v>
      </c>
      <c r="AN148" s="435">
        <f t="shared" si="54"/>
        <v>0</v>
      </c>
      <c r="AO148" s="437">
        <f t="shared" si="55"/>
        <v>0</v>
      </c>
      <c r="AP148" s="414">
        <f t="shared" si="56"/>
        <v>199380.75818181818</v>
      </c>
      <c r="AQ148" s="436">
        <f>VLOOKUP($A148,'Data EYFSS Indica Old'!$C:$AQ,26,0)</f>
        <v>38</v>
      </c>
      <c r="AR148" s="436">
        <f>VLOOKUP($A148,'Data EYFSS Indica Old'!$C:$AQ,27,0)</f>
        <v>0</v>
      </c>
      <c r="AS148" s="436">
        <f>VLOOKUP($A148,'Data EYFSS Indica Old'!$C:$AQ,28,0)</f>
        <v>0</v>
      </c>
      <c r="AT148" s="442">
        <f t="shared" si="66"/>
        <v>4594.2</v>
      </c>
      <c r="AU148" s="442">
        <f>(VLOOKUP($A148,'Data EYFSS Indica Old'!$C:$AQ,24,0))/3.2*AU$3</f>
        <v>0</v>
      </c>
      <c r="AV148" s="447">
        <f t="shared" si="62"/>
        <v>203974.95818181819</v>
      </c>
      <c r="AW148" s="443">
        <f t="shared" si="63"/>
        <v>84989.565909090903</v>
      </c>
      <c r="AX148" s="443">
        <f t="shared" si="64"/>
        <v>67991.652727272725</v>
      </c>
      <c r="AY148" s="443">
        <f t="shared" si="65"/>
        <v>50993.739545454548</v>
      </c>
      <c r="AZ148" s="443"/>
    </row>
    <row r="149" spans="1:52" x14ac:dyDescent="0.35">
      <c r="A149" s="252">
        <v>2471</v>
      </c>
      <c r="B149" t="s">
        <v>1069</v>
      </c>
      <c r="C149" s="242">
        <f>IF(ISNA(VLOOKUP($B149,'Spring 2022 School'!$C$2:$AF$220,5,FALSE)),0,(VLOOKUP($B149,'Spring 2022 School'!$C$2:$AF$220,5,FALSE)))</f>
        <v>43</v>
      </c>
      <c r="D149" s="242">
        <f>IF(ISNA(VLOOKUP($B149,'Summer 2022 School'!$C$2:$AF$220,5,FALSE)),0,(VLOOKUP($B149,'Summer 2022 School'!$C$2:$AF$220,5,FALSE)))</f>
        <v>41</v>
      </c>
      <c r="E149" s="242">
        <f>IF(ISNA(VLOOKUP($B149,'Autumn 2022 School'!$C$2:$AF$219,4,FALSE)),0,(VLOOKUP($B149,'Autumn 2022 School'!$C$2:$AF$219,4,FALSE)))</f>
        <v>46</v>
      </c>
      <c r="F149" s="242">
        <f>IF(ISNA(VLOOKUP($B149,'Spring 2022 School'!$C$2:$AF$219,8,FALSE)),0,(VLOOKUP($B149,'Spring 2022 School'!$C$2:$AF$219,8,FALSE)))</f>
        <v>0</v>
      </c>
      <c r="G149" s="242">
        <f>IF(ISNA(VLOOKUP($B149,'Summer 2022 School'!$C$2:$AF$219,8,FALSE)),0,(VLOOKUP($B149,'Summer 2022 School'!$C$2:$AF$219,8,FALSE)))</f>
        <v>0</v>
      </c>
      <c r="H149" s="242">
        <f>IF(ISNA(VLOOKUP($B149,'Autumn 2022 School'!$C$2:$AF$219,6,FALSE)),0,(VLOOKUP($B149,'Autumn 2022 School'!$C$2:$AF$219,6,FALSE)))</f>
        <v>0</v>
      </c>
      <c r="I149" s="242">
        <f>IF(ISNA(VLOOKUP($B149,'Spring 2022 School'!$C$2:$AF$219,12,FALSE)),0,(VLOOKUP($B149,'Spring 2022 School'!$C$2:$AF$219,12,FALSE)))</f>
        <v>645</v>
      </c>
      <c r="J149" s="242">
        <f>IF(ISNA(VLOOKUP($B149,'Summer 2022 School'!$C$2:$AF$219,12,FALSE)),0,(VLOOKUP($B149,'Summer 2022 School'!$C$2:$AF$219,12,FALSE)))</f>
        <v>615</v>
      </c>
      <c r="K149" s="242">
        <f>IF(ISNA(VLOOKUP($B149,'Autumn 2022 School'!$C$2:$AF$219,9,FALSE)),0,(VLOOKUP($B149,'Autumn 2022 School'!$C$2:$AF$219,9,FALSE)))</f>
        <v>690</v>
      </c>
      <c r="L149" s="242">
        <f>IF(ISNA(VLOOKUP($B149,'Spring 2022 School'!$C$2:$AF$219,15,FALSE)),0,(VLOOKUP($B149,'Spring 2022 School'!$C$2:$AF$219,15,FALSE)))</f>
        <v>0</v>
      </c>
      <c r="M149" s="242">
        <f>IF(ISNA(VLOOKUP($B149,'Summer 2022 School'!$C$2:$AF$219,15,FALSE)),0,(VLOOKUP($B149,'Summer 2022 School'!$C$2:$AF$219,15,FALSE)))</f>
        <v>0</v>
      </c>
      <c r="N149" s="242">
        <f>IF(ISNA(VLOOKUP($B149,'Autumn 2022 School'!$C$2:$AF$219,11,FALSE)),0,(VLOOKUP($B149,'Autumn 2022 School'!$C$2:$AF$219,11,FALSE)))</f>
        <v>0</v>
      </c>
      <c r="O149" s="242">
        <f>IF(ISNA(VLOOKUP($B149,'Spring 2022 School'!$C$2:$AF$219,2,FALSE)),0,(VLOOKUP($B149,'Spring 2022 School'!$C$2:$AF$219,2,FALSE)))</f>
        <v>0</v>
      </c>
      <c r="P149" s="242">
        <f>IF(ISNA(VLOOKUP($B149,'Summer 2022 School'!$C$2:$AF$219,2,FALSE)),0,(VLOOKUP($B149,'Summer 2022 School'!$C$2:$AF$219,2,FALSE)))</f>
        <v>0</v>
      </c>
      <c r="Q149" s="242">
        <f>IF(ISNA(VLOOKUP($B149,'Autumn 2022 School'!$C$2:$AF$219,2,FALSE)),0,(VLOOKUP($B149,'Autumn 2022 School'!$C$2:$AF$219,2,FALSE)))</f>
        <v>0</v>
      </c>
      <c r="R149" s="242">
        <f>IF(ISNA(VLOOKUP($B149,'Spring 2022 School'!$C$2:$AF$219,9,FALSE)),0,(VLOOKUP($B149,'Spring 2022 School'!$C$2:$AF$219,9,FALSE)))</f>
        <v>0</v>
      </c>
      <c r="S149" s="242">
        <f>IF(ISNA(VLOOKUP($B149,'Summer 2022 School'!$C$2:$AF$219,9,FALSE)),0,(VLOOKUP($B149,'Summer 2022 School'!$C$2:$AF$219,9,FALSE)))</f>
        <v>0</v>
      </c>
      <c r="T149" s="242">
        <f>IF(ISNA(VLOOKUP($B149,'Autumn 2022 School'!$C$2:$AF$219,7,FALSE)),0,(VLOOKUP($B149,'Autumn 2022 School'!$C$2:$AF$219,7,FALSE)))</f>
        <v>0</v>
      </c>
      <c r="U149" s="242">
        <f>IF(ISNA(VLOOKUP($B149,'Spring 2022 School'!$C$2:$AF$219,25,FALSE)),0,(VLOOKUP($B149,'Spring 2022 School'!$C$2:$AF$219,25,FALSE)))</f>
        <v>12</v>
      </c>
      <c r="V149" s="242">
        <f>IF(ISNA(VLOOKUP($B149,'Spring 2022 School'!$C$2:$AF$219,25,FALSE)),0,(VLOOKUP($B149,'Spring 2022 School'!$C$2:$AF$219,25,FALSE)))</f>
        <v>12</v>
      </c>
      <c r="W149" s="242">
        <f>IF(ISNA(VLOOKUP($B149,'Spring 2022 School'!$C$2:$AF$219,25,FALSE)),0,(VLOOKUP($B149,'Spring 2022 School'!$C$2:$AF$219,25,FALSE)))</f>
        <v>12</v>
      </c>
      <c r="X149" s="242">
        <f>IF(ISNA(VLOOKUP($B149,'Spring 2022 School'!$C$2:$AF$219,26,FALSE)),0,(VLOOKUP($B149,'Spring 2022 School'!$C$2:$AF$219,26,FALSE)))</f>
        <v>180</v>
      </c>
      <c r="Y149" s="242">
        <f>IF(ISNA(VLOOKUP($B149,'Spring 2022 School'!$C$2:$AF$219,26,FALSE)),0,(VLOOKUP($B149,'Spring 2022 School'!$C$2:$AF$219,26,FALSE)))</f>
        <v>180</v>
      </c>
      <c r="Z149" s="242">
        <f>IF(ISNA(VLOOKUP($B149,'Spring 2022 School'!$C$2:$AF$219,26,FALSE)),0,(VLOOKUP($B149,'Spring 2022 School'!$C$2:$AF$219,26,FALSE)))</f>
        <v>180</v>
      </c>
      <c r="AA149" s="242">
        <f>IF(ISNA(VLOOKUP($B149,'Spring 2022 School'!$C$2:$AF$219,27,FALSE)),0,(VLOOKUP($B149,'Spring 2022 School'!$C$2:$AF$219,27,FALSE)))</f>
        <v>0</v>
      </c>
      <c r="AB149" s="242">
        <f>IF(ISNA(VLOOKUP($B149,'Spring 2022 School'!$C$2:$AF$219,27,FALSE)),0,(VLOOKUP($B149,'Spring 2022 School'!$C$2:$AF$219,27,FALSE)))</f>
        <v>0</v>
      </c>
      <c r="AC149" s="242">
        <f>IF(ISNA(VLOOKUP($B149,'Spring 2022 School'!$C$2:$AF$219,27,FALSE)),0,(VLOOKUP($B149,'Spring 2022 School'!$C$2:$AF$219,27,FALSE)))</f>
        <v>0</v>
      </c>
      <c r="AD149" s="414">
        <f t="shared" si="57"/>
        <v>115902</v>
      </c>
      <c r="AE149" s="436">
        <f>VLOOKUP($A149,'Data EYFSS Indica Old'!$C:$AQ,17,0)</f>
        <v>503.15217391304344</v>
      </c>
      <c r="AF149" s="436">
        <f>VLOOKUP($A149,'Data EYFSS Indica Old'!$C:$AQ,18,0)</f>
        <v>13081.95652173913</v>
      </c>
      <c r="AG149" s="436">
        <f>VLOOKUP($A149,'Data EYFSS Indica Old'!$C:$AQ,19,0)</f>
        <v>22138.695652173912</v>
      </c>
      <c r="AH149" s="414">
        <f t="shared" si="58"/>
        <v>306.92282608695649</v>
      </c>
      <c r="AI149" s="414">
        <f t="shared" si="59"/>
        <v>3793.7673913043473</v>
      </c>
      <c r="AJ149" s="414">
        <f t="shared" si="60"/>
        <v>1771.0956521739131</v>
      </c>
      <c r="AK149" s="414">
        <f t="shared" si="61"/>
        <v>5871.7858695652176</v>
      </c>
      <c r="AL149" s="436">
        <f>IF(ISNA(VLOOKUP($A149,'Spring 2022 School'!$B146:$AD146,29,FALSE)),0,(VLOOKUP($A149,'Spring 2022 School'!$B146:$AD146,29,FALSE)))</f>
        <v>0</v>
      </c>
      <c r="AM149" s="436">
        <f>IF(ISNA(VLOOKUP($A149,'Spring 2022 School'!$B146:$AZ146,30,FALSE)),0,(VLOOKUP($A149,'Spring 2022 School'!$B146:$AZ146,30,FALSE)))</f>
        <v>0</v>
      </c>
      <c r="AN149" s="435">
        <f t="shared" si="54"/>
        <v>0</v>
      </c>
      <c r="AO149" s="437">
        <f t="shared" si="55"/>
        <v>0</v>
      </c>
      <c r="AP149" s="414">
        <f t="shared" si="56"/>
        <v>121773.78586956521</v>
      </c>
      <c r="AQ149" s="436">
        <f>VLOOKUP($A149,'Data EYFSS Indica Old'!$C:$AQ,26,0)</f>
        <v>15</v>
      </c>
      <c r="AR149" s="436">
        <f>VLOOKUP($A149,'Data EYFSS Indica Old'!$C:$AQ,27,0)</f>
        <v>0</v>
      </c>
      <c r="AS149" s="436">
        <f>VLOOKUP($A149,'Data EYFSS Indica Old'!$C:$AQ,28,0)</f>
        <v>0</v>
      </c>
      <c r="AT149" s="442">
        <f t="shared" si="66"/>
        <v>1813.5</v>
      </c>
      <c r="AU149" s="442">
        <f>(VLOOKUP($A149,'Data EYFSS Indica Old'!$C:$AQ,24,0))/3.2*AU$3</f>
        <v>0</v>
      </c>
      <c r="AV149" s="447">
        <f t="shared" si="62"/>
        <v>123587.28586956521</v>
      </c>
      <c r="AW149" s="443">
        <f t="shared" si="63"/>
        <v>51494.702445652176</v>
      </c>
      <c r="AX149" s="443">
        <f t="shared" si="64"/>
        <v>41195.761956521739</v>
      </c>
      <c r="AY149" s="443">
        <f t="shared" si="65"/>
        <v>30896.821467391303</v>
      </c>
      <c r="AZ149" s="443"/>
    </row>
    <row r="150" spans="1:52" x14ac:dyDescent="0.35">
      <c r="A150" s="252">
        <v>2478</v>
      </c>
      <c r="B150" t="s">
        <v>1070</v>
      </c>
      <c r="C150" s="242">
        <f>IF(ISNA(VLOOKUP($B150,'Spring 2022 School'!$C$2:$AF$220,5,FALSE)),0,(VLOOKUP($B150,'Spring 2022 School'!$C$2:$AF$220,5,FALSE)))</f>
        <v>33</v>
      </c>
      <c r="D150" s="242">
        <f>IF(ISNA(VLOOKUP($B150,'Summer 2022 School'!$C$2:$AF$220,5,FALSE)),0,(VLOOKUP($B150,'Summer 2022 School'!$C$2:$AF$220,5,FALSE)))</f>
        <v>34</v>
      </c>
      <c r="E150" s="242">
        <f>IF(ISNA(VLOOKUP($B150,'Autumn 2022 School'!$C$2:$AF$219,4,FALSE)),0,(VLOOKUP($B150,'Autumn 2022 School'!$C$2:$AF$219,4,FALSE)))</f>
        <v>27</v>
      </c>
      <c r="F150" s="242">
        <f>IF(ISNA(VLOOKUP($B150,'Spring 2022 School'!$C$2:$AF$219,8,FALSE)),0,(VLOOKUP($B150,'Spring 2022 School'!$C$2:$AF$219,8,FALSE)))</f>
        <v>18</v>
      </c>
      <c r="G150" s="242">
        <f>IF(ISNA(VLOOKUP($B150,'Summer 2022 School'!$C$2:$AF$219,8,FALSE)),0,(VLOOKUP($B150,'Summer 2022 School'!$C$2:$AF$219,8,FALSE)))</f>
        <v>18</v>
      </c>
      <c r="H150" s="242">
        <f>IF(ISNA(VLOOKUP($B150,'Autumn 2022 School'!$C$2:$AF$219,6,FALSE)),0,(VLOOKUP($B150,'Autumn 2022 School'!$C$2:$AF$219,6,FALSE)))</f>
        <v>25</v>
      </c>
      <c r="I150" s="242">
        <f>IF(ISNA(VLOOKUP($B150,'Spring 2022 School'!$C$2:$AF$219,12,FALSE)),0,(VLOOKUP($B150,'Spring 2022 School'!$C$2:$AF$219,12,FALSE)))</f>
        <v>495</v>
      </c>
      <c r="J150" s="242">
        <f>IF(ISNA(VLOOKUP($B150,'Summer 2022 School'!$C$2:$AF$219,12,FALSE)),0,(VLOOKUP($B150,'Summer 2022 School'!$C$2:$AF$219,12,FALSE)))</f>
        <v>510</v>
      </c>
      <c r="K150" s="242">
        <f>IF(ISNA(VLOOKUP($B150,'Autumn 2022 School'!$C$2:$AF$219,9,FALSE)),0,(VLOOKUP($B150,'Autumn 2022 School'!$C$2:$AF$219,9,FALSE)))</f>
        <v>405</v>
      </c>
      <c r="L150" s="242">
        <f>IF(ISNA(VLOOKUP($B150,'Spring 2022 School'!$C$2:$AF$219,15,FALSE)),0,(VLOOKUP($B150,'Spring 2022 School'!$C$2:$AF$219,15,FALSE)))</f>
        <v>270</v>
      </c>
      <c r="M150" s="242">
        <f>IF(ISNA(VLOOKUP($B150,'Summer 2022 School'!$C$2:$AF$219,15,FALSE)),0,(VLOOKUP($B150,'Summer 2022 School'!$C$2:$AF$219,15,FALSE)))</f>
        <v>270</v>
      </c>
      <c r="N150" s="242">
        <f>IF(ISNA(VLOOKUP($B150,'Autumn 2022 School'!$C$2:$AF$219,11,FALSE)),0,(VLOOKUP($B150,'Autumn 2022 School'!$C$2:$AF$219,11,FALSE)))</f>
        <v>375</v>
      </c>
      <c r="O150" s="242">
        <f>IF(ISNA(VLOOKUP($B150,'Spring 2022 School'!$C$2:$AF$219,2,FALSE)),0,(VLOOKUP($B150,'Spring 2022 School'!$C$2:$AF$219,2,FALSE)))</f>
        <v>0</v>
      </c>
      <c r="P150" s="242">
        <f>IF(ISNA(VLOOKUP($B150,'Summer 2022 School'!$C$2:$AF$219,2,FALSE)),0,(VLOOKUP($B150,'Summer 2022 School'!$C$2:$AF$219,2,FALSE)))</f>
        <v>0</v>
      </c>
      <c r="Q150" s="242">
        <f>IF(ISNA(VLOOKUP($B150,'Autumn 2022 School'!$C$2:$AF$219,2,FALSE)),0,(VLOOKUP($B150,'Autumn 2022 School'!$C$2:$AF$219,2,FALSE)))</f>
        <v>0</v>
      </c>
      <c r="R150" s="242">
        <f>IF(ISNA(VLOOKUP($B150,'Spring 2022 School'!$C$2:$AF$219,9,FALSE)),0,(VLOOKUP($B150,'Spring 2022 School'!$C$2:$AF$219,9,FALSE)))</f>
        <v>0</v>
      </c>
      <c r="S150" s="242">
        <f>IF(ISNA(VLOOKUP($B150,'Summer 2022 School'!$C$2:$AF$219,9,FALSE)),0,(VLOOKUP($B150,'Summer 2022 School'!$C$2:$AF$219,9,FALSE)))</f>
        <v>0</v>
      </c>
      <c r="T150" s="242">
        <f>IF(ISNA(VLOOKUP($B150,'Autumn 2022 School'!$C$2:$AF$219,7,FALSE)),0,(VLOOKUP($B150,'Autumn 2022 School'!$C$2:$AF$219,7,FALSE)))</f>
        <v>0</v>
      </c>
      <c r="U150" s="242">
        <f>IF(ISNA(VLOOKUP($B150,'Spring 2022 School'!$C$2:$AF$219,25,FALSE)),0,(VLOOKUP($B150,'Spring 2022 School'!$C$2:$AF$219,25,FALSE)))</f>
        <v>4</v>
      </c>
      <c r="V150" s="242">
        <f>IF(ISNA(VLOOKUP($B150,'Spring 2022 School'!$C$2:$AF$219,25,FALSE)),0,(VLOOKUP($B150,'Spring 2022 School'!$C$2:$AF$219,25,FALSE)))</f>
        <v>4</v>
      </c>
      <c r="W150" s="242">
        <f>IF(ISNA(VLOOKUP($B150,'Spring 2022 School'!$C$2:$AF$219,25,FALSE)),0,(VLOOKUP($B150,'Spring 2022 School'!$C$2:$AF$219,25,FALSE)))</f>
        <v>4</v>
      </c>
      <c r="X150" s="242">
        <f>IF(ISNA(VLOOKUP($B150,'Spring 2022 School'!$C$2:$AF$219,26,FALSE)),0,(VLOOKUP($B150,'Spring 2022 School'!$C$2:$AF$219,26,FALSE)))</f>
        <v>60</v>
      </c>
      <c r="Y150" s="242">
        <f>IF(ISNA(VLOOKUP($B150,'Spring 2022 School'!$C$2:$AF$219,26,FALSE)),0,(VLOOKUP($B150,'Spring 2022 School'!$C$2:$AF$219,26,FALSE)))</f>
        <v>60</v>
      </c>
      <c r="Z150" s="242">
        <f>IF(ISNA(VLOOKUP($B150,'Spring 2022 School'!$C$2:$AF$219,26,FALSE)),0,(VLOOKUP($B150,'Spring 2022 School'!$C$2:$AF$219,26,FALSE)))</f>
        <v>60</v>
      </c>
      <c r="AA150" s="242">
        <f>IF(ISNA(VLOOKUP($B150,'Spring 2022 School'!$C$2:$AF$219,27,FALSE)),0,(VLOOKUP($B150,'Spring 2022 School'!$C$2:$AF$219,27,FALSE)))</f>
        <v>0</v>
      </c>
      <c r="AB150" s="242">
        <f>IF(ISNA(VLOOKUP($B150,'Spring 2022 School'!$C$2:$AF$219,27,FALSE)),0,(VLOOKUP($B150,'Spring 2022 School'!$C$2:$AF$219,27,FALSE)))</f>
        <v>0</v>
      </c>
      <c r="AC150" s="242">
        <f>IF(ISNA(VLOOKUP($B150,'Spring 2022 School'!$C$2:$AF$219,27,FALSE)),0,(VLOOKUP($B150,'Spring 2022 School'!$C$2:$AF$219,27,FALSE)))</f>
        <v>0</v>
      </c>
      <c r="AD150" s="414">
        <f t="shared" si="57"/>
        <v>138391.5</v>
      </c>
      <c r="AE150" s="436">
        <f>VLOOKUP($A150,'Data EYFSS Indica Old'!$C:$AQ,17,0)</f>
        <v>0</v>
      </c>
      <c r="AF150" s="436">
        <f>VLOOKUP($A150,'Data EYFSS Indica Old'!$C:$AQ,18,0)</f>
        <v>595.17857142857144</v>
      </c>
      <c r="AG150" s="436">
        <f>VLOOKUP($A150,'Data EYFSS Indica Old'!$C:$AQ,19,0)</f>
        <v>2975.8928571428573</v>
      </c>
      <c r="AH150" s="414">
        <f t="shared" si="58"/>
        <v>0</v>
      </c>
      <c r="AI150" s="414">
        <f t="shared" si="59"/>
        <v>172.60178571428571</v>
      </c>
      <c r="AJ150" s="414">
        <f t="shared" si="60"/>
        <v>238.07142857142858</v>
      </c>
      <c r="AK150" s="414">
        <f t="shared" si="61"/>
        <v>410.67321428571427</v>
      </c>
      <c r="AL150" s="436">
        <f>IF(ISNA(VLOOKUP($A150,'Spring 2022 School'!$B147:$AD147,29,FALSE)),0,(VLOOKUP($A150,'Spring 2022 School'!$B147:$AD147,29,FALSE)))</f>
        <v>0</v>
      </c>
      <c r="AM150" s="436">
        <f>IF(ISNA(VLOOKUP($A150,'Spring 2022 School'!$B147:$AZ147,30,FALSE)),0,(VLOOKUP($A150,'Spring 2022 School'!$B147:$AZ147,30,FALSE)))</f>
        <v>0</v>
      </c>
      <c r="AN150" s="435">
        <f t="shared" si="54"/>
        <v>0</v>
      </c>
      <c r="AO150" s="437">
        <f t="shared" si="55"/>
        <v>0</v>
      </c>
      <c r="AP150" s="414">
        <f t="shared" si="56"/>
        <v>138802.17321428572</v>
      </c>
      <c r="AQ150" s="436">
        <f>VLOOKUP($A150,'Data EYFSS Indica Old'!$C:$AQ,26,0)</f>
        <v>1</v>
      </c>
      <c r="AR150" s="436">
        <f>VLOOKUP($A150,'Data EYFSS Indica Old'!$C:$AQ,27,0)</f>
        <v>0</v>
      </c>
      <c r="AS150" s="436">
        <f>VLOOKUP($A150,'Data EYFSS Indica Old'!$C:$AQ,28,0)</f>
        <v>0</v>
      </c>
      <c r="AT150" s="442">
        <f t="shared" si="66"/>
        <v>120.9</v>
      </c>
      <c r="AU150" s="442">
        <f>(VLOOKUP($A150,'Data EYFSS Indica Old'!$C:$AQ,24,0))/3.2*AU$3</f>
        <v>0</v>
      </c>
      <c r="AV150" s="447">
        <f t="shared" si="62"/>
        <v>138923.07321428572</v>
      </c>
      <c r="AW150" s="443">
        <f t="shared" si="63"/>
        <v>57884.61383928571</v>
      </c>
      <c r="AX150" s="443">
        <f t="shared" si="64"/>
        <v>46307.69107142857</v>
      </c>
      <c r="AY150" s="443">
        <f t="shared" si="65"/>
        <v>34730.768303571429</v>
      </c>
      <c r="AZ150" s="443"/>
    </row>
    <row r="151" spans="1:52" x14ac:dyDescent="0.35">
      <c r="A151" s="252">
        <v>2479</v>
      </c>
      <c r="B151" t="s">
        <v>1071</v>
      </c>
      <c r="C151" s="242">
        <f>IF(ISNA(VLOOKUP($B151,'Spring 2022 School'!$C$2:$AF$220,5,FALSE)),0,(VLOOKUP($B151,'Spring 2022 School'!$C$2:$AF$220,5,FALSE)))</f>
        <v>76</v>
      </c>
      <c r="D151" s="242">
        <f>IF(ISNA(VLOOKUP($B151,'Summer 2022 School'!$C$2:$AF$220,5,FALSE)),0,(VLOOKUP($B151,'Summer 2022 School'!$C$2:$AF$220,5,FALSE)))</f>
        <v>80</v>
      </c>
      <c r="E151" s="242">
        <f>IF(ISNA(VLOOKUP($B151,'Autumn 2022 School'!$C$2:$AF$219,4,FALSE)),0,(VLOOKUP($B151,'Autumn 2022 School'!$C$2:$AF$219,4,FALSE)))</f>
        <v>62</v>
      </c>
      <c r="F151" s="242">
        <f>IF(ISNA(VLOOKUP($B151,'Spring 2022 School'!$C$2:$AF$219,8,FALSE)),0,(VLOOKUP($B151,'Spring 2022 School'!$C$2:$AF$219,8,FALSE)))</f>
        <v>9</v>
      </c>
      <c r="G151" s="242">
        <f>IF(ISNA(VLOOKUP($B151,'Summer 2022 School'!$C$2:$AF$219,8,FALSE)),0,(VLOOKUP($B151,'Summer 2022 School'!$C$2:$AF$219,8,FALSE)))</f>
        <v>15</v>
      </c>
      <c r="H151" s="242">
        <f>IF(ISNA(VLOOKUP($B151,'Autumn 2022 School'!$C$2:$AF$219,6,FALSE)),0,(VLOOKUP($B151,'Autumn 2022 School'!$C$2:$AF$219,6,FALSE)))</f>
        <v>7</v>
      </c>
      <c r="I151" s="242">
        <f>IF(ISNA(VLOOKUP($B151,'Spring 2022 School'!$C$2:$AF$219,12,FALSE)),0,(VLOOKUP($B151,'Spring 2022 School'!$C$2:$AF$219,12,FALSE)))</f>
        <v>1140</v>
      </c>
      <c r="J151" s="242">
        <f>IF(ISNA(VLOOKUP($B151,'Summer 2022 School'!$C$2:$AF$219,12,FALSE)),0,(VLOOKUP($B151,'Summer 2022 School'!$C$2:$AF$219,12,FALSE)))</f>
        <v>1200</v>
      </c>
      <c r="K151" s="242">
        <f>IF(ISNA(VLOOKUP($B151,'Autumn 2022 School'!$C$2:$AF$219,9,FALSE)),0,(VLOOKUP($B151,'Autumn 2022 School'!$C$2:$AF$219,9,FALSE)))</f>
        <v>930</v>
      </c>
      <c r="L151" s="242">
        <f>IF(ISNA(VLOOKUP($B151,'Spring 2022 School'!$C$2:$AF$219,15,FALSE)),0,(VLOOKUP($B151,'Spring 2022 School'!$C$2:$AF$219,15,FALSE)))</f>
        <v>135</v>
      </c>
      <c r="M151" s="242">
        <f>IF(ISNA(VLOOKUP($B151,'Summer 2022 School'!$C$2:$AF$219,15,FALSE)),0,(VLOOKUP($B151,'Summer 2022 School'!$C$2:$AF$219,15,FALSE)))</f>
        <v>225</v>
      </c>
      <c r="N151" s="242">
        <f>IF(ISNA(VLOOKUP($B151,'Autumn 2022 School'!$C$2:$AF$219,11,FALSE)),0,(VLOOKUP($B151,'Autumn 2022 School'!$C$2:$AF$219,11,FALSE)))</f>
        <v>105</v>
      </c>
      <c r="O151" s="242">
        <f>IF(ISNA(VLOOKUP($B151,'Spring 2022 School'!$C$2:$AF$219,2,FALSE)),0,(VLOOKUP($B151,'Spring 2022 School'!$C$2:$AF$219,2,FALSE)))</f>
        <v>0</v>
      </c>
      <c r="P151" s="242">
        <f>IF(ISNA(VLOOKUP($B151,'Summer 2022 School'!$C$2:$AF$219,2,FALSE)),0,(VLOOKUP($B151,'Summer 2022 School'!$C$2:$AF$219,2,FALSE)))</f>
        <v>2</v>
      </c>
      <c r="Q151" s="242">
        <f>IF(ISNA(VLOOKUP($B151,'Autumn 2022 School'!$C$2:$AF$219,2,FALSE)),0,(VLOOKUP($B151,'Autumn 2022 School'!$C$2:$AF$219,2,FALSE)))</f>
        <v>0</v>
      </c>
      <c r="R151" s="242">
        <f>IF(ISNA(VLOOKUP($B151,'Spring 2022 School'!$C$2:$AF$219,9,FALSE)),0,(VLOOKUP($B151,'Spring 2022 School'!$C$2:$AF$219,9,FALSE)))</f>
        <v>0</v>
      </c>
      <c r="S151" s="242">
        <f>IF(ISNA(VLOOKUP($B151,'Summer 2022 School'!$C$2:$AF$219,9,FALSE)),0,(VLOOKUP($B151,'Summer 2022 School'!$C$2:$AF$219,9,FALSE)))</f>
        <v>30</v>
      </c>
      <c r="T151" s="242">
        <f>IF(ISNA(VLOOKUP($B151,'Autumn 2022 School'!$C$2:$AF$219,7,FALSE)),0,(VLOOKUP($B151,'Autumn 2022 School'!$C$2:$AF$219,7,FALSE)))</f>
        <v>0</v>
      </c>
      <c r="U151" s="242">
        <f>IF(ISNA(VLOOKUP($B151,'Spring 2022 School'!$C$2:$AF$219,25,FALSE)),0,(VLOOKUP($B151,'Spring 2022 School'!$C$2:$AF$219,25,FALSE)))</f>
        <v>18</v>
      </c>
      <c r="V151" s="242">
        <f>IF(ISNA(VLOOKUP($B151,'Spring 2022 School'!$C$2:$AF$219,25,FALSE)),0,(VLOOKUP($B151,'Spring 2022 School'!$C$2:$AF$219,25,FALSE)))</f>
        <v>18</v>
      </c>
      <c r="W151" s="242">
        <f>IF(ISNA(VLOOKUP($B151,'Spring 2022 School'!$C$2:$AF$219,25,FALSE)),0,(VLOOKUP($B151,'Spring 2022 School'!$C$2:$AF$219,25,FALSE)))</f>
        <v>18</v>
      </c>
      <c r="X151" s="242">
        <f>IF(ISNA(VLOOKUP($B151,'Spring 2022 School'!$C$2:$AF$219,26,FALSE)),0,(VLOOKUP($B151,'Spring 2022 School'!$C$2:$AF$219,26,FALSE)))</f>
        <v>270</v>
      </c>
      <c r="Y151" s="242">
        <f>IF(ISNA(VLOOKUP($B151,'Spring 2022 School'!$C$2:$AF$219,26,FALSE)),0,(VLOOKUP($B151,'Spring 2022 School'!$C$2:$AF$219,26,FALSE)))</f>
        <v>270</v>
      </c>
      <c r="Z151" s="242">
        <f>IF(ISNA(VLOOKUP($B151,'Spring 2022 School'!$C$2:$AF$219,26,FALSE)),0,(VLOOKUP($B151,'Spring 2022 School'!$C$2:$AF$219,26,FALSE)))</f>
        <v>270</v>
      </c>
      <c r="AA151" s="242">
        <f>IF(ISNA(VLOOKUP($B151,'Spring 2022 School'!$C$2:$AF$219,27,FALSE)),0,(VLOOKUP($B151,'Spring 2022 School'!$C$2:$AF$219,27,FALSE)))</f>
        <v>15</v>
      </c>
      <c r="AB151" s="242">
        <f>IF(ISNA(VLOOKUP($B151,'Spring 2022 School'!$C$2:$AF$219,27,FALSE)),0,(VLOOKUP($B151,'Spring 2022 School'!$C$2:$AF$219,27,FALSE)))</f>
        <v>15</v>
      </c>
      <c r="AC151" s="242">
        <f>IF(ISNA(VLOOKUP($B151,'Spring 2022 School'!$C$2:$AF$219,27,FALSE)),0,(VLOOKUP($B151,'Spring 2022 School'!$C$2:$AF$219,27,FALSE)))</f>
        <v>15</v>
      </c>
      <c r="AD151" s="414">
        <f t="shared" si="57"/>
        <v>223344</v>
      </c>
      <c r="AE151" s="436">
        <f>VLOOKUP($A151,'Data EYFSS Indica Old'!$C:$AQ,17,0)</f>
        <v>11048.92405063291</v>
      </c>
      <c r="AF151" s="436">
        <f>VLOOKUP($A151,'Data EYFSS Indica Old'!$C:$AQ,18,0)</f>
        <v>35777.468354430384</v>
      </c>
      <c r="AG151" s="436">
        <f>VLOOKUP($A151,'Data EYFSS Indica Old'!$C:$AQ,19,0)</f>
        <v>40512.721518987339</v>
      </c>
      <c r="AH151" s="414">
        <f t="shared" si="58"/>
        <v>6739.8436708860745</v>
      </c>
      <c r="AI151" s="414">
        <f t="shared" si="59"/>
        <v>10375.46582278481</v>
      </c>
      <c r="AJ151" s="414">
        <f t="shared" si="60"/>
        <v>3241.0177215189869</v>
      </c>
      <c r="AK151" s="414">
        <f t="shared" si="61"/>
        <v>20356.327215189871</v>
      </c>
      <c r="AL151" s="436">
        <f>IF(ISNA(VLOOKUP($A151,'Spring 2022 School'!$B148:$AD148,29,FALSE)),0,(VLOOKUP($A151,'Spring 2022 School'!$B148:$AD148,29,FALSE)))</f>
        <v>14</v>
      </c>
      <c r="AM151" s="436">
        <f>IF(ISNA(VLOOKUP($A151,'Spring 2022 School'!$B148:$AZ148,30,FALSE)),0,(VLOOKUP($A151,'Spring 2022 School'!$B148:$AZ148,30,FALSE)))</f>
        <v>210</v>
      </c>
      <c r="AN151" s="435">
        <f t="shared" si="54"/>
        <v>7630</v>
      </c>
      <c r="AO151" s="437">
        <f t="shared" si="55"/>
        <v>2265.8999999999996</v>
      </c>
      <c r="AP151" s="414">
        <f t="shared" si="56"/>
        <v>253596.22721518987</v>
      </c>
      <c r="AQ151" s="436">
        <f>VLOOKUP($A151,'Data EYFSS Indica Old'!$C:$AQ,26,0)</f>
        <v>22</v>
      </c>
      <c r="AR151" s="436">
        <f>VLOOKUP($A151,'Data EYFSS Indica Old'!$C:$AQ,27,0)</f>
        <v>0</v>
      </c>
      <c r="AS151" s="436">
        <f>VLOOKUP($A151,'Data EYFSS Indica Old'!$C:$AQ,28,0)</f>
        <v>0</v>
      </c>
      <c r="AT151" s="442">
        <f t="shared" si="66"/>
        <v>2659.8</v>
      </c>
      <c r="AU151" s="442">
        <f>(VLOOKUP($A151,'Data EYFSS Indica Old'!$C:$AQ,24,0))/3.2*AU$3</f>
        <v>0</v>
      </c>
      <c r="AV151" s="447">
        <f t="shared" si="62"/>
        <v>256256.02721518985</v>
      </c>
      <c r="AW151" s="443">
        <f t="shared" si="63"/>
        <v>106773.34467299576</v>
      </c>
      <c r="AX151" s="443">
        <f t="shared" si="64"/>
        <v>85418.675738396618</v>
      </c>
      <c r="AY151" s="443">
        <f t="shared" si="65"/>
        <v>64064.006803797463</v>
      </c>
      <c r="AZ151" s="443"/>
    </row>
    <row r="152" spans="1:52" x14ac:dyDescent="0.35">
      <c r="A152" s="252">
        <v>2480</v>
      </c>
      <c r="B152" t="s">
        <v>1072</v>
      </c>
      <c r="C152" s="242">
        <f>IF(ISNA(VLOOKUP($B152,'Spring 2022 School'!$C$2:$AF$220,5,FALSE)),0,(VLOOKUP($B152,'Spring 2022 School'!$C$2:$AF$220,5,FALSE)))</f>
        <v>26</v>
      </c>
      <c r="D152" s="242">
        <f>IF(ISNA(VLOOKUP($B152,'Summer 2022 School'!$C$2:$AF$220,5,FALSE)),0,(VLOOKUP($B152,'Summer 2022 School'!$C$2:$AF$220,5,FALSE)))</f>
        <v>25</v>
      </c>
      <c r="E152" s="242">
        <f>IF(ISNA(VLOOKUP($B152,'Autumn 2022 School'!$C$2:$AF$219,4,FALSE)),0,(VLOOKUP($B152,'Autumn 2022 School'!$C$2:$AF$219,4,FALSE)))</f>
        <v>24</v>
      </c>
      <c r="F152" s="242">
        <f>IF(ISNA(VLOOKUP($B152,'Spring 2022 School'!$C$2:$AF$219,8,FALSE)),0,(VLOOKUP($B152,'Spring 2022 School'!$C$2:$AF$219,8,FALSE)))</f>
        <v>6</v>
      </c>
      <c r="G152" s="242">
        <f>IF(ISNA(VLOOKUP($B152,'Summer 2022 School'!$C$2:$AF$219,8,FALSE)),0,(VLOOKUP($B152,'Summer 2022 School'!$C$2:$AF$219,8,FALSE)))</f>
        <v>6</v>
      </c>
      <c r="H152" s="242">
        <f>IF(ISNA(VLOOKUP($B152,'Autumn 2022 School'!$C$2:$AF$219,6,FALSE)),0,(VLOOKUP($B152,'Autumn 2022 School'!$C$2:$AF$219,6,FALSE)))</f>
        <v>7</v>
      </c>
      <c r="I152" s="242">
        <f>IF(ISNA(VLOOKUP($B152,'Spring 2022 School'!$C$2:$AF$219,12,FALSE)),0,(VLOOKUP($B152,'Spring 2022 School'!$C$2:$AF$219,12,FALSE)))</f>
        <v>390</v>
      </c>
      <c r="J152" s="242">
        <f>IF(ISNA(VLOOKUP($B152,'Summer 2022 School'!$C$2:$AF$219,12,FALSE)),0,(VLOOKUP($B152,'Summer 2022 School'!$C$2:$AF$219,12,FALSE)))</f>
        <v>375</v>
      </c>
      <c r="K152" s="242">
        <f>IF(ISNA(VLOOKUP($B152,'Autumn 2022 School'!$C$2:$AF$219,9,FALSE)),0,(VLOOKUP($B152,'Autumn 2022 School'!$C$2:$AF$219,9,FALSE)))</f>
        <v>345</v>
      </c>
      <c r="L152" s="242">
        <f>IF(ISNA(VLOOKUP($B152,'Spring 2022 School'!$C$2:$AF$219,15,FALSE)),0,(VLOOKUP($B152,'Spring 2022 School'!$C$2:$AF$219,15,FALSE)))</f>
        <v>90</v>
      </c>
      <c r="M152" s="242">
        <f>IF(ISNA(VLOOKUP($B152,'Summer 2022 School'!$C$2:$AF$219,15,FALSE)),0,(VLOOKUP($B152,'Summer 2022 School'!$C$2:$AF$219,15,FALSE)))</f>
        <v>90</v>
      </c>
      <c r="N152" s="242">
        <f>IF(ISNA(VLOOKUP($B152,'Autumn 2022 School'!$C$2:$AF$219,11,FALSE)),0,(VLOOKUP($B152,'Autumn 2022 School'!$C$2:$AF$219,11,FALSE)))</f>
        <v>105</v>
      </c>
      <c r="O152" s="242">
        <f>IF(ISNA(VLOOKUP($B152,'Spring 2022 School'!$C$2:$AF$219,2,FALSE)),0,(VLOOKUP($B152,'Spring 2022 School'!$C$2:$AF$219,2,FALSE)))</f>
        <v>0</v>
      </c>
      <c r="P152" s="242">
        <f>IF(ISNA(VLOOKUP($B152,'Summer 2022 School'!$C$2:$AF$219,2,FALSE)),0,(VLOOKUP($B152,'Summer 2022 School'!$C$2:$AF$219,2,FALSE)))</f>
        <v>0</v>
      </c>
      <c r="Q152" s="242">
        <f>IF(ISNA(VLOOKUP($B152,'Autumn 2022 School'!$C$2:$AF$219,2,FALSE)),0,(VLOOKUP($B152,'Autumn 2022 School'!$C$2:$AF$219,2,FALSE)))</f>
        <v>0</v>
      </c>
      <c r="R152" s="242">
        <f>IF(ISNA(VLOOKUP($B152,'Spring 2022 School'!$C$2:$AF$219,9,FALSE)),0,(VLOOKUP($B152,'Spring 2022 School'!$C$2:$AF$219,9,FALSE)))</f>
        <v>0</v>
      </c>
      <c r="S152" s="242">
        <f>IF(ISNA(VLOOKUP($B152,'Summer 2022 School'!$C$2:$AF$219,9,FALSE)),0,(VLOOKUP($B152,'Summer 2022 School'!$C$2:$AF$219,9,FALSE)))</f>
        <v>0</v>
      </c>
      <c r="T152" s="242">
        <f>IF(ISNA(VLOOKUP($B152,'Autumn 2022 School'!$C$2:$AF$219,7,FALSE)),0,(VLOOKUP($B152,'Autumn 2022 School'!$C$2:$AF$219,7,FALSE)))</f>
        <v>0</v>
      </c>
      <c r="U152" s="242">
        <f>IF(ISNA(VLOOKUP($B152,'Spring 2022 School'!$C$2:$AF$219,25,FALSE)),0,(VLOOKUP($B152,'Spring 2022 School'!$C$2:$AF$219,25,FALSE)))</f>
        <v>14</v>
      </c>
      <c r="V152" s="242">
        <f>IF(ISNA(VLOOKUP($B152,'Spring 2022 School'!$C$2:$AF$219,25,FALSE)),0,(VLOOKUP($B152,'Spring 2022 School'!$C$2:$AF$219,25,FALSE)))</f>
        <v>14</v>
      </c>
      <c r="W152" s="242">
        <f>IF(ISNA(VLOOKUP($B152,'Spring 2022 School'!$C$2:$AF$219,25,FALSE)),0,(VLOOKUP($B152,'Spring 2022 School'!$C$2:$AF$219,25,FALSE)))</f>
        <v>14</v>
      </c>
      <c r="X152" s="242">
        <f>IF(ISNA(VLOOKUP($B152,'Spring 2022 School'!$C$2:$AF$219,26,FALSE)),0,(VLOOKUP($B152,'Spring 2022 School'!$C$2:$AF$219,26,FALSE)))</f>
        <v>210</v>
      </c>
      <c r="Y152" s="242">
        <f>IF(ISNA(VLOOKUP($B152,'Spring 2022 School'!$C$2:$AF$219,26,FALSE)),0,(VLOOKUP($B152,'Spring 2022 School'!$C$2:$AF$219,26,FALSE)))</f>
        <v>210</v>
      </c>
      <c r="Z152" s="242">
        <f>IF(ISNA(VLOOKUP($B152,'Spring 2022 School'!$C$2:$AF$219,26,FALSE)),0,(VLOOKUP($B152,'Spring 2022 School'!$C$2:$AF$219,26,FALSE)))</f>
        <v>210</v>
      </c>
      <c r="AA152" s="242">
        <f>IF(ISNA(VLOOKUP($B152,'Spring 2022 School'!$C$2:$AF$219,27,FALSE)),0,(VLOOKUP($B152,'Spring 2022 School'!$C$2:$AF$219,27,FALSE)))</f>
        <v>0</v>
      </c>
      <c r="AB152" s="242">
        <f>IF(ISNA(VLOOKUP($B152,'Spring 2022 School'!$C$2:$AF$219,27,FALSE)),0,(VLOOKUP($B152,'Spring 2022 School'!$C$2:$AF$219,27,FALSE)))</f>
        <v>0</v>
      </c>
      <c r="AC152" s="242">
        <f>IF(ISNA(VLOOKUP($B152,'Spring 2022 School'!$C$2:$AF$219,27,FALSE)),0,(VLOOKUP($B152,'Spring 2022 School'!$C$2:$AF$219,27,FALSE)))</f>
        <v>0</v>
      </c>
      <c r="AD152" s="414">
        <f t="shared" si="57"/>
        <v>83119.5</v>
      </c>
      <c r="AE152" s="436">
        <f>VLOOKUP($A152,'Data EYFSS Indica Old'!$C:$AQ,17,0)</f>
        <v>10255.555555555555</v>
      </c>
      <c r="AF152" s="436">
        <f>VLOOKUP($A152,'Data EYFSS Indica Old'!$C:$AQ,18,0)</f>
        <v>10768.333333333334</v>
      </c>
      <c r="AG152" s="436">
        <f>VLOOKUP($A152,'Data EYFSS Indica Old'!$C:$AQ,19,0)</f>
        <v>10768.333333333334</v>
      </c>
      <c r="AH152" s="414">
        <f t="shared" si="58"/>
        <v>6255.8888888888887</v>
      </c>
      <c r="AI152" s="414">
        <f t="shared" si="59"/>
        <v>3122.8166666666666</v>
      </c>
      <c r="AJ152" s="414">
        <f t="shared" si="60"/>
        <v>861.4666666666667</v>
      </c>
      <c r="AK152" s="414">
        <f t="shared" si="61"/>
        <v>10240.172222222223</v>
      </c>
      <c r="AL152" s="436">
        <f>IF(ISNA(VLOOKUP($A152,'Spring 2022 School'!$B149:$AD149,29,FALSE)),0,(VLOOKUP($A152,'Spring 2022 School'!$B149:$AD149,29,FALSE)))</f>
        <v>14</v>
      </c>
      <c r="AM152" s="436">
        <f>IF(ISNA(VLOOKUP($A152,'Spring 2022 School'!$B149:$AZ149,30,FALSE)),0,(VLOOKUP($A152,'Spring 2022 School'!$B149:$AZ149,30,FALSE)))</f>
        <v>210</v>
      </c>
      <c r="AN152" s="435">
        <f t="shared" si="54"/>
        <v>7630</v>
      </c>
      <c r="AO152" s="437">
        <f t="shared" si="55"/>
        <v>0</v>
      </c>
      <c r="AP152" s="414">
        <f t="shared" si="56"/>
        <v>100989.67222222223</v>
      </c>
      <c r="AQ152" s="436">
        <f>VLOOKUP($A152,'Data EYFSS Indica Old'!$C:$AQ,26,0)</f>
        <v>17</v>
      </c>
      <c r="AR152" s="436">
        <f>VLOOKUP($A152,'Data EYFSS Indica Old'!$C:$AQ,27,0)</f>
        <v>0</v>
      </c>
      <c r="AS152" s="436">
        <f>VLOOKUP($A152,'Data EYFSS Indica Old'!$C:$AQ,28,0)</f>
        <v>0</v>
      </c>
      <c r="AT152" s="442">
        <f t="shared" si="66"/>
        <v>2055.3000000000002</v>
      </c>
      <c r="AU152" s="442">
        <f>(VLOOKUP($A152,'Data EYFSS Indica Old'!$C:$AQ,24,0))/3.2*AU$3</f>
        <v>0</v>
      </c>
      <c r="AV152" s="447">
        <f t="shared" si="62"/>
        <v>103044.97222222223</v>
      </c>
      <c r="AW152" s="443">
        <f t="shared" si="63"/>
        <v>42935.405092592599</v>
      </c>
      <c r="AX152" s="443">
        <f t="shared" si="64"/>
        <v>34348.32407407408</v>
      </c>
      <c r="AY152" s="443">
        <f t="shared" si="65"/>
        <v>25761.243055555562</v>
      </c>
      <c r="AZ152" s="443"/>
    </row>
    <row r="153" spans="1:52" x14ac:dyDescent="0.35">
      <c r="A153" s="252">
        <v>2481</v>
      </c>
      <c r="B153" t="s">
        <v>1073</v>
      </c>
      <c r="C153" s="242">
        <f>IF(ISNA(VLOOKUP($B153,'Spring 2022 School'!$C$2:$AF$220,5,FALSE)),0,(VLOOKUP($B153,'Spring 2022 School'!$C$2:$AF$220,5,FALSE)))</f>
        <v>42</v>
      </c>
      <c r="D153" s="242">
        <f>IF(ISNA(VLOOKUP($B153,'Summer 2022 School'!$C$2:$AF$220,5,FALSE)),0,(VLOOKUP($B153,'Summer 2022 School'!$C$2:$AF$220,5,FALSE)))</f>
        <v>43</v>
      </c>
      <c r="E153" s="242">
        <f>IF(ISNA(VLOOKUP($B153,'Autumn 2022 School'!$C$2:$AF$219,4,FALSE)),0,(VLOOKUP($B153,'Autumn 2022 School'!$C$2:$AF$219,4,FALSE)))</f>
        <v>40</v>
      </c>
      <c r="F153" s="242">
        <f>IF(ISNA(VLOOKUP($B153,'Spring 2022 School'!$C$2:$AF$219,8,FALSE)),0,(VLOOKUP($B153,'Spring 2022 School'!$C$2:$AF$219,8,FALSE)))</f>
        <v>0</v>
      </c>
      <c r="G153" s="242">
        <f>IF(ISNA(VLOOKUP($B153,'Summer 2022 School'!$C$2:$AF$219,8,FALSE)),0,(VLOOKUP($B153,'Summer 2022 School'!$C$2:$AF$219,8,FALSE)))</f>
        <v>0</v>
      </c>
      <c r="H153" s="242">
        <f>IF(ISNA(VLOOKUP($B153,'Autumn 2022 School'!$C$2:$AF$219,6,FALSE)),0,(VLOOKUP($B153,'Autumn 2022 School'!$C$2:$AF$219,6,FALSE)))</f>
        <v>0</v>
      </c>
      <c r="I153" s="242">
        <f>IF(ISNA(VLOOKUP($B153,'Spring 2022 School'!$C$2:$AF$219,12,FALSE)),0,(VLOOKUP($B153,'Spring 2022 School'!$C$2:$AF$219,12,FALSE)))</f>
        <v>630</v>
      </c>
      <c r="J153" s="242">
        <f>IF(ISNA(VLOOKUP($B153,'Summer 2022 School'!$C$2:$AF$219,12,FALSE)),0,(VLOOKUP($B153,'Summer 2022 School'!$C$2:$AF$219,12,FALSE)))</f>
        <v>645</v>
      </c>
      <c r="K153" s="242">
        <f>IF(ISNA(VLOOKUP($B153,'Autumn 2022 School'!$C$2:$AF$219,9,FALSE)),0,(VLOOKUP($B153,'Autumn 2022 School'!$C$2:$AF$219,9,FALSE)))</f>
        <v>600</v>
      </c>
      <c r="L153" s="242">
        <f>IF(ISNA(VLOOKUP($B153,'Spring 2022 School'!$C$2:$AF$219,15,FALSE)),0,(VLOOKUP($B153,'Spring 2022 School'!$C$2:$AF$219,15,FALSE)))</f>
        <v>0</v>
      </c>
      <c r="M153" s="242">
        <f>IF(ISNA(VLOOKUP($B153,'Summer 2022 School'!$C$2:$AF$219,15,FALSE)),0,(VLOOKUP($B153,'Summer 2022 School'!$C$2:$AF$219,15,FALSE)))</f>
        <v>0</v>
      </c>
      <c r="N153" s="242">
        <f>IF(ISNA(VLOOKUP($B153,'Autumn 2022 School'!$C$2:$AF$219,11,FALSE)),0,(VLOOKUP($B153,'Autumn 2022 School'!$C$2:$AF$219,11,FALSE)))</f>
        <v>0</v>
      </c>
      <c r="O153" s="242">
        <f>IF(ISNA(VLOOKUP($B153,'Spring 2022 School'!$C$2:$AF$219,2,FALSE)),0,(VLOOKUP($B153,'Spring 2022 School'!$C$2:$AF$219,2,FALSE)))</f>
        <v>0</v>
      </c>
      <c r="P153" s="242">
        <f>IF(ISNA(VLOOKUP($B153,'Summer 2022 School'!$C$2:$AF$219,2,FALSE)),0,(VLOOKUP($B153,'Summer 2022 School'!$C$2:$AF$219,2,FALSE)))</f>
        <v>0</v>
      </c>
      <c r="Q153" s="242">
        <f>IF(ISNA(VLOOKUP($B153,'Autumn 2022 School'!$C$2:$AF$219,2,FALSE)),0,(VLOOKUP($B153,'Autumn 2022 School'!$C$2:$AF$219,2,FALSE)))</f>
        <v>0</v>
      </c>
      <c r="R153" s="242">
        <f>IF(ISNA(VLOOKUP($B153,'Spring 2022 School'!$C$2:$AF$219,9,FALSE)),0,(VLOOKUP($B153,'Spring 2022 School'!$C$2:$AF$219,9,FALSE)))</f>
        <v>0</v>
      </c>
      <c r="S153" s="242">
        <f>IF(ISNA(VLOOKUP($B153,'Summer 2022 School'!$C$2:$AF$219,9,FALSE)),0,(VLOOKUP($B153,'Summer 2022 School'!$C$2:$AF$219,9,FALSE)))</f>
        <v>0</v>
      </c>
      <c r="T153" s="242">
        <f>IF(ISNA(VLOOKUP($B153,'Autumn 2022 School'!$C$2:$AF$219,7,FALSE)),0,(VLOOKUP($B153,'Autumn 2022 School'!$C$2:$AF$219,7,FALSE)))</f>
        <v>0</v>
      </c>
      <c r="U153" s="242">
        <f>IF(ISNA(VLOOKUP($B153,'Spring 2022 School'!$C$2:$AF$219,25,FALSE)),0,(VLOOKUP($B153,'Spring 2022 School'!$C$2:$AF$219,25,FALSE)))</f>
        <v>42</v>
      </c>
      <c r="V153" s="242">
        <f>IF(ISNA(VLOOKUP($B153,'Spring 2022 School'!$C$2:$AF$219,25,FALSE)),0,(VLOOKUP($B153,'Spring 2022 School'!$C$2:$AF$219,25,FALSE)))</f>
        <v>42</v>
      </c>
      <c r="W153" s="242">
        <f>IF(ISNA(VLOOKUP($B153,'Spring 2022 School'!$C$2:$AF$219,25,FALSE)),0,(VLOOKUP($B153,'Spring 2022 School'!$C$2:$AF$219,25,FALSE)))</f>
        <v>42</v>
      </c>
      <c r="X153" s="242">
        <f>IF(ISNA(VLOOKUP($B153,'Spring 2022 School'!$C$2:$AF$219,26,FALSE)),0,(VLOOKUP($B153,'Spring 2022 School'!$C$2:$AF$219,26,FALSE)))</f>
        <v>630</v>
      </c>
      <c r="Y153" s="242">
        <f>IF(ISNA(VLOOKUP($B153,'Spring 2022 School'!$C$2:$AF$219,26,FALSE)),0,(VLOOKUP($B153,'Spring 2022 School'!$C$2:$AF$219,26,FALSE)))</f>
        <v>630</v>
      </c>
      <c r="Z153" s="242">
        <f>IF(ISNA(VLOOKUP($B153,'Spring 2022 School'!$C$2:$AF$219,26,FALSE)),0,(VLOOKUP($B153,'Spring 2022 School'!$C$2:$AF$219,26,FALSE)))</f>
        <v>630</v>
      </c>
      <c r="AA153" s="242">
        <f>IF(ISNA(VLOOKUP($B153,'Spring 2022 School'!$C$2:$AF$219,27,FALSE)),0,(VLOOKUP($B153,'Spring 2022 School'!$C$2:$AF$219,27,FALSE)))</f>
        <v>0</v>
      </c>
      <c r="AB153" s="242">
        <f>IF(ISNA(VLOOKUP($B153,'Spring 2022 School'!$C$2:$AF$219,27,FALSE)),0,(VLOOKUP($B153,'Spring 2022 School'!$C$2:$AF$219,27,FALSE)))</f>
        <v>0</v>
      </c>
      <c r="AC153" s="242">
        <f>IF(ISNA(VLOOKUP($B153,'Spring 2022 School'!$C$2:$AF$219,27,FALSE)),0,(VLOOKUP($B153,'Spring 2022 School'!$C$2:$AF$219,27,FALSE)))</f>
        <v>0</v>
      </c>
      <c r="AD153" s="414">
        <f t="shared" si="57"/>
        <v>111742.5</v>
      </c>
      <c r="AE153" s="436">
        <f>VLOOKUP($A153,'Data EYFSS Indica Old'!$C:$AQ,17,0)</f>
        <v>0</v>
      </c>
      <c r="AF153" s="436">
        <f>VLOOKUP($A153,'Data EYFSS Indica Old'!$C:$AQ,18,0)</f>
        <v>1051.9148936170213</v>
      </c>
      <c r="AG153" s="436">
        <f>VLOOKUP($A153,'Data EYFSS Indica Old'!$C:$AQ,19,0)</f>
        <v>22090.212765957447</v>
      </c>
      <c r="AH153" s="414">
        <f t="shared" si="58"/>
        <v>0</v>
      </c>
      <c r="AI153" s="414">
        <f t="shared" si="59"/>
        <v>305.05531914893618</v>
      </c>
      <c r="AJ153" s="414">
        <f t="shared" si="60"/>
        <v>1767.2170212765959</v>
      </c>
      <c r="AK153" s="414">
        <f t="shared" si="61"/>
        <v>2072.2723404255321</v>
      </c>
      <c r="AL153" s="436">
        <f>IF(ISNA(VLOOKUP($A153,'Spring 2022 School'!$B150:$AD150,29,FALSE)),0,(VLOOKUP($A153,'Spring 2022 School'!$B150:$AD150,29,FALSE)))</f>
        <v>11</v>
      </c>
      <c r="AM153" s="436">
        <f>IF(ISNA(VLOOKUP($A153,'Spring 2022 School'!$B150:$AZ150,30,FALSE)),0,(VLOOKUP($A153,'Spring 2022 School'!$B150:$AZ150,30,FALSE)))</f>
        <v>165</v>
      </c>
      <c r="AN153" s="435">
        <f t="shared" si="54"/>
        <v>5995</v>
      </c>
      <c r="AO153" s="437">
        <f t="shared" si="55"/>
        <v>0</v>
      </c>
      <c r="AP153" s="414">
        <f t="shared" si="56"/>
        <v>119809.77234042554</v>
      </c>
      <c r="AQ153" s="436">
        <f>VLOOKUP($A153,'Data EYFSS Indica Old'!$C:$AQ,26,0)</f>
        <v>40</v>
      </c>
      <c r="AR153" s="436">
        <f>VLOOKUP($A153,'Data EYFSS Indica Old'!$C:$AQ,27,0)</f>
        <v>0</v>
      </c>
      <c r="AS153" s="436">
        <f>VLOOKUP($A153,'Data EYFSS Indica Old'!$C:$AQ,28,0)</f>
        <v>0</v>
      </c>
      <c r="AT153" s="442">
        <f t="shared" si="66"/>
        <v>4836</v>
      </c>
      <c r="AU153" s="442">
        <f>(VLOOKUP($A153,'Data EYFSS Indica Old'!$C:$AQ,24,0))/3.2*AU$3</f>
        <v>0</v>
      </c>
      <c r="AV153" s="447">
        <f t="shared" si="62"/>
        <v>124645.77234042554</v>
      </c>
      <c r="AW153" s="443">
        <f t="shared" si="63"/>
        <v>51935.738475177306</v>
      </c>
      <c r="AX153" s="443">
        <f t="shared" si="64"/>
        <v>41548.590780141843</v>
      </c>
      <c r="AY153" s="443">
        <f t="shared" si="65"/>
        <v>31161.443085106381</v>
      </c>
      <c r="AZ153" s="443"/>
    </row>
    <row r="154" spans="1:52" x14ac:dyDescent="0.35">
      <c r="A154" s="252">
        <v>2482</v>
      </c>
      <c r="B154" t="s">
        <v>1074</v>
      </c>
      <c r="C154" s="242">
        <f>IF(ISNA(VLOOKUP($B154,'Spring 2022 School'!$C$2:$AF$220,5,FALSE)),0,(VLOOKUP($B154,'Spring 2022 School'!$C$2:$AF$220,5,FALSE)))</f>
        <v>36</v>
      </c>
      <c r="D154" s="242">
        <f>IF(ISNA(VLOOKUP($B154,'Summer 2022 School'!$C$2:$AF$220,5,FALSE)),0,(VLOOKUP($B154,'Summer 2022 School'!$C$2:$AF$220,5,FALSE)))</f>
        <v>36</v>
      </c>
      <c r="E154" s="242">
        <f>IF(ISNA(VLOOKUP($B154,'Autumn 2022 School'!$C$2:$AF$219,4,FALSE)),0,(VLOOKUP($B154,'Autumn 2022 School'!$C$2:$AF$219,4,FALSE)))</f>
        <v>41</v>
      </c>
      <c r="F154" s="242">
        <f>IF(ISNA(VLOOKUP($B154,'Spring 2022 School'!$C$2:$AF$219,8,FALSE)),0,(VLOOKUP($B154,'Spring 2022 School'!$C$2:$AF$219,8,FALSE)))</f>
        <v>0</v>
      </c>
      <c r="G154" s="242">
        <f>IF(ISNA(VLOOKUP($B154,'Summer 2022 School'!$C$2:$AF$219,8,FALSE)),0,(VLOOKUP($B154,'Summer 2022 School'!$C$2:$AF$219,8,FALSE)))</f>
        <v>0</v>
      </c>
      <c r="H154" s="242">
        <f>IF(ISNA(VLOOKUP($B154,'Autumn 2022 School'!$C$2:$AF$219,6,FALSE)),0,(VLOOKUP($B154,'Autumn 2022 School'!$C$2:$AF$219,6,FALSE)))</f>
        <v>0</v>
      </c>
      <c r="I154" s="242">
        <f>IF(ISNA(VLOOKUP($B154,'Spring 2022 School'!$C$2:$AF$219,12,FALSE)),0,(VLOOKUP($B154,'Spring 2022 School'!$C$2:$AF$219,12,FALSE)))</f>
        <v>540</v>
      </c>
      <c r="J154" s="242">
        <f>IF(ISNA(VLOOKUP($B154,'Summer 2022 School'!$C$2:$AF$219,12,FALSE)),0,(VLOOKUP($B154,'Summer 2022 School'!$C$2:$AF$219,12,FALSE)))</f>
        <v>540</v>
      </c>
      <c r="K154" s="242">
        <f>IF(ISNA(VLOOKUP($B154,'Autumn 2022 School'!$C$2:$AF$219,9,FALSE)),0,(VLOOKUP($B154,'Autumn 2022 School'!$C$2:$AF$219,9,FALSE)))</f>
        <v>615</v>
      </c>
      <c r="L154" s="242">
        <f>IF(ISNA(VLOOKUP($B154,'Spring 2022 School'!$C$2:$AF$219,15,FALSE)),0,(VLOOKUP($B154,'Spring 2022 School'!$C$2:$AF$219,15,FALSE)))</f>
        <v>0</v>
      </c>
      <c r="M154" s="242">
        <f>IF(ISNA(VLOOKUP($B154,'Summer 2022 School'!$C$2:$AF$219,15,FALSE)),0,(VLOOKUP($B154,'Summer 2022 School'!$C$2:$AF$219,15,FALSE)))</f>
        <v>0</v>
      </c>
      <c r="N154" s="242">
        <f>IF(ISNA(VLOOKUP($B154,'Autumn 2022 School'!$C$2:$AF$219,11,FALSE)),0,(VLOOKUP($B154,'Autumn 2022 School'!$C$2:$AF$219,11,FALSE)))</f>
        <v>0</v>
      </c>
      <c r="O154" s="242">
        <f>IF(ISNA(VLOOKUP($B154,'Spring 2022 School'!$C$2:$AF$219,2,FALSE)),0,(VLOOKUP($B154,'Spring 2022 School'!$C$2:$AF$219,2,FALSE)))</f>
        <v>0</v>
      </c>
      <c r="P154" s="242">
        <f>IF(ISNA(VLOOKUP($B154,'Summer 2022 School'!$C$2:$AF$219,2,FALSE)),0,(VLOOKUP($B154,'Summer 2022 School'!$C$2:$AF$219,2,FALSE)))</f>
        <v>0</v>
      </c>
      <c r="Q154" s="242">
        <f>IF(ISNA(VLOOKUP($B154,'Autumn 2022 School'!$C$2:$AF$219,2,FALSE)),0,(VLOOKUP($B154,'Autumn 2022 School'!$C$2:$AF$219,2,FALSE)))</f>
        <v>0</v>
      </c>
      <c r="R154" s="242">
        <f>IF(ISNA(VLOOKUP($B154,'Spring 2022 School'!$C$2:$AF$219,9,FALSE)),0,(VLOOKUP($B154,'Spring 2022 School'!$C$2:$AF$219,9,FALSE)))</f>
        <v>0</v>
      </c>
      <c r="S154" s="242">
        <f>IF(ISNA(VLOOKUP($B154,'Summer 2022 School'!$C$2:$AF$219,9,FALSE)),0,(VLOOKUP($B154,'Summer 2022 School'!$C$2:$AF$219,9,FALSE)))</f>
        <v>0</v>
      </c>
      <c r="T154" s="242">
        <f>IF(ISNA(VLOOKUP($B154,'Autumn 2022 School'!$C$2:$AF$219,7,FALSE)),0,(VLOOKUP($B154,'Autumn 2022 School'!$C$2:$AF$219,7,FALSE)))</f>
        <v>0</v>
      </c>
      <c r="U154" s="242">
        <f>IF(ISNA(VLOOKUP($B154,'Spring 2022 School'!$C$2:$AF$219,25,FALSE)),0,(VLOOKUP($B154,'Spring 2022 School'!$C$2:$AF$219,25,FALSE)))</f>
        <v>7</v>
      </c>
      <c r="V154" s="242">
        <f>IF(ISNA(VLOOKUP($B154,'Spring 2022 School'!$C$2:$AF$219,25,FALSE)),0,(VLOOKUP($B154,'Spring 2022 School'!$C$2:$AF$219,25,FALSE)))</f>
        <v>7</v>
      </c>
      <c r="W154" s="242">
        <f>IF(ISNA(VLOOKUP($B154,'Spring 2022 School'!$C$2:$AF$219,25,FALSE)),0,(VLOOKUP($B154,'Spring 2022 School'!$C$2:$AF$219,25,FALSE)))</f>
        <v>7</v>
      </c>
      <c r="X154" s="242">
        <f>IF(ISNA(VLOOKUP($B154,'Spring 2022 School'!$C$2:$AF$219,26,FALSE)),0,(VLOOKUP($B154,'Spring 2022 School'!$C$2:$AF$219,26,FALSE)))</f>
        <v>105</v>
      </c>
      <c r="Y154" s="242">
        <f>IF(ISNA(VLOOKUP($B154,'Spring 2022 School'!$C$2:$AF$219,26,FALSE)),0,(VLOOKUP($B154,'Spring 2022 School'!$C$2:$AF$219,26,FALSE)))</f>
        <v>105</v>
      </c>
      <c r="Z154" s="242">
        <f>IF(ISNA(VLOOKUP($B154,'Spring 2022 School'!$C$2:$AF$219,26,FALSE)),0,(VLOOKUP($B154,'Spring 2022 School'!$C$2:$AF$219,26,FALSE)))</f>
        <v>105</v>
      </c>
      <c r="AA154" s="242">
        <f>IF(ISNA(VLOOKUP($B154,'Spring 2022 School'!$C$2:$AF$219,27,FALSE)),0,(VLOOKUP($B154,'Spring 2022 School'!$C$2:$AF$219,27,FALSE)))</f>
        <v>0</v>
      </c>
      <c r="AB154" s="242">
        <f>IF(ISNA(VLOOKUP($B154,'Spring 2022 School'!$C$2:$AF$219,27,FALSE)),0,(VLOOKUP($B154,'Spring 2022 School'!$C$2:$AF$219,27,FALSE)))</f>
        <v>0</v>
      </c>
      <c r="AC154" s="242">
        <f>IF(ISNA(VLOOKUP($B154,'Spring 2022 School'!$C$2:$AF$219,27,FALSE)),0,(VLOOKUP($B154,'Spring 2022 School'!$C$2:$AF$219,27,FALSE)))</f>
        <v>0</v>
      </c>
      <c r="AD154" s="414">
        <f t="shared" si="57"/>
        <v>100674</v>
      </c>
      <c r="AE154" s="436">
        <f>VLOOKUP($A154,'Data EYFSS Indica Old'!$C:$AQ,17,0)</f>
        <v>0</v>
      </c>
      <c r="AF154" s="436">
        <f>VLOOKUP($A154,'Data EYFSS Indica Old'!$C:$AQ,18,0)</f>
        <v>917.14285714285711</v>
      </c>
      <c r="AG154" s="436">
        <f>VLOOKUP($A154,'Data EYFSS Indica Old'!$C:$AQ,19,0)</f>
        <v>22470</v>
      </c>
      <c r="AH154" s="414">
        <f t="shared" si="58"/>
        <v>0</v>
      </c>
      <c r="AI154" s="414">
        <f t="shared" si="59"/>
        <v>265.97142857142853</v>
      </c>
      <c r="AJ154" s="414">
        <f t="shared" si="60"/>
        <v>1797.6000000000001</v>
      </c>
      <c r="AK154" s="414">
        <f t="shared" si="61"/>
        <v>2063.5714285714284</v>
      </c>
      <c r="AL154" s="436">
        <f>IF(ISNA(VLOOKUP($A154,'Spring 2022 School'!$B151:$AD151,29,FALSE)),0,(VLOOKUP($A154,'Spring 2022 School'!$B151:$AD151,29,FALSE)))</f>
        <v>0</v>
      </c>
      <c r="AM154" s="436">
        <f>IF(ISNA(VLOOKUP($A154,'Spring 2022 School'!$B151:$AZ151,30,FALSE)),0,(VLOOKUP($A154,'Spring 2022 School'!$B151:$AZ151,30,FALSE)))</f>
        <v>0</v>
      </c>
      <c r="AN154" s="435">
        <f t="shared" si="54"/>
        <v>0</v>
      </c>
      <c r="AO154" s="437">
        <f t="shared" si="55"/>
        <v>0</v>
      </c>
      <c r="AP154" s="414">
        <f t="shared" si="56"/>
        <v>102737.57142857143</v>
      </c>
      <c r="AQ154" s="436">
        <f>VLOOKUP($A154,'Data EYFSS Indica Old'!$C:$AQ,26,0)</f>
        <v>11</v>
      </c>
      <c r="AR154" s="436">
        <f>VLOOKUP($A154,'Data EYFSS Indica Old'!$C:$AQ,27,0)</f>
        <v>7</v>
      </c>
      <c r="AS154" s="436">
        <f>VLOOKUP($A154,'Data EYFSS Indica Old'!$C:$AQ,28,0)</f>
        <v>0</v>
      </c>
      <c r="AT154" s="442">
        <f t="shared" si="66"/>
        <v>2176.1999999999998</v>
      </c>
      <c r="AU154" s="442">
        <f>(VLOOKUP($A154,'Data EYFSS Indica Old'!$C:$AQ,24,0))/3.2*AU$3</f>
        <v>0</v>
      </c>
      <c r="AV154" s="447">
        <f t="shared" si="62"/>
        <v>104913.77142857143</v>
      </c>
      <c r="AW154" s="443">
        <f t="shared" si="63"/>
        <v>43714.071428571435</v>
      </c>
      <c r="AX154" s="443">
        <f t="shared" si="64"/>
        <v>34971.257142857146</v>
      </c>
      <c r="AY154" s="443">
        <f t="shared" si="65"/>
        <v>26228.442857142858</v>
      </c>
      <c r="AZ154" s="443"/>
    </row>
    <row r="155" spans="1:52" x14ac:dyDescent="0.35">
      <c r="A155" s="252">
        <v>2486</v>
      </c>
      <c r="B155" t="s">
        <v>1075</v>
      </c>
      <c r="C155" s="242">
        <f>IF(ISNA(VLOOKUP($B155,'Spring 2022 School'!$C$2:$AF$220,5,FALSE)),0,(VLOOKUP($B155,'Spring 2022 School'!$C$2:$AF$220,5,FALSE)))</f>
        <v>17</v>
      </c>
      <c r="D155" s="242">
        <f>IF(ISNA(VLOOKUP($B155,'Summer 2022 School'!$C$2:$AF$220,5,FALSE)),0,(VLOOKUP($B155,'Summer 2022 School'!$C$2:$AF$220,5,FALSE)))</f>
        <v>21</v>
      </c>
      <c r="E155" s="242">
        <f>IF(ISNA(VLOOKUP($B155,'Autumn 2022 School'!$C$2:$AF$219,4,FALSE)),0,(VLOOKUP($B155,'Autumn 2022 School'!$C$2:$AF$219,4,FALSE)))</f>
        <v>9</v>
      </c>
      <c r="F155" s="242">
        <f>IF(ISNA(VLOOKUP($B155,'Spring 2022 School'!$C$2:$AF$219,8,FALSE)),0,(VLOOKUP($B155,'Spring 2022 School'!$C$2:$AF$219,8,FALSE)))</f>
        <v>4</v>
      </c>
      <c r="G155" s="242">
        <f>IF(ISNA(VLOOKUP($B155,'Summer 2022 School'!$C$2:$AF$219,8,FALSE)),0,(VLOOKUP($B155,'Summer 2022 School'!$C$2:$AF$219,8,FALSE)))</f>
        <v>5</v>
      </c>
      <c r="H155" s="242">
        <f>IF(ISNA(VLOOKUP($B155,'Autumn 2022 School'!$C$2:$AF$219,6,FALSE)),0,(VLOOKUP($B155,'Autumn 2022 School'!$C$2:$AF$219,6,FALSE)))</f>
        <v>1</v>
      </c>
      <c r="I155" s="242">
        <f>IF(ISNA(VLOOKUP($B155,'Spring 2022 School'!$C$2:$AF$219,12,FALSE)),0,(VLOOKUP($B155,'Spring 2022 School'!$C$2:$AF$219,12,FALSE)))</f>
        <v>255</v>
      </c>
      <c r="J155" s="242">
        <f>IF(ISNA(VLOOKUP($B155,'Summer 2022 School'!$C$2:$AF$219,12,FALSE)),0,(VLOOKUP($B155,'Summer 2022 School'!$C$2:$AF$219,12,FALSE)))</f>
        <v>315</v>
      </c>
      <c r="K155" s="242">
        <f>IF(ISNA(VLOOKUP($B155,'Autumn 2022 School'!$C$2:$AF$219,9,FALSE)),0,(VLOOKUP($B155,'Autumn 2022 School'!$C$2:$AF$219,9,FALSE)))</f>
        <v>135</v>
      </c>
      <c r="L155" s="242">
        <f>IF(ISNA(VLOOKUP($B155,'Spring 2022 School'!$C$2:$AF$219,15,FALSE)),0,(VLOOKUP($B155,'Spring 2022 School'!$C$2:$AF$219,15,FALSE)))</f>
        <v>0</v>
      </c>
      <c r="M155" s="242">
        <f>IF(ISNA(VLOOKUP($B155,'Summer 2022 School'!$C$2:$AF$219,15,FALSE)),0,(VLOOKUP($B155,'Summer 2022 School'!$C$2:$AF$219,15,FALSE)))</f>
        <v>0</v>
      </c>
      <c r="N155" s="242">
        <f>IF(ISNA(VLOOKUP($B155,'Autumn 2022 School'!$C$2:$AF$219,11,FALSE)),0,(VLOOKUP($B155,'Autumn 2022 School'!$C$2:$AF$219,11,FALSE)))</f>
        <v>0</v>
      </c>
      <c r="O155" s="242">
        <f>IF(ISNA(VLOOKUP($B155,'Spring 2022 School'!$C$2:$AF$219,2,FALSE)),0,(VLOOKUP($B155,'Spring 2022 School'!$C$2:$AF$219,2,FALSE)))</f>
        <v>0</v>
      </c>
      <c r="P155" s="242">
        <f>IF(ISNA(VLOOKUP($B155,'Summer 2022 School'!$C$2:$AF$219,2,FALSE)),0,(VLOOKUP($B155,'Summer 2022 School'!$C$2:$AF$219,2,FALSE)))</f>
        <v>1</v>
      </c>
      <c r="Q155" s="242">
        <f>IF(ISNA(VLOOKUP($B155,'Autumn 2022 School'!$C$2:$AF$219,2,FALSE)),0,(VLOOKUP($B155,'Autumn 2022 School'!$C$2:$AF$219,2,FALSE)))</f>
        <v>0</v>
      </c>
      <c r="R155" s="242">
        <f>IF(ISNA(VLOOKUP($B155,'Spring 2022 School'!$C$2:$AF$219,9,FALSE)),0,(VLOOKUP($B155,'Spring 2022 School'!$C$2:$AF$219,9,FALSE)))</f>
        <v>0</v>
      </c>
      <c r="S155" s="242">
        <f>IF(ISNA(VLOOKUP($B155,'Summer 2022 School'!$C$2:$AF$219,9,FALSE)),0,(VLOOKUP($B155,'Summer 2022 School'!$C$2:$AF$219,9,FALSE)))</f>
        <v>15</v>
      </c>
      <c r="T155" s="242">
        <f>IF(ISNA(VLOOKUP($B155,'Autumn 2022 School'!$C$2:$AF$219,7,FALSE)),0,(VLOOKUP($B155,'Autumn 2022 School'!$C$2:$AF$219,7,FALSE)))</f>
        <v>0</v>
      </c>
      <c r="U155" s="242">
        <f>IF(ISNA(VLOOKUP($B155,'Spring 2022 School'!$C$2:$AF$219,25,FALSE)),0,(VLOOKUP($B155,'Spring 2022 School'!$C$2:$AF$219,25,FALSE)))</f>
        <v>12</v>
      </c>
      <c r="V155" s="242">
        <f>IF(ISNA(VLOOKUP($B155,'Spring 2022 School'!$C$2:$AF$219,25,FALSE)),0,(VLOOKUP($B155,'Spring 2022 School'!$C$2:$AF$219,25,FALSE)))</f>
        <v>12</v>
      </c>
      <c r="W155" s="242">
        <f>IF(ISNA(VLOOKUP($B155,'Spring 2022 School'!$C$2:$AF$219,25,FALSE)),0,(VLOOKUP($B155,'Spring 2022 School'!$C$2:$AF$219,25,FALSE)))</f>
        <v>12</v>
      </c>
      <c r="X155" s="242">
        <f>IF(ISNA(VLOOKUP($B155,'Spring 2022 School'!$C$2:$AF$219,26,FALSE)),0,(VLOOKUP($B155,'Spring 2022 School'!$C$2:$AF$219,26,FALSE)))</f>
        <v>180</v>
      </c>
      <c r="Y155" s="242">
        <f>IF(ISNA(VLOOKUP($B155,'Spring 2022 School'!$C$2:$AF$219,26,FALSE)),0,(VLOOKUP($B155,'Spring 2022 School'!$C$2:$AF$219,26,FALSE)))</f>
        <v>180</v>
      </c>
      <c r="Z155" s="242">
        <f>IF(ISNA(VLOOKUP($B155,'Spring 2022 School'!$C$2:$AF$219,26,FALSE)),0,(VLOOKUP($B155,'Spring 2022 School'!$C$2:$AF$219,26,FALSE)))</f>
        <v>180</v>
      </c>
      <c r="AA155" s="242">
        <f>IF(ISNA(VLOOKUP($B155,'Spring 2022 School'!$C$2:$AF$219,27,FALSE)),0,(VLOOKUP($B155,'Spring 2022 School'!$C$2:$AF$219,27,FALSE)))</f>
        <v>0</v>
      </c>
      <c r="AB155" s="242">
        <f>IF(ISNA(VLOOKUP($B155,'Spring 2022 School'!$C$2:$AF$219,27,FALSE)),0,(VLOOKUP($B155,'Spring 2022 School'!$C$2:$AF$219,27,FALSE)))</f>
        <v>0</v>
      </c>
      <c r="AC155" s="242">
        <f>IF(ISNA(VLOOKUP($B155,'Spring 2022 School'!$C$2:$AF$219,27,FALSE)),0,(VLOOKUP($B155,'Spring 2022 School'!$C$2:$AF$219,27,FALSE)))</f>
        <v>0</v>
      </c>
      <c r="AD155" s="414">
        <f t="shared" si="57"/>
        <v>42441</v>
      </c>
      <c r="AE155" s="436">
        <f>VLOOKUP($A155,'Data EYFSS Indica Old'!$C:$AQ,17,0)</f>
        <v>10204.615384615385</v>
      </c>
      <c r="AF155" s="436">
        <f>VLOOKUP($A155,'Data EYFSS Indica Old'!$C:$AQ,18,0)</f>
        <v>10204.615384615385</v>
      </c>
      <c r="AG155" s="436">
        <f>VLOOKUP($A155,'Data EYFSS Indica Old'!$C:$AQ,19,0)</f>
        <v>10204.615384615385</v>
      </c>
      <c r="AH155" s="414">
        <f t="shared" si="58"/>
        <v>6224.8153846153846</v>
      </c>
      <c r="AI155" s="414">
        <f t="shared" si="59"/>
        <v>2959.3384615384612</v>
      </c>
      <c r="AJ155" s="414">
        <f t="shared" si="60"/>
        <v>816.36923076923085</v>
      </c>
      <c r="AK155" s="414">
        <f t="shared" si="61"/>
        <v>10000.523076923077</v>
      </c>
      <c r="AL155" s="436">
        <f>IF(ISNA(VLOOKUP($A155,'Spring 2022 School'!$B152:$AD152,29,FALSE)),0,(VLOOKUP($A155,'Spring 2022 School'!$B152:$AD152,29,FALSE)))</f>
        <v>10</v>
      </c>
      <c r="AM155" s="436">
        <f>IF(ISNA(VLOOKUP($A155,'Spring 2022 School'!$B152:$AZ152,30,FALSE)),0,(VLOOKUP($A155,'Spring 2022 School'!$B152:$AZ152,30,FALSE)))</f>
        <v>150</v>
      </c>
      <c r="AN155" s="435">
        <f t="shared" si="54"/>
        <v>5450</v>
      </c>
      <c r="AO155" s="437">
        <f t="shared" si="55"/>
        <v>1132.9499999999998</v>
      </c>
      <c r="AP155" s="414">
        <f t="shared" si="56"/>
        <v>59024.473076923074</v>
      </c>
      <c r="AQ155" s="436">
        <f>VLOOKUP($A155,'Data EYFSS Indica Old'!$C:$AQ,26,0)</f>
        <v>14</v>
      </c>
      <c r="AR155" s="436">
        <f>VLOOKUP($A155,'Data EYFSS Indica Old'!$C:$AQ,27,0)</f>
        <v>0</v>
      </c>
      <c r="AS155" s="436">
        <f>VLOOKUP($A155,'Data EYFSS Indica Old'!$C:$AQ,28,0)</f>
        <v>0</v>
      </c>
      <c r="AT155" s="442">
        <f t="shared" si="66"/>
        <v>1692.6</v>
      </c>
      <c r="AU155" s="442">
        <f>(VLOOKUP($A155,'Data EYFSS Indica Old'!$C:$AQ,24,0))/3.2*AU$3</f>
        <v>0</v>
      </c>
      <c r="AV155" s="447">
        <f t="shared" si="62"/>
        <v>60717.073076923072</v>
      </c>
      <c r="AW155" s="443">
        <f t="shared" si="63"/>
        <v>25298.780448717949</v>
      </c>
      <c r="AX155" s="443">
        <f t="shared" si="64"/>
        <v>20239.024358974359</v>
      </c>
      <c r="AY155" s="443">
        <f t="shared" si="65"/>
        <v>15179.268269230768</v>
      </c>
      <c r="AZ155" s="443"/>
    </row>
    <row r="156" spans="1:52" x14ac:dyDescent="0.35">
      <c r="A156" s="252">
        <v>3002</v>
      </c>
      <c r="B156" t="s">
        <v>1076</v>
      </c>
      <c r="C156" s="242">
        <f>IF(ISNA(VLOOKUP($B156,'Spring 2022 School'!$C$2:$AF$220,5,FALSE)),0,(VLOOKUP($B156,'Spring 2022 School'!$C$2:$AF$220,5,FALSE)))</f>
        <v>23</v>
      </c>
      <c r="D156" s="242">
        <f>IF(ISNA(VLOOKUP($B156,'Summer 2022 School'!$C$2:$AF$220,5,FALSE)),0,(VLOOKUP($B156,'Summer 2022 School'!$C$2:$AF$220,5,FALSE)))</f>
        <v>25</v>
      </c>
      <c r="E156" s="242">
        <f>IF(ISNA(VLOOKUP($B156,'Autumn 2022 School'!$C$2:$AF$219,4,FALSE)),0,(VLOOKUP($B156,'Autumn 2022 School'!$C$2:$AF$219,4,FALSE)))</f>
        <v>18</v>
      </c>
      <c r="F156" s="242">
        <f>IF(ISNA(VLOOKUP($B156,'Spring 2022 School'!$C$2:$AF$219,8,FALSE)),0,(VLOOKUP($B156,'Spring 2022 School'!$C$2:$AF$219,8,FALSE)))</f>
        <v>0</v>
      </c>
      <c r="G156" s="242">
        <f>IF(ISNA(VLOOKUP($B156,'Summer 2022 School'!$C$2:$AF$219,8,FALSE)),0,(VLOOKUP($B156,'Summer 2022 School'!$C$2:$AF$219,8,FALSE)))</f>
        <v>0</v>
      </c>
      <c r="H156" s="242">
        <f>IF(ISNA(VLOOKUP($B156,'Autumn 2022 School'!$C$2:$AF$219,6,FALSE)),0,(VLOOKUP($B156,'Autumn 2022 School'!$C$2:$AF$219,6,FALSE)))</f>
        <v>0</v>
      </c>
      <c r="I156" s="242">
        <f>IF(ISNA(VLOOKUP($B156,'Spring 2022 School'!$C$2:$AF$219,12,FALSE)),0,(VLOOKUP($B156,'Spring 2022 School'!$C$2:$AF$219,12,FALSE)))</f>
        <v>345</v>
      </c>
      <c r="J156" s="242">
        <f>IF(ISNA(VLOOKUP($B156,'Summer 2022 School'!$C$2:$AF$219,12,FALSE)),0,(VLOOKUP($B156,'Summer 2022 School'!$C$2:$AF$219,12,FALSE)))</f>
        <v>375</v>
      </c>
      <c r="K156" s="242">
        <f>IF(ISNA(VLOOKUP($B156,'Autumn 2022 School'!$C$2:$AF$219,9,FALSE)),0,(VLOOKUP($B156,'Autumn 2022 School'!$C$2:$AF$219,9,FALSE)))</f>
        <v>258</v>
      </c>
      <c r="L156" s="242">
        <f>IF(ISNA(VLOOKUP($B156,'Spring 2022 School'!$C$2:$AF$219,15,FALSE)),0,(VLOOKUP($B156,'Spring 2022 School'!$C$2:$AF$219,15,FALSE)))</f>
        <v>0</v>
      </c>
      <c r="M156" s="242">
        <f>IF(ISNA(VLOOKUP($B156,'Summer 2022 School'!$C$2:$AF$219,15,FALSE)),0,(VLOOKUP($B156,'Summer 2022 School'!$C$2:$AF$219,15,FALSE)))</f>
        <v>0</v>
      </c>
      <c r="N156" s="242">
        <f>IF(ISNA(VLOOKUP($B156,'Autumn 2022 School'!$C$2:$AF$219,11,FALSE)),0,(VLOOKUP($B156,'Autumn 2022 School'!$C$2:$AF$219,11,FALSE)))</f>
        <v>0</v>
      </c>
      <c r="O156" s="242">
        <f>IF(ISNA(VLOOKUP($B156,'Spring 2022 School'!$C$2:$AF$219,2,FALSE)),0,(VLOOKUP($B156,'Spring 2022 School'!$C$2:$AF$219,2,FALSE)))</f>
        <v>0</v>
      </c>
      <c r="P156" s="242">
        <f>IF(ISNA(VLOOKUP($B156,'Summer 2022 School'!$C$2:$AF$219,2,FALSE)),0,(VLOOKUP($B156,'Summer 2022 School'!$C$2:$AF$219,2,FALSE)))</f>
        <v>1</v>
      </c>
      <c r="Q156" s="242">
        <f>IF(ISNA(VLOOKUP($B156,'Autumn 2022 School'!$C$2:$AF$219,2,FALSE)),0,(VLOOKUP($B156,'Autumn 2022 School'!$C$2:$AF$219,2,FALSE)))</f>
        <v>0</v>
      </c>
      <c r="R156" s="242">
        <f>IF(ISNA(VLOOKUP($B156,'Spring 2022 School'!$C$2:$AF$219,9,FALSE)),0,(VLOOKUP($B156,'Spring 2022 School'!$C$2:$AF$219,9,FALSE)))</f>
        <v>0</v>
      </c>
      <c r="S156" s="242">
        <f>IF(ISNA(VLOOKUP($B156,'Summer 2022 School'!$C$2:$AF$219,9,FALSE)),0,(VLOOKUP($B156,'Summer 2022 School'!$C$2:$AF$219,9,FALSE)))</f>
        <v>3</v>
      </c>
      <c r="T156" s="242">
        <f>IF(ISNA(VLOOKUP($B156,'Autumn 2022 School'!$C$2:$AF$219,7,FALSE)),0,(VLOOKUP($B156,'Autumn 2022 School'!$C$2:$AF$219,7,FALSE)))</f>
        <v>0</v>
      </c>
      <c r="U156" s="242">
        <f>IF(ISNA(VLOOKUP($B156,'Spring 2022 School'!$C$2:$AF$219,25,FALSE)),0,(VLOOKUP($B156,'Spring 2022 School'!$C$2:$AF$219,25,FALSE)))</f>
        <v>8</v>
      </c>
      <c r="V156" s="242">
        <f>IF(ISNA(VLOOKUP($B156,'Spring 2022 School'!$C$2:$AF$219,25,FALSE)),0,(VLOOKUP($B156,'Spring 2022 School'!$C$2:$AF$219,25,FALSE)))</f>
        <v>8</v>
      </c>
      <c r="W156" s="242">
        <f>IF(ISNA(VLOOKUP($B156,'Spring 2022 School'!$C$2:$AF$219,25,FALSE)),0,(VLOOKUP($B156,'Spring 2022 School'!$C$2:$AF$219,25,FALSE)))</f>
        <v>8</v>
      </c>
      <c r="X156" s="242">
        <f>IF(ISNA(VLOOKUP($B156,'Spring 2022 School'!$C$2:$AF$219,26,FALSE)),0,(VLOOKUP($B156,'Spring 2022 School'!$C$2:$AF$219,26,FALSE)))</f>
        <v>120</v>
      </c>
      <c r="Y156" s="242">
        <f>IF(ISNA(VLOOKUP($B156,'Spring 2022 School'!$C$2:$AF$219,26,FALSE)),0,(VLOOKUP($B156,'Spring 2022 School'!$C$2:$AF$219,26,FALSE)))</f>
        <v>120</v>
      </c>
      <c r="Z156" s="242">
        <f>IF(ISNA(VLOOKUP($B156,'Spring 2022 School'!$C$2:$AF$219,26,FALSE)),0,(VLOOKUP($B156,'Spring 2022 School'!$C$2:$AF$219,26,FALSE)))</f>
        <v>120</v>
      </c>
      <c r="AA156" s="242">
        <f>IF(ISNA(VLOOKUP($B156,'Spring 2022 School'!$C$2:$AF$219,27,FALSE)),0,(VLOOKUP($B156,'Spring 2022 School'!$C$2:$AF$219,27,FALSE)))</f>
        <v>0</v>
      </c>
      <c r="AB156" s="242">
        <f>IF(ISNA(VLOOKUP($B156,'Spring 2022 School'!$C$2:$AF$219,27,FALSE)),0,(VLOOKUP($B156,'Spring 2022 School'!$C$2:$AF$219,27,FALSE)))</f>
        <v>0</v>
      </c>
      <c r="AC156" s="242">
        <f>IF(ISNA(VLOOKUP($B156,'Spring 2022 School'!$C$2:$AF$219,27,FALSE)),0,(VLOOKUP($B156,'Spring 2022 School'!$C$2:$AF$219,27,FALSE)))</f>
        <v>0</v>
      </c>
      <c r="AD156" s="414">
        <f t="shared" si="57"/>
        <v>58543.199999999997</v>
      </c>
      <c r="AE156" s="436">
        <f>VLOOKUP($A156,'Data EYFSS Indica Old'!$C:$AQ,17,0)</f>
        <v>7041.9230769230771</v>
      </c>
      <c r="AF156" s="436">
        <f>VLOOKUP($A156,'Data EYFSS Indica Old'!$C:$AQ,18,0)</f>
        <v>9113.0769230769238</v>
      </c>
      <c r="AG156" s="436">
        <f>VLOOKUP($A156,'Data EYFSS Indica Old'!$C:$AQ,19,0)</f>
        <v>9941.5384615384628</v>
      </c>
      <c r="AH156" s="414">
        <f t="shared" si="58"/>
        <v>4295.5730769230768</v>
      </c>
      <c r="AI156" s="414">
        <f t="shared" si="59"/>
        <v>2642.7923076923075</v>
      </c>
      <c r="AJ156" s="414">
        <f t="shared" si="60"/>
        <v>795.323076923077</v>
      </c>
      <c r="AK156" s="414">
        <f t="shared" si="61"/>
        <v>7733.6884615384615</v>
      </c>
      <c r="AL156" s="436">
        <f>IF(ISNA(VLOOKUP($A156,'Spring 2022 School'!$B153:$AD153,29,FALSE)),0,(VLOOKUP($A156,'Spring 2022 School'!$B153:$AD153,29,FALSE)))</f>
        <v>8</v>
      </c>
      <c r="AM156" s="436">
        <f>IF(ISNA(VLOOKUP($A156,'Spring 2022 School'!$B153:$AZ153,30,FALSE)),0,(VLOOKUP($A156,'Spring 2022 School'!$B153:$AZ153,30,FALSE)))</f>
        <v>120</v>
      </c>
      <c r="AN156" s="435">
        <f t="shared" si="54"/>
        <v>4360</v>
      </c>
      <c r="AO156" s="437">
        <f t="shared" si="55"/>
        <v>226.58999999999997</v>
      </c>
      <c r="AP156" s="414">
        <f t="shared" si="56"/>
        <v>70863.478461538456</v>
      </c>
      <c r="AQ156" s="436">
        <f>VLOOKUP($A156,'Data EYFSS Indica Old'!$C:$AQ,26,0)</f>
        <v>23</v>
      </c>
      <c r="AR156" s="436">
        <f>VLOOKUP($A156,'Data EYFSS Indica Old'!$C:$AQ,27,0)</f>
        <v>0</v>
      </c>
      <c r="AS156" s="436">
        <f>VLOOKUP($A156,'Data EYFSS Indica Old'!$C:$AQ,28,0)</f>
        <v>0</v>
      </c>
      <c r="AT156" s="442">
        <f t="shared" si="66"/>
        <v>2780.7</v>
      </c>
      <c r="AU156" s="442">
        <f>(VLOOKUP($A156,'Data EYFSS Indica Old'!$C:$AQ,24,0))/3.2*AU$3</f>
        <v>0</v>
      </c>
      <c r="AV156" s="447">
        <f t="shared" si="62"/>
        <v>73644.178461538453</v>
      </c>
      <c r="AW156" s="443">
        <f t="shared" si="63"/>
        <v>30685.074358974358</v>
      </c>
      <c r="AX156" s="443">
        <f t="shared" si="64"/>
        <v>24548.059487179486</v>
      </c>
      <c r="AY156" s="443">
        <f t="shared" si="65"/>
        <v>18411.044615384613</v>
      </c>
      <c r="AZ156" s="443"/>
    </row>
    <row r="157" spans="1:52" x14ac:dyDescent="0.35">
      <c r="A157" s="252">
        <v>3015</v>
      </c>
      <c r="B157" t="s">
        <v>1077</v>
      </c>
      <c r="C157" s="242">
        <f>IF(ISNA(VLOOKUP($B157,'Spring 2022 School'!$C$2:$AF$220,5,FALSE)),0,(VLOOKUP($B157,'Spring 2022 School'!$C$2:$AF$220,5,FALSE)))</f>
        <v>37</v>
      </c>
      <c r="D157" s="242">
        <f>IF(ISNA(VLOOKUP($B157,'Summer 2022 School'!$C$2:$AF$220,5,FALSE)),0,(VLOOKUP($B157,'Summer 2022 School'!$C$2:$AF$220,5,FALSE)))</f>
        <v>40</v>
      </c>
      <c r="E157" s="242">
        <f>IF(ISNA(VLOOKUP($B157,'Autumn 2022 School'!$C$2:$AF$219,4,FALSE)),0,(VLOOKUP($B157,'Autumn 2022 School'!$C$2:$AF$219,4,FALSE)))</f>
        <v>30</v>
      </c>
      <c r="F157" s="242">
        <f>IF(ISNA(VLOOKUP($B157,'Spring 2022 School'!$C$2:$AF$219,8,FALSE)),0,(VLOOKUP($B157,'Spring 2022 School'!$C$2:$AF$219,8,FALSE)))</f>
        <v>8</v>
      </c>
      <c r="G157" s="242">
        <f>IF(ISNA(VLOOKUP($B157,'Summer 2022 School'!$C$2:$AF$219,8,FALSE)),0,(VLOOKUP($B157,'Summer 2022 School'!$C$2:$AF$219,8,FALSE)))</f>
        <v>8</v>
      </c>
      <c r="H157" s="242">
        <f>IF(ISNA(VLOOKUP($B157,'Autumn 2022 School'!$C$2:$AF$219,6,FALSE)),0,(VLOOKUP($B157,'Autumn 2022 School'!$C$2:$AF$219,6,FALSE)))</f>
        <v>5</v>
      </c>
      <c r="I157" s="242">
        <f>IF(ISNA(VLOOKUP($B157,'Spring 2022 School'!$C$2:$AF$219,12,FALSE)),0,(VLOOKUP($B157,'Spring 2022 School'!$C$2:$AF$219,12,FALSE)))</f>
        <v>555</v>
      </c>
      <c r="J157" s="242">
        <f>IF(ISNA(VLOOKUP($B157,'Summer 2022 School'!$C$2:$AF$219,12,FALSE)),0,(VLOOKUP($B157,'Summer 2022 School'!$C$2:$AF$219,12,FALSE)))</f>
        <v>600</v>
      </c>
      <c r="K157" s="242">
        <f>IF(ISNA(VLOOKUP($B157,'Autumn 2022 School'!$C$2:$AF$219,9,FALSE)),0,(VLOOKUP($B157,'Autumn 2022 School'!$C$2:$AF$219,9,FALSE)))</f>
        <v>450</v>
      </c>
      <c r="L157" s="242">
        <f>IF(ISNA(VLOOKUP($B157,'Spring 2022 School'!$C$2:$AF$219,15,FALSE)),0,(VLOOKUP($B157,'Spring 2022 School'!$C$2:$AF$219,15,FALSE)))</f>
        <v>120</v>
      </c>
      <c r="M157" s="242">
        <f>IF(ISNA(VLOOKUP($B157,'Summer 2022 School'!$C$2:$AF$219,15,FALSE)),0,(VLOOKUP($B157,'Summer 2022 School'!$C$2:$AF$219,15,FALSE)))</f>
        <v>120</v>
      </c>
      <c r="N157" s="242">
        <f>IF(ISNA(VLOOKUP($B157,'Autumn 2022 School'!$C$2:$AF$219,11,FALSE)),0,(VLOOKUP($B157,'Autumn 2022 School'!$C$2:$AF$219,11,FALSE)))</f>
        <v>75</v>
      </c>
      <c r="O157" s="242">
        <f>IF(ISNA(VLOOKUP($B157,'Spring 2022 School'!$C$2:$AF$219,2,FALSE)),0,(VLOOKUP($B157,'Spring 2022 School'!$C$2:$AF$219,2,FALSE)))</f>
        <v>0</v>
      </c>
      <c r="P157" s="242">
        <f>IF(ISNA(VLOOKUP($B157,'Summer 2022 School'!$C$2:$AF$219,2,FALSE)),0,(VLOOKUP($B157,'Summer 2022 School'!$C$2:$AF$219,2,FALSE)))</f>
        <v>0</v>
      </c>
      <c r="Q157" s="242">
        <f>IF(ISNA(VLOOKUP($B157,'Autumn 2022 School'!$C$2:$AF$219,2,FALSE)),0,(VLOOKUP($B157,'Autumn 2022 School'!$C$2:$AF$219,2,FALSE)))</f>
        <v>0</v>
      </c>
      <c r="R157" s="242">
        <f>IF(ISNA(VLOOKUP($B157,'Spring 2022 School'!$C$2:$AF$219,9,FALSE)),0,(VLOOKUP($B157,'Spring 2022 School'!$C$2:$AF$219,9,FALSE)))</f>
        <v>0</v>
      </c>
      <c r="S157" s="242">
        <f>IF(ISNA(VLOOKUP($B157,'Summer 2022 School'!$C$2:$AF$219,9,FALSE)),0,(VLOOKUP($B157,'Summer 2022 School'!$C$2:$AF$219,9,FALSE)))</f>
        <v>0</v>
      </c>
      <c r="T157" s="242">
        <f>IF(ISNA(VLOOKUP($B157,'Autumn 2022 School'!$C$2:$AF$219,7,FALSE)),0,(VLOOKUP($B157,'Autumn 2022 School'!$C$2:$AF$219,7,FALSE)))</f>
        <v>0</v>
      </c>
      <c r="U157" s="242">
        <f>IF(ISNA(VLOOKUP($B157,'Spring 2022 School'!$C$2:$AF$219,25,FALSE)),0,(VLOOKUP($B157,'Spring 2022 School'!$C$2:$AF$219,25,FALSE)))</f>
        <v>1</v>
      </c>
      <c r="V157" s="242">
        <f>IF(ISNA(VLOOKUP($B157,'Spring 2022 School'!$C$2:$AF$219,25,FALSE)),0,(VLOOKUP($B157,'Spring 2022 School'!$C$2:$AF$219,25,FALSE)))</f>
        <v>1</v>
      </c>
      <c r="W157" s="242">
        <f>IF(ISNA(VLOOKUP($B157,'Spring 2022 School'!$C$2:$AF$219,25,FALSE)),0,(VLOOKUP($B157,'Spring 2022 School'!$C$2:$AF$219,25,FALSE)))</f>
        <v>1</v>
      </c>
      <c r="X157" s="242">
        <f>IF(ISNA(VLOOKUP($B157,'Spring 2022 School'!$C$2:$AF$219,26,FALSE)),0,(VLOOKUP($B157,'Spring 2022 School'!$C$2:$AF$219,26,FALSE)))</f>
        <v>15</v>
      </c>
      <c r="Y157" s="242">
        <f>IF(ISNA(VLOOKUP($B157,'Spring 2022 School'!$C$2:$AF$219,26,FALSE)),0,(VLOOKUP($B157,'Spring 2022 School'!$C$2:$AF$219,26,FALSE)))</f>
        <v>15</v>
      </c>
      <c r="Z157" s="242">
        <f>IF(ISNA(VLOOKUP($B157,'Spring 2022 School'!$C$2:$AF$219,26,FALSE)),0,(VLOOKUP($B157,'Spring 2022 School'!$C$2:$AF$219,26,FALSE)))</f>
        <v>15</v>
      </c>
      <c r="AA157" s="242">
        <f>IF(ISNA(VLOOKUP($B157,'Spring 2022 School'!$C$2:$AF$219,27,FALSE)),0,(VLOOKUP($B157,'Spring 2022 School'!$C$2:$AF$219,27,FALSE)))</f>
        <v>0</v>
      </c>
      <c r="AB157" s="242">
        <f>IF(ISNA(VLOOKUP($B157,'Spring 2022 School'!$C$2:$AF$219,27,FALSE)),0,(VLOOKUP($B157,'Spring 2022 School'!$C$2:$AF$219,27,FALSE)))</f>
        <v>0</v>
      </c>
      <c r="AC157" s="242">
        <f>IF(ISNA(VLOOKUP($B157,'Spring 2022 School'!$C$2:$AF$219,27,FALSE)),0,(VLOOKUP($B157,'Spring 2022 School'!$C$2:$AF$219,27,FALSE)))</f>
        <v>0</v>
      </c>
      <c r="AD157" s="414">
        <f t="shared" si="57"/>
        <v>114844.5</v>
      </c>
      <c r="AE157" s="436">
        <f>VLOOKUP($A157,'Data EYFSS Indica Old'!$C:$AQ,17,0)</f>
        <v>0</v>
      </c>
      <c r="AF157" s="436">
        <f>VLOOKUP($A157,'Data EYFSS Indica Old'!$C:$AQ,18,0)</f>
        <v>11625.6</v>
      </c>
      <c r="AG157" s="436">
        <f>VLOOKUP($A157,'Data EYFSS Indica Old'!$C:$AQ,19,0)</f>
        <v>13805.4</v>
      </c>
      <c r="AH157" s="414">
        <f t="shared" si="58"/>
        <v>0</v>
      </c>
      <c r="AI157" s="414">
        <f t="shared" si="59"/>
        <v>3371.424</v>
      </c>
      <c r="AJ157" s="414">
        <f t="shared" si="60"/>
        <v>1104.432</v>
      </c>
      <c r="AK157" s="414">
        <f t="shared" si="61"/>
        <v>4475.8559999999998</v>
      </c>
      <c r="AL157" s="436">
        <f>IF(ISNA(VLOOKUP($A157,'Spring 2022 School'!$B154:$AD154,29,FALSE)),0,(VLOOKUP($A157,'Spring 2022 School'!$B154:$AD154,29,FALSE)))</f>
        <v>1</v>
      </c>
      <c r="AM157" s="436">
        <f>IF(ISNA(VLOOKUP($A157,'Spring 2022 School'!$B154:$AZ154,30,FALSE)),0,(VLOOKUP($A157,'Spring 2022 School'!$B154:$AZ154,30,FALSE)))</f>
        <v>15</v>
      </c>
      <c r="AN157" s="435">
        <f t="shared" si="54"/>
        <v>545</v>
      </c>
      <c r="AO157" s="437">
        <f t="shared" si="55"/>
        <v>0</v>
      </c>
      <c r="AP157" s="414">
        <f t="shared" si="56"/>
        <v>119865.356</v>
      </c>
      <c r="AQ157" s="436">
        <f>VLOOKUP($A157,'Data EYFSS Indica Old'!$C:$AQ,26,0)</f>
        <v>2</v>
      </c>
      <c r="AR157" s="436">
        <f>VLOOKUP($A157,'Data EYFSS Indica Old'!$C:$AQ,27,0)</f>
        <v>0</v>
      </c>
      <c r="AS157" s="436">
        <f>VLOOKUP($A157,'Data EYFSS Indica Old'!$C:$AQ,28,0)</f>
        <v>0</v>
      </c>
      <c r="AT157" s="442">
        <f t="shared" si="66"/>
        <v>241.8</v>
      </c>
      <c r="AU157" s="442">
        <f>(VLOOKUP($A157,'Data EYFSS Indica Old'!$C:$AQ,24,0))/3.2*AU$3</f>
        <v>0</v>
      </c>
      <c r="AV157" s="447">
        <f t="shared" si="62"/>
        <v>120107.156</v>
      </c>
      <c r="AW157" s="443">
        <f t="shared" si="63"/>
        <v>50044.648333333331</v>
      </c>
      <c r="AX157" s="443">
        <f t="shared" si="64"/>
        <v>40035.718666666668</v>
      </c>
      <c r="AY157" s="443">
        <f t="shared" si="65"/>
        <v>30026.789000000001</v>
      </c>
      <c r="AZ157" s="443"/>
    </row>
    <row r="158" spans="1:52" x14ac:dyDescent="0.35">
      <c r="A158" s="252">
        <v>3302</v>
      </c>
      <c r="B158" t="s">
        <v>1078</v>
      </c>
      <c r="C158" s="242">
        <f>IF(ISNA(VLOOKUP($B158,'Spring 2022 School'!$C$2:$AF$220,5,FALSE)),0,(VLOOKUP($B158,'Spring 2022 School'!$C$2:$AF$220,5,FALSE)))</f>
        <v>33</v>
      </c>
      <c r="D158" s="242">
        <f>IF(ISNA(VLOOKUP($B158,'Summer 2022 School'!$C$2:$AF$220,5,FALSE)),0,(VLOOKUP($B158,'Summer 2022 School'!$C$2:$AF$220,5,FALSE)))</f>
        <v>34</v>
      </c>
      <c r="E158" s="242">
        <f>IF(ISNA(VLOOKUP($B158,'Autumn 2022 School'!$C$2:$AF$219,4,FALSE)),0,(VLOOKUP($B158,'Autumn 2022 School'!$C$2:$AF$219,4,FALSE)))</f>
        <v>30</v>
      </c>
      <c r="F158" s="242">
        <f>IF(ISNA(VLOOKUP($B158,'Spring 2022 School'!$C$2:$AF$219,8,FALSE)),0,(VLOOKUP($B158,'Spring 2022 School'!$C$2:$AF$219,8,FALSE)))</f>
        <v>16</v>
      </c>
      <c r="G158" s="242">
        <f>IF(ISNA(VLOOKUP($B158,'Summer 2022 School'!$C$2:$AF$219,8,FALSE)),0,(VLOOKUP($B158,'Summer 2022 School'!$C$2:$AF$219,8,FALSE)))</f>
        <v>16</v>
      </c>
      <c r="H158" s="242">
        <f>IF(ISNA(VLOOKUP($B158,'Autumn 2022 School'!$C$2:$AF$219,6,FALSE)),0,(VLOOKUP($B158,'Autumn 2022 School'!$C$2:$AF$219,6,FALSE)))</f>
        <v>15</v>
      </c>
      <c r="I158" s="242">
        <f>IF(ISNA(VLOOKUP($B158,'Spring 2022 School'!$C$2:$AF$219,12,FALSE)),0,(VLOOKUP($B158,'Spring 2022 School'!$C$2:$AF$219,12,FALSE)))</f>
        <v>495</v>
      </c>
      <c r="J158" s="242">
        <f>IF(ISNA(VLOOKUP($B158,'Summer 2022 School'!$C$2:$AF$219,12,FALSE)),0,(VLOOKUP($B158,'Summer 2022 School'!$C$2:$AF$219,12,FALSE)))</f>
        <v>510</v>
      </c>
      <c r="K158" s="242">
        <f>IF(ISNA(VLOOKUP($B158,'Autumn 2022 School'!$C$2:$AF$219,9,FALSE)),0,(VLOOKUP($B158,'Autumn 2022 School'!$C$2:$AF$219,9,FALSE)))</f>
        <v>450</v>
      </c>
      <c r="L158" s="242">
        <f>IF(ISNA(VLOOKUP($B158,'Spring 2022 School'!$C$2:$AF$219,15,FALSE)),0,(VLOOKUP($B158,'Spring 2022 School'!$C$2:$AF$219,15,FALSE)))</f>
        <v>240</v>
      </c>
      <c r="M158" s="242">
        <f>IF(ISNA(VLOOKUP($B158,'Summer 2022 School'!$C$2:$AF$219,15,FALSE)),0,(VLOOKUP($B158,'Summer 2022 School'!$C$2:$AF$219,15,FALSE)))</f>
        <v>240</v>
      </c>
      <c r="N158" s="242">
        <f>IF(ISNA(VLOOKUP($B158,'Autumn 2022 School'!$C$2:$AF$219,11,FALSE)),0,(VLOOKUP($B158,'Autumn 2022 School'!$C$2:$AF$219,11,FALSE)))</f>
        <v>225</v>
      </c>
      <c r="O158" s="242">
        <f>IF(ISNA(VLOOKUP($B158,'Spring 2022 School'!$C$2:$AF$219,2,FALSE)),0,(VLOOKUP($B158,'Spring 2022 School'!$C$2:$AF$219,2,FALSE)))</f>
        <v>0</v>
      </c>
      <c r="P158" s="242">
        <f>IF(ISNA(VLOOKUP($B158,'Summer 2022 School'!$C$2:$AF$219,2,FALSE)),0,(VLOOKUP($B158,'Summer 2022 School'!$C$2:$AF$219,2,FALSE)))</f>
        <v>0</v>
      </c>
      <c r="Q158" s="242">
        <f>IF(ISNA(VLOOKUP($B158,'Autumn 2022 School'!$C$2:$AF$219,2,FALSE)),0,(VLOOKUP($B158,'Autumn 2022 School'!$C$2:$AF$219,2,FALSE)))</f>
        <v>0</v>
      </c>
      <c r="R158" s="242">
        <f>IF(ISNA(VLOOKUP($B158,'Spring 2022 School'!$C$2:$AF$219,9,FALSE)),0,(VLOOKUP($B158,'Spring 2022 School'!$C$2:$AF$219,9,FALSE)))</f>
        <v>0</v>
      </c>
      <c r="S158" s="242">
        <f>IF(ISNA(VLOOKUP($B158,'Summer 2022 School'!$C$2:$AF$219,9,FALSE)),0,(VLOOKUP($B158,'Summer 2022 School'!$C$2:$AF$219,9,FALSE)))</f>
        <v>0</v>
      </c>
      <c r="T158" s="242">
        <f>IF(ISNA(VLOOKUP($B158,'Autumn 2022 School'!$C$2:$AF$219,7,FALSE)),0,(VLOOKUP($B158,'Autumn 2022 School'!$C$2:$AF$219,7,FALSE)))</f>
        <v>0</v>
      </c>
      <c r="U158" s="242">
        <f>IF(ISNA(VLOOKUP($B158,'Spring 2022 School'!$C$2:$AF$219,25,FALSE)),0,(VLOOKUP($B158,'Spring 2022 School'!$C$2:$AF$219,25,FALSE)))</f>
        <v>6</v>
      </c>
      <c r="V158" s="242">
        <f>IF(ISNA(VLOOKUP($B158,'Spring 2022 School'!$C$2:$AF$219,25,FALSE)),0,(VLOOKUP($B158,'Spring 2022 School'!$C$2:$AF$219,25,FALSE)))</f>
        <v>6</v>
      </c>
      <c r="W158" s="242">
        <f>IF(ISNA(VLOOKUP($B158,'Spring 2022 School'!$C$2:$AF$219,25,FALSE)),0,(VLOOKUP($B158,'Spring 2022 School'!$C$2:$AF$219,25,FALSE)))</f>
        <v>6</v>
      </c>
      <c r="X158" s="242">
        <f>IF(ISNA(VLOOKUP($B158,'Spring 2022 School'!$C$2:$AF$219,26,FALSE)),0,(VLOOKUP($B158,'Spring 2022 School'!$C$2:$AF$219,26,FALSE)))</f>
        <v>90</v>
      </c>
      <c r="Y158" s="242">
        <f>IF(ISNA(VLOOKUP($B158,'Spring 2022 School'!$C$2:$AF$219,26,FALSE)),0,(VLOOKUP($B158,'Spring 2022 School'!$C$2:$AF$219,26,FALSE)))</f>
        <v>90</v>
      </c>
      <c r="Z158" s="242">
        <f>IF(ISNA(VLOOKUP($B158,'Spring 2022 School'!$C$2:$AF$219,26,FALSE)),0,(VLOOKUP($B158,'Spring 2022 School'!$C$2:$AF$219,26,FALSE)))</f>
        <v>90</v>
      </c>
      <c r="AA158" s="242">
        <f>IF(ISNA(VLOOKUP($B158,'Spring 2022 School'!$C$2:$AF$219,27,FALSE)),0,(VLOOKUP($B158,'Spring 2022 School'!$C$2:$AF$219,27,FALSE)))</f>
        <v>60</v>
      </c>
      <c r="AB158" s="242">
        <f>IF(ISNA(VLOOKUP($B158,'Spring 2022 School'!$C$2:$AF$219,27,FALSE)),0,(VLOOKUP($B158,'Spring 2022 School'!$C$2:$AF$219,27,FALSE)))</f>
        <v>60</v>
      </c>
      <c r="AC158" s="242">
        <f>IF(ISNA(VLOOKUP($B158,'Spring 2022 School'!$C$2:$AF$219,27,FALSE)),0,(VLOOKUP($B158,'Spring 2022 School'!$C$2:$AF$219,27,FALSE)))</f>
        <v>60</v>
      </c>
      <c r="AD158" s="414">
        <f t="shared" si="57"/>
        <v>128803.5</v>
      </c>
      <c r="AE158" s="436">
        <f>VLOOKUP($A158,'Data EYFSS Indica Old'!$C:$AQ,17,0)</f>
        <v>1020.7894736842105</v>
      </c>
      <c r="AF158" s="436">
        <f>VLOOKUP($A158,'Data EYFSS Indica Old'!$C:$AQ,18,0)</f>
        <v>3572.7631578947367</v>
      </c>
      <c r="AG158" s="436">
        <f>VLOOKUP($A158,'Data EYFSS Indica Old'!$C:$AQ,19,0)</f>
        <v>6124.7368421052624</v>
      </c>
      <c r="AH158" s="414">
        <f t="shared" si="58"/>
        <v>622.68157894736839</v>
      </c>
      <c r="AI158" s="414">
        <f t="shared" si="59"/>
        <v>1036.1013157894736</v>
      </c>
      <c r="AJ158" s="414">
        <f t="shared" si="60"/>
        <v>489.97894736842102</v>
      </c>
      <c r="AK158" s="414">
        <f t="shared" si="61"/>
        <v>2148.761842105263</v>
      </c>
      <c r="AL158" s="436">
        <f>IF(ISNA(VLOOKUP($A158,'Spring 2022 School'!$B155:$AD155,29,FALSE)),0,(VLOOKUP($A158,'Spring 2022 School'!$B155:$AD155,29,FALSE)))</f>
        <v>6</v>
      </c>
      <c r="AM158" s="436">
        <f>IF(ISNA(VLOOKUP($A158,'Spring 2022 School'!$B155:$AZ155,30,FALSE)),0,(VLOOKUP($A158,'Spring 2022 School'!$B155:$AZ155,30,FALSE)))</f>
        <v>90</v>
      </c>
      <c r="AN158" s="435">
        <f t="shared" si="54"/>
        <v>3270</v>
      </c>
      <c r="AO158" s="437">
        <f t="shared" si="55"/>
        <v>0</v>
      </c>
      <c r="AP158" s="414">
        <f t="shared" si="56"/>
        <v>134222.26184210525</v>
      </c>
      <c r="AQ158" s="436">
        <f>VLOOKUP($A158,'Data EYFSS Indica Old'!$C:$AQ,26,0)</f>
        <v>11</v>
      </c>
      <c r="AR158" s="436">
        <f>VLOOKUP($A158,'Data EYFSS Indica Old'!$C:$AQ,27,0)</f>
        <v>0</v>
      </c>
      <c r="AS158" s="436">
        <f>VLOOKUP($A158,'Data EYFSS Indica Old'!$C:$AQ,28,0)</f>
        <v>0</v>
      </c>
      <c r="AT158" s="442">
        <f t="shared" si="66"/>
        <v>1329.9</v>
      </c>
      <c r="AU158" s="442">
        <f>(VLOOKUP($A158,'Data EYFSS Indica Old'!$C:$AQ,24,0))/3.2*AU$3</f>
        <v>0</v>
      </c>
      <c r="AV158" s="447">
        <f t="shared" si="62"/>
        <v>135552.16184210524</v>
      </c>
      <c r="AW158" s="443">
        <f t="shared" si="63"/>
        <v>56480.067434210512</v>
      </c>
      <c r="AX158" s="443">
        <f t="shared" si="64"/>
        <v>45184.053947368411</v>
      </c>
      <c r="AY158" s="443">
        <f t="shared" si="65"/>
        <v>33888.04046052631</v>
      </c>
      <c r="AZ158" s="443"/>
    </row>
    <row r="159" spans="1:52" x14ac:dyDescent="0.35">
      <c r="A159" s="252">
        <v>3306</v>
      </c>
      <c r="B159" t="s">
        <v>1079</v>
      </c>
      <c r="C159" s="242">
        <f>IF(ISNA(VLOOKUP($B159,'Spring 2022 School'!$C$2:$AF$220,5,FALSE)),0,(VLOOKUP($B159,'Spring 2022 School'!$C$2:$AF$220,5,FALSE)))</f>
        <v>69</v>
      </c>
      <c r="D159" s="242">
        <f>IF(ISNA(VLOOKUP($B159,'Summer 2022 School'!$C$2:$AF$220,5,FALSE)),0,(VLOOKUP($B159,'Summer 2022 School'!$C$2:$AF$220,5,FALSE)))</f>
        <v>71</v>
      </c>
      <c r="E159" s="242">
        <f>IF(ISNA(VLOOKUP($B159,'Autumn 2022 School'!$C$2:$AF$219,4,FALSE)),0,(VLOOKUP($B159,'Autumn 2022 School'!$C$2:$AF$219,4,FALSE)))</f>
        <v>48</v>
      </c>
      <c r="F159" s="242">
        <f>IF(ISNA(VLOOKUP($B159,'Spring 2022 School'!$C$2:$AF$219,8,FALSE)),0,(VLOOKUP($B159,'Spring 2022 School'!$C$2:$AF$219,8,FALSE)))</f>
        <v>0</v>
      </c>
      <c r="G159" s="242">
        <f>IF(ISNA(VLOOKUP($B159,'Summer 2022 School'!$C$2:$AF$219,8,FALSE)),0,(VLOOKUP($B159,'Summer 2022 School'!$C$2:$AF$219,8,FALSE)))</f>
        <v>0</v>
      </c>
      <c r="H159" s="242">
        <f>IF(ISNA(VLOOKUP($B159,'Autumn 2022 School'!$C$2:$AF$219,6,FALSE)),0,(VLOOKUP($B159,'Autumn 2022 School'!$C$2:$AF$219,6,FALSE)))</f>
        <v>0</v>
      </c>
      <c r="I159" s="242">
        <f>IF(ISNA(VLOOKUP($B159,'Spring 2022 School'!$C$2:$AF$219,12,FALSE)),0,(VLOOKUP($B159,'Spring 2022 School'!$C$2:$AF$219,12,FALSE)))</f>
        <v>1035</v>
      </c>
      <c r="J159" s="242">
        <f>IF(ISNA(VLOOKUP($B159,'Summer 2022 School'!$C$2:$AF$219,12,FALSE)),0,(VLOOKUP($B159,'Summer 2022 School'!$C$2:$AF$219,12,FALSE)))</f>
        <v>1065</v>
      </c>
      <c r="K159" s="242">
        <f>IF(ISNA(VLOOKUP($B159,'Autumn 2022 School'!$C$2:$AF$219,9,FALSE)),0,(VLOOKUP($B159,'Autumn 2022 School'!$C$2:$AF$219,9,FALSE)))</f>
        <v>720</v>
      </c>
      <c r="L159" s="242">
        <f>IF(ISNA(VLOOKUP($B159,'Spring 2022 School'!$C$2:$AF$219,15,FALSE)),0,(VLOOKUP($B159,'Spring 2022 School'!$C$2:$AF$219,15,FALSE)))</f>
        <v>0</v>
      </c>
      <c r="M159" s="242">
        <f>IF(ISNA(VLOOKUP($B159,'Summer 2022 School'!$C$2:$AF$219,15,FALSE)),0,(VLOOKUP($B159,'Summer 2022 School'!$C$2:$AF$219,15,FALSE)))</f>
        <v>0</v>
      </c>
      <c r="N159" s="242">
        <f>IF(ISNA(VLOOKUP($B159,'Autumn 2022 School'!$C$2:$AF$219,11,FALSE)),0,(VLOOKUP($B159,'Autumn 2022 School'!$C$2:$AF$219,11,FALSE)))</f>
        <v>0</v>
      </c>
      <c r="O159" s="242">
        <f>IF(ISNA(VLOOKUP($B159,'Spring 2022 School'!$C$2:$AF$219,2,FALSE)),0,(VLOOKUP($B159,'Spring 2022 School'!$C$2:$AF$219,2,FALSE)))</f>
        <v>0</v>
      </c>
      <c r="P159" s="242">
        <f>IF(ISNA(VLOOKUP($B159,'Summer 2022 School'!$C$2:$AF$219,2,FALSE)),0,(VLOOKUP($B159,'Summer 2022 School'!$C$2:$AF$219,2,FALSE)))</f>
        <v>0</v>
      </c>
      <c r="Q159" s="242">
        <f>IF(ISNA(VLOOKUP($B159,'Autumn 2022 School'!$C$2:$AF$219,2,FALSE)),0,(VLOOKUP($B159,'Autumn 2022 School'!$C$2:$AF$219,2,FALSE)))</f>
        <v>0</v>
      </c>
      <c r="R159" s="242">
        <f>IF(ISNA(VLOOKUP($B159,'Spring 2022 School'!$C$2:$AF$219,9,FALSE)),0,(VLOOKUP($B159,'Spring 2022 School'!$C$2:$AF$219,9,FALSE)))</f>
        <v>0</v>
      </c>
      <c r="S159" s="242">
        <f>IF(ISNA(VLOOKUP($B159,'Summer 2022 School'!$C$2:$AF$219,9,FALSE)),0,(VLOOKUP($B159,'Summer 2022 School'!$C$2:$AF$219,9,FALSE)))</f>
        <v>0</v>
      </c>
      <c r="T159" s="242">
        <f>IF(ISNA(VLOOKUP($B159,'Autumn 2022 School'!$C$2:$AF$219,7,FALSE)),0,(VLOOKUP($B159,'Autumn 2022 School'!$C$2:$AF$219,7,FALSE)))</f>
        <v>0</v>
      </c>
      <c r="U159" s="242">
        <f>IF(ISNA(VLOOKUP($B159,'Spring 2022 School'!$C$2:$AF$219,25,FALSE)),0,(VLOOKUP($B159,'Spring 2022 School'!$C$2:$AF$219,25,FALSE)))</f>
        <v>13</v>
      </c>
      <c r="V159" s="242">
        <f>IF(ISNA(VLOOKUP($B159,'Spring 2022 School'!$C$2:$AF$219,25,FALSE)),0,(VLOOKUP($B159,'Spring 2022 School'!$C$2:$AF$219,25,FALSE)))</f>
        <v>13</v>
      </c>
      <c r="W159" s="242">
        <f>IF(ISNA(VLOOKUP($B159,'Spring 2022 School'!$C$2:$AF$219,25,FALSE)),0,(VLOOKUP($B159,'Spring 2022 School'!$C$2:$AF$219,25,FALSE)))</f>
        <v>13</v>
      </c>
      <c r="X159" s="242">
        <f>IF(ISNA(VLOOKUP($B159,'Spring 2022 School'!$C$2:$AF$219,26,FALSE)),0,(VLOOKUP($B159,'Spring 2022 School'!$C$2:$AF$219,26,FALSE)))</f>
        <v>195</v>
      </c>
      <c r="Y159" s="242">
        <f>IF(ISNA(VLOOKUP($B159,'Spring 2022 School'!$C$2:$AF$219,26,FALSE)),0,(VLOOKUP($B159,'Spring 2022 School'!$C$2:$AF$219,26,FALSE)))</f>
        <v>195</v>
      </c>
      <c r="Z159" s="242">
        <f>IF(ISNA(VLOOKUP($B159,'Spring 2022 School'!$C$2:$AF$219,26,FALSE)),0,(VLOOKUP($B159,'Spring 2022 School'!$C$2:$AF$219,26,FALSE)))</f>
        <v>195</v>
      </c>
      <c r="AA159" s="242">
        <f>IF(ISNA(VLOOKUP($B159,'Spring 2022 School'!$C$2:$AF$219,27,FALSE)),0,(VLOOKUP($B159,'Spring 2022 School'!$C$2:$AF$219,27,FALSE)))</f>
        <v>0</v>
      </c>
      <c r="AB159" s="242">
        <f>IF(ISNA(VLOOKUP($B159,'Spring 2022 School'!$C$2:$AF$219,27,FALSE)),0,(VLOOKUP($B159,'Spring 2022 School'!$C$2:$AF$219,27,FALSE)))</f>
        <v>0</v>
      </c>
      <c r="AC159" s="242">
        <f>IF(ISNA(VLOOKUP($B159,'Spring 2022 School'!$C$2:$AF$219,27,FALSE)),0,(VLOOKUP($B159,'Spring 2022 School'!$C$2:$AF$219,27,FALSE)))</f>
        <v>0</v>
      </c>
      <c r="AD159" s="414">
        <f t="shared" si="57"/>
        <v>168918</v>
      </c>
      <c r="AE159" s="436">
        <f>VLOOKUP($A159,'Data EYFSS Indica Old'!$C:$AQ,17,0)</f>
        <v>1107.8873239436621</v>
      </c>
      <c r="AF159" s="436">
        <f>VLOOKUP($A159,'Data EYFSS Indica Old'!$C:$AQ,18,0)</f>
        <v>1107.8873239436621</v>
      </c>
      <c r="AG159" s="436">
        <f>VLOOKUP($A159,'Data EYFSS Indica Old'!$C:$AQ,19,0)</f>
        <v>34898.450704225354</v>
      </c>
      <c r="AH159" s="414">
        <f t="shared" si="58"/>
        <v>675.81126760563382</v>
      </c>
      <c r="AI159" s="414">
        <f t="shared" si="59"/>
        <v>321.28732394366199</v>
      </c>
      <c r="AJ159" s="414">
        <f t="shared" si="60"/>
        <v>2791.8760563380283</v>
      </c>
      <c r="AK159" s="414">
        <f t="shared" si="61"/>
        <v>3788.974647887324</v>
      </c>
      <c r="AL159" s="436">
        <f>IF(ISNA(VLOOKUP($A159,'Spring 2022 School'!$B156:$AD156,29,FALSE)),0,(VLOOKUP($A159,'Spring 2022 School'!$B156:$AD156,29,FALSE)))</f>
        <v>0</v>
      </c>
      <c r="AM159" s="436">
        <f>IF(ISNA(VLOOKUP($A159,'Spring 2022 School'!$B156:$AZ156,30,FALSE)),0,(VLOOKUP($A159,'Spring 2022 School'!$B156:$AZ156,30,FALSE)))</f>
        <v>0</v>
      </c>
      <c r="AN159" s="435">
        <f t="shared" si="54"/>
        <v>0</v>
      </c>
      <c r="AO159" s="437">
        <f t="shared" si="55"/>
        <v>0</v>
      </c>
      <c r="AP159" s="414">
        <f t="shared" si="56"/>
        <v>172706.97464788731</v>
      </c>
      <c r="AQ159" s="436">
        <f>VLOOKUP($A159,'Data EYFSS Indica Old'!$C:$AQ,26,0)</f>
        <v>19</v>
      </c>
      <c r="AR159" s="436">
        <f>VLOOKUP($A159,'Data EYFSS Indica Old'!$C:$AQ,27,0)</f>
        <v>0</v>
      </c>
      <c r="AS159" s="436">
        <f>VLOOKUP($A159,'Data EYFSS Indica Old'!$C:$AQ,28,0)</f>
        <v>0</v>
      </c>
      <c r="AT159" s="442">
        <f t="shared" si="66"/>
        <v>2297.1</v>
      </c>
      <c r="AU159" s="442">
        <f>(VLOOKUP($A159,'Data EYFSS Indica Old'!$C:$AQ,24,0))/3.2*AU$3</f>
        <v>0</v>
      </c>
      <c r="AV159" s="447">
        <f t="shared" si="62"/>
        <v>175004.07464788732</v>
      </c>
      <c r="AW159" s="443">
        <f t="shared" si="63"/>
        <v>72918.364436619711</v>
      </c>
      <c r="AX159" s="443">
        <f t="shared" si="64"/>
        <v>58334.691549295771</v>
      </c>
      <c r="AY159" s="443">
        <f t="shared" si="65"/>
        <v>43751.01866197183</v>
      </c>
      <c r="AZ159" s="443"/>
    </row>
    <row r="160" spans="1:52" x14ac:dyDescent="0.35">
      <c r="A160" s="252">
        <v>3310</v>
      </c>
      <c r="B160" t="s">
        <v>1080</v>
      </c>
      <c r="C160" s="242">
        <f>IF(ISNA(VLOOKUP($B160,'Spring 2022 School'!$C$2:$AF$220,5,FALSE)),0,(VLOOKUP($B160,'Spring 2022 School'!$C$2:$AF$220,5,FALSE)))</f>
        <v>21</v>
      </c>
      <c r="D160" s="242">
        <f>IF(ISNA(VLOOKUP($B160,'Summer 2022 School'!$C$2:$AF$220,5,FALSE)),0,(VLOOKUP($B160,'Summer 2022 School'!$C$2:$AF$220,5,FALSE)))</f>
        <v>30</v>
      </c>
      <c r="E160" s="242">
        <f>IF(ISNA(VLOOKUP($B160,'Autumn 2022 School'!$C$2:$AF$219,4,FALSE)),0,(VLOOKUP($B160,'Autumn 2022 School'!$C$2:$AF$219,4,FALSE)))</f>
        <v>22</v>
      </c>
      <c r="F160" s="242">
        <f>IF(ISNA(VLOOKUP($B160,'Spring 2022 School'!$C$2:$AF$219,8,FALSE)),0,(VLOOKUP($B160,'Spring 2022 School'!$C$2:$AF$219,8,FALSE)))</f>
        <v>0</v>
      </c>
      <c r="G160" s="242">
        <f>IF(ISNA(VLOOKUP($B160,'Summer 2022 School'!$C$2:$AF$219,8,FALSE)),0,(VLOOKUP($B160,'Summer 2022 School'!$C$2:$AF$219,8,FALSE)))</f>
        <v>0</v>
      </c>
      <c r="H160" s="242">
        <f>IF(ISNA(VLOOKUP($B160,'Autumn 2022 School'!$C$2:$AF$219,6,FALSE)),0,(VLOOKUP($B160,'Autumn 2022 School'!$C$2:$AF$219,6,FALSE)))</f>
        <v>1</v>
      </c>
      <c r="I160" s="242">
        <f>IF(ISNA(VLOOKUP($B160,'Spring 2022 School'!$C$2:$AF$219,12,FALSE)),0,(VLOOKUP($B160,'Spring 2022 School'!$C$2:$AF$219,12,FALSE)))</f>
        <v>315</v>
      </c>
      <c r="J160" s="242">
        <f>IF(ISNA(VLOOKUP($B160,'Summer 2022 School'!$C$2:$AF$219,12,FALSE)),0,(VLOOKUP($B160,'Summer 2022 School'!$C$2:$AF$219,12,FALSE)))</f>
        <v>450</v>
      </c>
      <c r="K160" s="242">
        <f>IF(ISNA(VLOOKUP($B160,'Autumn 2022 School'!$C$2:$AF$219,9,FALSE)),0,(VLOOKUP($B160,'Autumn 2022 School'!$C$2:$AF$219,9,FALSE)))</f>
        <v>330</v>
      </c>
      <c r="L160" s="242">
        <f>IF(ISNA(VLOOKUP($B160,'Spring 2022 School'!$C$2:$AF$219,15,FALSE)),0,(VLOOKUP($B160,'Spring 2022 School'!$C$2:$AF$219,15,FALSE)))</f>
        <v>0</v>
      </c>
      <c r="M160" s="242">
        <f>IF(ISNA(VLOOKUP($B160,'Summer 2022 School'!$C$2:$AF$219,15,FALSE)),0,(VLOOKUP($B160,'Summer 2022 School'!$C$2:$AF$219,15,FALSE)))</f>
        <v>0</v>
      </c>
      <c r="N160" s="242">
        <f>IF(ISNA(VLOOKUP($B160,'Autumn 2022 School'!$C$2:$AF$219,11,FALSE)),0,(VLOOKUP($B160,'Autumn 2022 School'!$C$2:$AF$219,11,FALSE)))</f>
        <v>15</v>
      </c>
      <c r="O160" s="242">
        <f>IF(ISNA(VLOOKUP($B160,'Spring 2022 School'!$C$2:$AF$219,2,FALSE)),0,(VLOOKUP($B160,'Spring 2022 School'!$C$2:$AF$219,2,FALSE)))</f>
        <v>0</v>
      </c>
      <c r="P160" s="242">
        <f>IF(ISNA(VLOOKUP($B160,'Summer 2022 School'!$C$2:$AF$219,2,FALSE)),0,(VLOOKUP($B160,'Summer 2022 School'!$C$2:$AF$219,2,FALSE)))</f>
        <v>3</v>
      </c>
      <c r="Q160" s="242">
        <f>IF(ISNA(VLOOKUP($B160,'Autumn 2022 School'!$C$2:$AF$219,2,FALSE)),0,(VLOOKUP($B160,'Autumn 2022 School'!$C$2:$AF$219,2,FALSE)))</f>
        <v>0</v>
      </c>
      <c r="R160" s="242">
        <f>IF(ISNA(VLOOKUP($B160,'Spring 2022 School'!$C$2:$AF$219,9,FALSE)),0,(VLOOKUP($B160,'Spring 2022 School'!$C$2:$AF$219,9,FALSE)))</f>
        <v>0</v>
      </c>
      <c r="S160" s="242">
        <f>IF(ISNA(VLOOKUP($B160,'Summer 2022 School'!$C$2:$AF$219,9,FALSE)),0,(VLOOKUP($B160,'Summer 2022 School'!$C$2:$AF$219,9,FALSE)))</f>
        <v>0</v>
      </c>
      <c r="T160" s="242">
        <f>IF(ISNA(VLOOKUP($B160,'Autumn 2022 School'!$C$2:$AF$219,7,FALSE)),0,(VLOOKUP($B160,'Autumn 2022 School'!$C$2:$AF$219,7,FALSE)))</f>
        <v>0</v>
      </c>
      <c r="U160" s="242">
        <f>IF(ISNA(VLOOKUP($B160,'Spring 2022 School'!$C$2:$AF$219,25,FALSE)),0,(VLOOKUP($B160,'Spring 2022 School'!$C$2:$AF$219,25,FALSE)))</f>
        <v>14</v>
      </c>
      <c r="V160" s="242">
        <f>IF(ISNA(VLOOKUP($B160,'Spring 2022 School'!$C$2:$AF$219,25,FALSE)),0,(VLOOKUP($B160,'Spring 2022 School'!$C$2:$AF$219,25,FALSE)))</f>
        <v>14</v>
      </c>
      <c r="W160" s="242">
        <f>IF(ISNA(VLOOKUP($B160,'Spring 2022 School'!$C$2:$AF$219,25,FALSE)),0,(VLOOKUP($B160,'Spring 2022 School'!$C$2:$AF$219,25,FALSE)))</f>
        <v>14</v>
      </c>
      <c r="X160" s="242">
        <f>IF(ISNA(VLOOKUP($B160,'Spring 2022 School'!$C$2:$AF$219,26,FALSE)),0,(VLOOKUP($B160,'Spring 2022 School'!$C$2:$AF$219,26,FALSE)))</f>
        <v>210</v>
      </c>
      <c r="Y160" s="242">
        <f>IF(ISNA(VLOOKUP($B160,'Spring 2022 School'!$C$2:$AF$219,26,FALSE)),0,(VLOOKUP($B160,'Spring 2022 School'!$C$2:$AF$219,26,FALSE)))</f>
        <v>210</v>
      </c>
      <c r="Z160" s="242">
        <f>IF(ISNA(VLOOKUP($B160,'Spring 2022 School'!$C$2:$AF$219,26,FALSE)),0,(VLOOKUP($B160,'Spring 2022 School'!$C$2:$AF$219,26,FALSE)))</f>
        <v>210</v>
      </c>
      <c r="AA160" s="242">
        <f>IF(ISNA(VLOOKUP($B160,'Spring 2022 School'!$C$2:$AF$219,27,FALSE)),0,(VLOOKUP($B160,'Spring 2022 School'!$C$2:$AF$219,27,FALSE)))</f>
        <v>0</v>
      </c>
      <c r="AB160" s="242">
        <f>IF(ISNA(VLOOKUP($B160,'Spring 2022 School'!$C$2:$AF$219,27,FALSE)),0,(VLOOKUP($B160,'Spring 2022 School'!$C$2:$AF$219,27,FALSE)))</f>
        <v>0</v>
      </c>
      <c r="AC160" s="242">
        <f>IF(ISNA(VLOOKUP($B160,'Spring 2022 School'!$C$2:$AF$219,27,FALSE)),0,(VLOOKUP($B160,'Spring 2022 School'!$C$2:$AF$219,27,FALSE)))</f>
        <v>0</v>
      </c>
      <c r="AD160" s="414">
        <f t="shared" si="57"/>
        <v>66199.5</v>
      </c>
      <c r="AE160" s="436">
        <f>VLOOKUP($A160,'Data EYFSS Indica Old'!$C:$AQ,17,0)</f>
        <v>8734.0909090909081</v>
      </c>
      <c r="AF160" s="436">
        <f>VLOOKUP($A160,'Data EYFSS Indica Old'!$C:$AQ,18,0)</f>
        <v>12477.272727272726</v>
      </c>
      <c r="AG160" s="436">
        <f>VLOOKUP($A160,'Data EYFSS Indica Old'!$C:$AQ,19,0)</f>
        <v>12477.272727272726</v>
      </c>
      <c r="AH160" s="414">
        <f t="shared" si="58"/>
        <v>5327.795454545454</v>
      </c>
      <c r="AI160" s="414">
        <f t="shared" si="59"/>
        <v>3618.4090909090905</v>
      </c>
      <c r="AJ160" s="414">
        <f t="shared" si="60"/>
        <v>998.18181818181813</v>
      </c>
      <c r="AK160" s="414">
        <f t="shared" si="61"/>
        <v>9944.3863636363621</v>
      </c>
      <c r="AL160" s="436">
        <f>IF(ISNA(VLOOKUP($A160,'Spring 2022 School'!$B157:$AD157,29,FALSE)),0,(VLOOKUP($A160,'Spring 2022 School'!$B157:$AD157,29,FALSE)))</f>
        <v>14</v>
      </c>
      <c r="AM160" s="436">
        <f>IF(ISNA(VLOOKUP($A160,'Spring 2022 School'!$B157:$AZ157,30,FALSE)),0,(VLOOKUP($A160,'Spring 2022 School'!$B157:$AZ157,30,FALSE)))</f>
        <v>210</v>
      </c>
      <c r="AN160" s="435">
        <f t="shared" si="54"/>
        <v>7630</v>
      </c>
      <c r="AO160" s="437">
        <f t="shared" si="55"/>
        <v>0</v>
      </c>
      <c r="AP160" s="414">
        <f t="shared" si="56"/>
        <v>83773.886363636368</v>
      </c>
      <c r="AQ160" s="436">
        <f>VLOOKUP($A160,'Data EYFSS Indica Old'!$C:$AQ,26,0)</f>
        <v>24</v>
      </c>
      <c r="AR160" s="436">
        <f>VLOOKUP($A160,'Data EYFSS Indica Old'!$C:$AQ,27,0)</f>
        <v>0</v>
      </c>
      <c r="AS160" s="436">
        <f>VLOOKUP($A160,'Data EYFSS Indica Old'!$C:$AQ,28,0)</f>
        <v>0</v>
      </c>
      <c r="AT160" s="442">
        <f t="shared" si="66"/>
        <v>2901.6</v>
      </c>
      <c r="AU160" s="442">
        <f>(VLOOKUP($A160,'Data EYFSS Indica Old'!$C:$AQ,24,0))/3.2*AU$3</f>
        <v>0</v>
      </c>
      <c r="AV160" s="447">
        <f t="shared" si="62"/>
        <v>86675.486363636373</v>
      </c>
      <c r="AW160" s="443">
        <f t="shared" si="63"/>
        <v>36114.785984848488</v>
      </c>
      <c r="AX160" s="443">
        <f t="shared" si="64"/>
        <v>28891.828787878792</v>
      </c>
      <c r="AY160" s="443">
        <f t="shared" si="65"/>
        <v>21668.871590909093</v>
      </c>
      <c r="AZ160" s="443"/>
    </row>
    <row r="161" spans="1:52" x14ac:dyDescent="0.35">
      <c r="A161" s="252">
        <v>3311</v>
      </c>
      <c r="B161" t="s">
        <v>1081</v>
      </c>
      <c r="C161" s="242">
        <f>IF(ISNA(VLOOKUP($B161,'Spring 2022 School'!$C$2:$AF$220,5,FALSE)),0,(VLOOKUP($B161,'Spring 2022 School'!$C$2:$AF$220,5,FALSE)))</f>
        <v>37</v>
      </c>
      <c r="D161" s="242">
        <f>IF(ISNA(VLOOKUP($B161,'Summer 2022 School'!$C$2:$AF$220,5,FALSE)),0,(VLOOKUP($B161,'Summer 2022 School'!$C$2:$AF$220,5,FALSE)))</f>
        <v>35</v>
      </c>
      <c r="E161" s="242">
        <f>IF(ISNA(VLOOKUP($B161,'Autumn 2022 School'!$C$2:$AF$219,4,FALSE)),0,(VLOOKUP($B161,'Autumn 2022 School'!$C$2:$AF$219,4,FALSE)))</f>
        <v>28</v>
      </c>
      <c r="F161" s="242">
        <f>IF(ISNA(VLOOKUP($B161,'Spring 2022 School'!$C$2:$AF$219,8,FALSE)),0,(VLOOKUP($B161,'Spring 2022 School'!$C$2:$AF$219,8,FALSE)))</f>
        <v>9</v>
      </c>
      <c r="G161" s="242">
        <f>IF(ISNA(VLOOKUP($B161,'Summer 2022 School'!$C$2:$AF$219,8,FALSE)),0,(VLOOKUP($B161,'Summer 2022 School'!$C$2:$AF$219,8,FALSE)))</f>
        <v>7</v>
      </c>
      <c r="H161" s="242">
        <f>IF(ISNA(VLOOKUP($B161,'Autumn 2022 School'!$C$2:$AF$219,6,FALSE)),0,(VLOOKUP($B161,'Autumn 2022 School'!$C$2:$AF$219,6,FALSE)))</f>
        <v>2</v>
      </c>
      <c r="I161" s="242">
        <f>IF(ISNA(VLOOKUP($B161,'Spring 2022 School'!$C$2:$AF$219,12,FALSE)),0,(VLOOKUP($B161,'Spring 2022 School'!$C$2:$AF$219,12,FALSE)))</f>
        <v>555</v>
      </c>
      <c r="J161" s="242">
        <f>IF(ISNA(VLOOKUP($B161,'Summer 2022 School'!$C$2:$AF$219,12,FALSE)),0,(VLOOKUP($B161,'Summer 2022 School'!$C$2:$AF$219,12,FALSE)))</f>
        <v>525</v>
      </c>
      <c r="K161" s="242">
        <f>IF(ISNA(VLOOKUP($B161,'Autumn 2022 School'!$C$2:$AF$219,9,FALSE)),0,(VLOOKUP($B161,'Autumn 2022 School'!$C$2:$AF$219,9,FALSE)))</f>
        <v>420</v>
      </c>
      <c r="L161" s="242">
        <f>IF(ISNA(VLOOKUP($B161,'Spring 2022 School'!$C$2:$AF$219,15,FALSE)),0,(VLOOKUP($B161,'Spring 2022 School'!$C$2:$AF$219,15,FALSE)))</f>
        <v>135</v>
      </c>
      <c r="M161" s="242">
        <f>IF(ISNA(VLOOKUP($B161,'Summer 2022 School'!$C$2:$AF$219,15,FALSE)),0,(VLOOKUP($B161,'Summer 2022 School'!$C$2:$AF$219,15,FALSE)))</f>
        <v>105</v>
      </c>
      <c r="N161" s="242">
        <f>IF(ISNA(VLOOKUP($B161,'Autumn 2022 School'!$C$2:$AF$219,11,FALSE)),0,(VLOOKUP($B161,'Autumn 2022 School'!$C$2:$AF$219,11,FALSE)))</f>
        <v>30</v>
      </c>
      <c r="O161" s="242">
        <f>IF(ISNA(VLOOKUP($B161,'Spring 2022 School'!$C$2:$AF$219,2,FALSE)),0,(VLOOKUP($B161,'Spring 2022 School'!$C$2:$AF$219,2,FALSE)))</f>
        <v>0</v>
      </c>
      <c r="P161" s="242">
        <f>IF(ISNA(VLOOKUP($B161,'Summer 2022 School'!$C$2:$AF$219,2,FALSE)),0,(VLOOKUP($B161,'Summer 2022 School'!$C$2:$AF$219,2,FALSE)))</f>
        <v>0</v>
      </c>
      <c r="Q161" s="242">
        <f>IF(ISNA(VLOOKUP($B161,'Autumn 2022 School'!$C$2:$AF$219,2,FALSE)),0,(VLOOKUP($B161,'Autumn 2022 School'!$C$2:$AF$219,2,FALSE)))</f>
        <v>0</v>
      </c>
      <c r="R161" s="242">
        <f>IF(ISNA(VLOOKUP($B161,'Spring 2022 School'!$C$2:$AF$219,9,FALSE)),0,(VLOOKUP($B161,'Spring 2022 School'!$C$2:$AF$219,9,FALSE)))</f>
        <v>0</v>
      </c>
      <c r="S161" s="242">
        <f>IF(ISNA(VLOOKUP($B161,'Summer 2022 School'!$C$2:$AF$219,9,FALSE)),0,(VLOOKUP($B161,'Summer 2022 School'!$C$2:$AF$219,9,FALSE)))</f>
        <v>0</v>
      </c>
      <c r="T161" s="242">
        <f>IF(ISNA(VLOOKUP($B161,'Autumn 2022 School'!$C$2:$AF$219,7,FALSE)),0,(VLOOKUP($B161,'Autumn 2022 School'!$C$2:$AF$219,7,FALSE)))</f>
        <v>0</v>
      </c>
      <c r="U161" s="242">
        <f>IF(ISNA(VLOOKUP($B161,'Spring 2022 School'!$C$2:$AF$219,25,FALSE)),0,(VLOOKUP($B161,'Spring 2022 School'!$C$2:$AF$219,25,FALSE)))</f>
        <v>17</v>
      </c>
      <c r="V161" s="242">
        <f>IF(ISNA(VLOOKUP($B161,'Spring 2022 School'!$C$2:$AF$219,25,FALSE)),0,(VLOOKUP($B161,'Spring 2022 School'!$C$2:$AF$219,25,FALSE)))</f>
        <v>17</v>
      </c>
      <c r="W161" s="242">
        <f>IF(ISNA(VLOOKUP($B161,'Spring 2022 School'!$C$2:$AF$219,25,FALSE)),0,(VLOOKUP($B161,'Spring 2022 School'!$C$2:$AF$219,25,FALSE)))</f>
        <v>17</v>
      </c>
      <c r="X161" s="242">
        <f>IF(ISNA(VLOOKUP($B161,'Spring 2022 School'!$C$2:$AF$219,26,FALSE)),0,(VLOOKUP($B161,'Spring 2022 School'!$C$2:$AF$219,26,FALSE)))</f>
        <v>255</v>
      </c>
      <c r="Y161" s="242">
        <f>IF(ISNA(VLOOKUP($B161,'Spring 2022 School'!$C$2:$AF$219,26,FALSE)),0,(VLOOKUP($B161,'Spring 2022 School'!$C$2:$AF$219,26,FALSE)))</f>
        <v>255</v>
      </c>
      <c r="Z161" s="242">
        <f>IF(ISNA(VLOOKUP($B161,'Spring 2022 School'!$C$2:$AF$219,26,FALSE)),0,(VLOOKUP($B161,'Spring 2022 School'!$C$2:$AF$219,26,FALSE)))</f>
        <v>255</v>
      </c>
      <c r="AA161" s="242">
        <f>IF(ISNA(VLOOKUP($B161,'Spring 2022 School'!$C$2:$AF$219,27,FALSE)),0,(VLOOKUP($B161,'Spring 2022 School'!$C$2:$AF$219,27,FALSE)))</f>
        <v>0</v>
      </c>
      <c r="AB161" s="242">
        <f>IF(ISNA(VLOOKUP($B161,'Spring 2022 School'!$C$2:$AF$219,27,FALSE)),0,(VLOOKUP($B161,'Spring 2022 School'!$C$2:$AF$219,27,FALSE)))</f>
        <v>0</v>
      </c>
      <c r="AC161" s="242">
        <f>IF(ISNA(VLOOKUP($B161,'Spring 2022 School'!$C$2:$AF$219,27,FALSE)),0,(VLOOKUP($B161,'Spring 2022 School'!$C$2:$AF$219,27,FALSE)))</f>
        <v>0</v>
      </c>
      <c r="AD161" s="414">
        <f t="shared" si="57"/>
        <v>106032</v>
      </c>
      <c r="AE161" s="436">
        <f>VLOOKUP($A161,'Data EYFSS Indica Old'!$C:$AQ,17,0)</f>
        <v>12950.526315789473</v>
      </c>
      <c r="AF161" s="436">
        <f>VLOOKUP($A161,'Data EYFSS Indica Old'!$C:$AQ,18,0)</f>
        <v>16188.157894736842</v>
      </c>
      <c r="AG161" s="436">
        <f>VLOOKUP($A161,'Data EYFSS Indica Old'!$C:$AQ,19,0)</f>
        <v>16188.157894736842</v>
      </c>
      <c r="AH161" s="414">
        <f t="shared" si="58"/>
        <v>7899.8210526315788</v>
      </c>
      <c r="AI161" s="414">
        <f t="shared" si="59"/>
        <v>4694.5657894736842</v>
      </c>
      <c r="AJ161" s="414">
        <f t="shared" si="60"/>
        <v>1295.0526315789473</v>
      </c>
      <c r="AK161" s="414">
        <f t="shared" si="61"/>
        <v>13889.43947368421</v>
      </c>
      <c r="AL161" s="436">
        <f>IF(ISNA(VLOOKUP($A161,'Spring 2022 School'!$B158:$AD158,29,FALSE)),0,(VLOOKUP($A161,'Spring 2022 School'!$B158:$AD158,29,FALSE)))</f>
        <v>17</v>
      </c>
      <c r="AM161" s="436">
        <f>IF(ISNA(VLOOKUP($A161,'Spring 2022 School'!$B158:$AZ158,30,FALSE)),0,(VLOOKUP($A161,'Spring 2022 School'!$B158:$AZ158,30,FALSE)))</f>
        <v>255</v>
      </c>
      <c r="AN161" s="435">
        <f t="shared" si="54"/>
        <v>9265</v>
      </c>
      <c r="AO161" s="437">
        <f t="shared" si="55"/>
        <v>0</v>
      </c>
      <c r="AP161" s="414">
        <f t="shared" si="56"/>
        <v>129186.43947368421</v>
      </c>
      <c r="AQ161" s="436">
        <f>VLOOKUP($A161,'Data EYFSS Indica Old'!$C:$AQ,26,0)</f>
        <v>24</v>
      </c>
      <c r="AR161" s="436">
        <f>VLOOKUP($A161,'Data EYFSS Indica Old'!$C:$AQ,27,0)</f>
        <v>0</v>
      </c>
      <c r="AS161" s="436">
        <f>VLOOKUP($A161,'Data EYFSS Indica Old'!$C:$AQ,28,0)</f>
        <v>0</v>
      </c>
      <c r="AT161" s="442">
        <f t="shared" si="66"/>
        <v>2901.6</v>
      </c>
      <c r="AU161" s="442">
        <f>(VLOOKUP($A161,'Data EYFSS Indica Old'!$C:$AQ,24,0))/3.2*AU$3</f>
        <v>0</v>
      </c>
      <c r="AV161" s="447">
        <f t="shared" si="62"/>
        <v>132088.03947368421</v>
      </c>
      <c r="AW161" s="443">
        <f t="shared" si="63"/>
        <v>55036.683114035084</v>
      </c>
      <c r="AX161" s="443">
        <f t="shared" si="64"/>
        <v>44029.346491228069</v>
      </c>
      <c r="AY161" s="443">
        <f t="shared" si="65"/>
        <v>33022.009868421053</v>
      </c>
      <c r="AZ161" s="443"/>
    </row>
    <row r="162" spans="1:52" x14ac:dyDescent="0.35">
      <c r="A162" s="252">
        <v>3314</v>
      </c>
      <c r="B162" t="s">
        <v>1082</v>
      </c>
      <c r="C162" s="242">
        <f>IF(ISNA(VLOOKUP($B162,'Spring 2022 School'!$C$2:$AF$220,5,FALSE)),0,(VLOOKUP($B162,'Spring 2022 School'!$C$2:$AF$220,5,FALSE)))</f>
        <v>25</v>
      </c>
      <c r="D162" s="242">
        <f>IF(ISNA(VLOOKUP($B162,'Summer 2022 School'!$C$2:$AF$220,5,FALSE)),0,(VLOOKUP($B162,'Summer 2022 School'!$C$2:$AF$220,5,FALSE)))</f>
        <v>26</v>
      </c>
      <c r="E162" s="242">
        <f>IF(ISNA(VLOOKUP($B162,'Autumn 2022 School'!$C$2:$AF$219,4,FALSE)),0,(VLOOKUP($B162,'Autumn 2022 School'!$C$2:$AF$219,4,FALSE)))</f>
        <v>26</v>
      </c>
      <c r="F162" s="242">
        <f>IF(ISNA(VLOOKUP($B162,'Spring 2022 School'!$C$2:$AF$219,8,FALSE)),0,(VLOOKUP($B162,'Spring 2022 School'!$C$2:$AF$219,8,FALSE)))</f>
        <v>1</v>
      </c>
      <c r="G162" s="242">
        <f>IF(ISNA(VLOOKUP($B162,'Summer 2022 School'!$C$2:$AF$219,8,FALSE)),0,(VLOOKUP($B162,'Summer 2022 School'!$C$2:$AF$219,8,FALSE)))</f>
        <v>2</v>
      </c>
      <c r="H162" s="242">
        <f>IF(ISNA(VLOOKUP($B162,'Autumn 2022 School'!$C$2:$AF$219,6,FALSE)),0,(VLOOKUP($B162,'Autumn 2022 School'!$C$2:$AF$219,6,FALSE)))</f>
        <v>1</v>
      </c>
      <c r="I162" s="242">
        <f>IF(ISNA(VLOOKUP($B162,'Spring 2022 School'!$C$2:$AF$219,12,FALSE)),0,(VLOOKUP($B162,'Spring 2022 School'!$C$2:$AF$219,12,FALSE)))</f>
        <v>375</v>
      </c>
      <c r="J162" s="242">
        <f>IF(ISNA(VLOOKUP($B162,'Summer 2022 School'!$C$2:$AF$219,12,FALSE)),0,(VLOOKUP($B162,'Summer 2022 School'!$C$2:$AF$219,12,FALSE)))</f>
        <v>390</v>
      </c>
      <c r="K162" s="242">
        <f>IF(ISNA(VLOOKUP($B162,'Autumn 2022 School'!$C$2:$AF$219,9,FALSE)),0,(VLOOKUP($B162,'Autumn 2022 School'!$C$2:$AF$219,9,FALSE)))</f>
        <v>390</v>
      </c>
      <c r="L162" s="242">
        <f>IF(ISNA(VLOOKUP($B162,'Spring 2022 School'!$C$2:$AF$219,15,FALSE)),0,(VLOOKUP($B162,'Spring 2022 School'!$C$2:$AF$219,15,FALSE)))</f>
        <v>12.5</v>
      </c>
      <c r="M162" s="242">
        <f>IF(ISNA(VLOOKUP($B162,'Summer 2022 School'!$C$2:$AF$219,15,FALSE)),0,(VLOOKUP($B162,'Summer 2022 School'!$C$2:$AF$219,15,FALSE)))</f>
        <v>25</v>
      </c>
      <c r="N162" s="242">
        <f>IF(ISNA(VLOOKUP($B162,'Autumn 2022 School'!$C$2:$AF$219,11,FALSE)),0,(VLOOKUP($B162,'Autumn 2022 School'!$C$2:$AF$219,11,FALSE)))</f>
        <v>12.5</v>
      </c>
      <c r="O162" s="242">
        <f>IF(ISNA(VLOOKUP($B162,'Spring 2022 School'!$C$2:$AF$219,2,FALSE)),0,(VLOOKUP($B162,'Spring 2022 School'!$C$2:$AF$219,2,FALSE)))</f>
        <v>0</v>
      </c>
      <c r="P162" s="242">
        <f>IF(ISNA(VLOOKUP($B162,'Summer 2022 School'!$C$2:$AF$219,2,FALSE)),0,(VLOOKUP($B162,'Summer 2022 School'!$C$2:$AF$219,2,FALSE)))</f>
        <v>0</v>
      </c>
      <c r="Q162" s="242">
        <f>IF(ISNA(VLOOKUP($B162,'Autumn 2022 School'!$C$2:$AF$219,2,FALSE)),0,(VLOOKUP($B162,'Autumn 2022 School'!$C$2:$AF$219,2,FALSE)))</f>
        <v>0</v>
      </c>
      <c r="R162" s="242">
        <f>IF(ISNA(VLOOKUP($B162,'Spring 2022 School'!$C$2:$AF$219,9,FALSE)),0,(VLOOKUP($B162,'Spring 2022 School'!$C$2:$AF$219,9,FALSE)))</f>
        <v>0</v>
      </c>
      <c r="S162" s="242">
        <f>IF(ISNA(VLOOKUP($B162,'Summer 2022 School'!$C$2:$AF$219,9,FALSE)),0,(VLOOKUP($B162,'Summer 2022 School'!$C$2:$AF$219,9,FALSE)))</f>
        <v>0</v>
      </c>
      <c r="T162" s="242">
        <f>IF(ISNA(VLOOKUP($B162,'Autumn 2022 School'!$C$2:$AF$219,7,FALSE)),0,(VLOOKUP($B162,'Autumn 2022 School'!$C$2:$AF$219,7,FALSE)))</f>
        <v>0</v>
      </c>
      <c r="U162" s="242">
        <f>IF(ISNA(VLOOKUP($B162,'Spring 2022 School'!$C$2:$AF$219,25,FALSE)),0,(VLOOKUP($B162,'Spring 2022 School'!$C$2:$AF$219,25,FALSE)))</f>
        <v>11</v>
      </c>
      <c r="V162" s="242">
        <f>IF(ISNA(VLOOKUP($B162,'Spring 2022 School'!$C$2:$AF$219,25,FALSE)),0,(VLOOKUP($B162,'Spring 2022 School'!$C$2:$AF$219,25,FALSE)))</f>
        <v>11</v>
      </c>
      <c r="W162" s="242">
        <f>IF(ISNA(VLOOKUP($B162,'Spring 2022 School'!$C$2:$AF$219,25,FALSE)),0,(VLOOKUP($B162,'Spring 2022 School'!$C$2:$AF$219,25,FALSE)))</f>
        <v>11</v>
      </c>
      <c r="X162" s="242">
        <f>IF(ISNA(VLOOKUP($B162,'Spring 2022 School'!$C$2:$AF$219,26,FALSE)),0,(VLOOKUP($B162,'Spring 2022 School'!$C$2:$AF$219,26,FALSE)))</f>
        <v>165</v>
      </c>
      <c r="Y162" s="242">
        <f>IF(ISNA(VLOOKUP($B162,'Spring 2022 School'!$C$2:$AF$219,26,FALSE)),0,(VLOOKUP($B162,'Spring 2022 School'!$C$2:$AF$219,26,FALSE)))</f>
        <v>165</v>
      </c>
      <c r="Z162" s="242">
        <f>IF(ISNA(VLOOKUP($B162,'Spring 2022 School'!$C$2:$AF$219,26,FALSE)),0,(VLOOKUP($B162,'Spring 2022 School'!$C$2:$AF$219,26,FALSE)))</f>
        <v>165</v>
      </c>
      <c r="AA162" s="242">
        <f>IF(ISNA(VLOOKUP($B162,'Spring 2022 School'!$C$2:$AF$219,27,FALSE)),0,(VLOOKUP($B162,'Spring 2022 School'!$C$2:$AF$219,27,FALSE)))</f>
        <v>0</v>
      </c>
      <c r="AB162" s="242">
        <f>IF(ISNA(VLOOKUP($B162,'Spring 2022 School'!$C$2:$AF$219,27,FALSE)),0,(VLOOKUP($B162,'Spring 2022 School'!$C$2:$AF$219,27,FALSE)))</f>
        <v>0</v>
      </c>
      <c r="AC162" s="242">
        <f>IF(ISNA(VLOOKUP($B162,'Spring 2022 School'!$C$2:$AF$219,27,FALSE)),0,(VLOOKUP($B162,'Spring 2022 School'!$C$2:$AF$219,27,FALSE)))</f>
        <v>0</v>
      </c>
      <c r="AD162" s="414">
        <f t="shared" si="57"/>
        <v>71733.75</v>
      </c>
      <c r="AE162" s="436">
        <f>VLOOKUP($A162,'Data EYFSS Indica Old'!$C:$AQ,17,0)</f>
        <v>6666.9230769230771</v>
      </c>
      <c r="AF162" s="436">
        <f>VLOOKUP($A162,'Data EYFSS Indica Old'!$C:$AQ,18,0)</f>
        <v>7778.0769230769229</v>
      </c>
      <c r="AG162" s="436">
        <f>VLOOKUP($A162,'Data EYFSS Indica Old'!$C:$AQ,19,0)</f>
        <v>10000.384615384615</v>
      </c>
      <c r="AH162" s="414">
        <f t="shared" si="58"/>
        <v>4066.8230769230768</v>
      </c>
      <c r="AI162" s="414">
        <f t="shared" si="59"/>
        <v>2255.6423076923074</v>
      </c>
      <c r="AJ162" s="414">
        <f t="shared" si="60"/>
        <v>800.03076923076924</v>
      </c>
      <c r="AK162" s="414">
        <f t="shared" si="61"/>
        <v>7122.4961538461539</v>
      </c>
      <c r="AL162" s="436">
        <f>IF(ISNA(VLOOKUP($A162,'Spring 2022 School'!$B159:$AD159,29,FALSE)),0,(VLOOKUP($A162,'Spring 2022 School'!$B159:$AD159,29,FALSE)))</f>
        <v>11</v>
      </c>
      <c r="AM162" s="436">
        <f>IF(ISNA(VLOOKUP($A162,'Spring 2022 School'!$B159:$AZ159,30,FALSE)),0,(VLOOKUP($A162,'Spring 2022 School'!$B159:$AZ159,30,FALSE)))</f>
        <v>165</v>
      </c>
      <c r="AN162" s="435">
        <f t="shared" si="54"/>
        <v>5995</v>
      </c>
      <c r="AO162" s="437">
        <f t="shared" si="55"/>
        <v>0</v>
      </c>
      <c r="AP162" s="414">
        <f t="shared" si="56"/>
        <v>84851.24615384615</v>
      </c>
      <c r="AQ162" s="436">
        <f>VLOOKUP($A162,'Data EYFSS Indica Old'!$C:$AQ,26,0)</f>
        <v>10</v>
      </c>
      <c r="AR162" s="436">
        <f>VLOOKUP($A162,'Data EYFSS Indica Old'!$C:$AQ,27,0)</f>
        <v>0</v>
      </c>
      <c r="AS162" s="436">
        <f>VLOOKUP($A162,'Data EYFSS Indica Old'!$C:$AQ,28,0)</f>
        <v>0</v>
      </c>
      <c r="AT162" s="442">
        <f t="shared" si="66"/>
        <v>1209</v>
      </c>
      <c r="AU162" s="442">
        <f>(VLOOKUP($A162,'Data EYFSS Indica Old'!$C:$AQ,24,0))/3.2*AU$3</f>
        <v>0</v>
      </c>
      <c r="AV162" s="447">
        <f t="shared" si="62"/>
        <v>86060.24615384615</v>
      </c>
      <c r="AW162" s="443">
        <f t="shared" si="63"/>
        <v>35858.435897435898</v>
      </c>
      <c r="AX162" s="443">
        <f t="shared" si="64"/>
        <v>28686.748717948718</v>
      </c>
      <c r="AY162" s="443">
        <f t="shared" si="65"/>
        <v>21515.061538461538</v>
      </c>
      <c r="AZ162" s="443"/>
    </row>
    <row r="163" spans="1:52" x14ac:dyDescent="0.35">
      <c r="A163" s="252">
        <v>3317</v>
      </c>
      <c r="B163" t="s">
        <v>1083</v>
      </c>
      <c r="C163" s="242">
        <f>IF(ISNA(VLOOKUP($B163,'Spring 2022 School'!$C$2:$AF$220,5,FALSE)),0,(VLOOKUP($B163,'Spring 2022 School'!$C$2:$AF$220,5,FALSE)))</f>
        <v>25</v>
      </c>
      <c r="D163" s="242">
        <f>IF(ISNA(VLOOKUP($B163,'Summer 2022 School'!$C$2:$AF$220,5,FALSE)),0,(VLOOKUP($B163,'Summer 2022 School'!$C$2:$AF$220,5,FALSE)))</f>
        <v>26</v>
      </c>
      <c r="E163" s="242">
        <f>IF(ISNA(VLOOKUP($B163,'Autumn 2022 School'!$C$2:$AF$219,4,FALSE)),0,(VLOOKUP($B163,'Autumn 2022 School'!$C$2:$AF$219,4,FALSE)))</f>
        <v>16</v>
      </c>
      <c r="F163" s="242">
        <f>IF(ISNA(VLOOKUP($B163,'Spring 2022 School'!$C$2:$AF$219,8,FALSE)),0,(VLOOKUP($B163,'Spring 2022 School'!$C$2:$AF$219,8,FALSE)))</f>
        <v>0</v>
      </c>
      <c r="G163" s="242">
        <f>IF(ISNA(VLOOKUP($B163,'Summer 2022 School'!$C$2:$AF$219,8,FALSE)),0,(VLOOKUP($B163,'Summer 2022 School'!$C$2:$AF$219,8,FALSE)))</f>
        <v>1</v>
      </c>
      <c r="H163" s="242">
        <f>IF(ISNA(VLOOKUP($B163,'Autumn 2022 School'!$C$2:$AF$219,6,FALSE)),0,(VLOOKUP($B163,'Autumn 2022 School'!$C$2:$AF$219,6,FALSE)))</f>
        <v>0</v>
      </c>
      <c r="I163" s="242">
        <f>IF(ISNA(VLOOKUP($B163,'Spring 2022 School'!$C$2:$AF$219,12,FALSE)),0,(VLOOKUP($B163,'Spring 2022 School'!$C$2:$AF$219,12,FALSE)))</f>
        <v>375</v>
      </c>
      <c r="J163" s="242">
        <f>IF(ISNA(VLOOKUP($B163,'Summer 2022 School'!$C$2:$AF$219,12,FALSE)),0,(VLOOKUP($B163,'Summer 2022 School'!$C$2:$AF$219,12,FALSE)))</f>
        <v>390</v>
      </c>
      <c r="K163" s="242">
        <f>IF(ISNA(VLOOKUP($B163,'Autumn 2022 School'!$C$2:$AF$219,9,FALSE)),0,(VLOOKUP($B163,'Autumn 2022 School'!$C$2:$AF$219,9,FALSE)))</f>
        <v>240</v>
      </c>
      <c r="L163" s="242">
        <f>IF(ISNA(VLOOKUP($B163,'Spring 2022 School'!$C$2:$AF$219,15,FALSE)),0,(VLOOKUP($B163,'Spring 2022 School'!$C$2:$AF$219,15,FALSE)))</f>
        <v>0</v>
      </c>
      <c r="M163" s="242">
        <f>IF(ISNA(VLOOKUP($B163,'Summer 2022 School'!$C$2:$AF$219,15,FALSE)),0,(VLOOKUP($B163,'Summer 2022 School'!$C$2:$AF$219,15,FALSE)))</f>
        <v>15</v>
      </c>
      <c r="N163" s="242">
        <f>IF(ISNA(VLOOKUP($B163,'Autumn 2022 School'!$C$2:$AF$219,11,FALSE)),0,(VLOOKUP($B163,'Autumn 2022 School'!$C$2:$AF$219,11,FALSE)))</f>
        <v>0</v>
      </c>
      <c r="O163" s="242">
        <f>IF(ISNA(VLOOKUP($B163,'Spring 2022 School'!$C$2:$AF$219,2,FALSE)),0,(VLOOKUP($B163,'Spring 2022 School'!$C$2:$AF$219,2,FALSE)))</f>
        <v>0</v>
      </c>
      <c r="P163" s="242">
        <f>IF(ISNA(VLOOKUP($B163,'Summer 2022 School'!$C$2:$AF$219,2,FALSE)),0,(VLOOKUP($B163,'Summer 2022 School'!$C$2:$AF$219,2,FALSE)))</f>
        <v>0</v>
      </c>
      <c r="Q163" s="242">
        <f>IF(ISNA(VLOOKUP($B163,'Autumn 2022 School'!$C$2:$AF$219,2,FALSE)),0,(VLOOKUP($B163,'Autumn 2022 School'!$C$2:$AF$219,2,FALSE)))</f>
        <v>0</v>
      </c>
      <c r="R163" s="242">
        <f>IF(ISNA(VLOOKUP($B163,'Spring 2022 School'!$C$2:$AF$219,9,FALSE)),0,(VLOOKUP($B163,'Spring 2022 School'!$C$2:$AF$219,9,FALSE)))</f>
        <v>0</v>
      </c>
      <c r="S163" s="242">
        <f>IF(ISNA(VLOOKUP($B163,'Summer 2022 School'!$C$2:$AF$219,9,FALSE)),0,(VLOOKUP($B163,'Summer 2022 School'!$C$2:$AF$219,9,FALSE)))</f>
        <v>0</v>
      </c>
      <c r="T163" s="242">
        <f>IF(ISNA(VLOOKUP($B163,'Autumn 2022 School'!$C$2:$AF$219,7,FALSE)),0,(VLOOKUP($B163,'Autumn 2022 School'!$C$2:$AF$219,7,FALSE)))</f>
        <v>0</v>
      </c>
      <c r="U163" s="242">
        <f>IF(ISNA(VLOOKUP($B163,'Spring 2022 School'!$C$2:$AF$219,25,FALSE)),0,(VLOOKUP($B163,'Spring 2022 School'!$C$2:$AF$219,25,FALSE)))</f>
        <v>11</v>
      </c>
      <c r="V163" s="242">
        <f>IF(ISNA(VLOOKUP($B163,'Spring 2022 School'!$C$2:$AF$219,25,FALSE)),0,(VLOOKUP($B163,'Spring 2022 School'!$C$2:$AF$219,25,FALSE)))</f>
        <v>11</v>
      </c>
      <c r="W163" s="242">
        <f>IF(ISNA(VLOOKUP($B163,'Spring 2022 School'!$C$2:$AF$219,25,FALSE)),0,(VLOOKUP($B163,'Spring 2022 School'!$C$2:$AF$219,25,FALSE)))</f>
        <v>11</v>
      </c>
      <c r="X163" s="242">
        <f>IF(ISNA(VLOOKUP($B163,'Spring 2022 School'!$C$2:$AF$219,26,FALSE)),0,(VLOOKUP($B163,'Spring 2022 School'!$C$2:$AF$219,26,FALSE)))</f>
        <v>165</v>
      </c>
      <c r="Y163" s="242">
        <f>IF(ISNA(VLOOKUP($B163,'Spring 2022 School'!$C$2:$AF$219,26,FALSE)),0,(VLOOKUP($B163,'Spring 2022 School'!$C$2:$AF$219,26,FALSE)))</f>
        <v>165</v>
      </c>
      <c r="Z163" s="242">
        <f>IF(ISNA(VLOOKUP($B163,'Spring 2022 School'!$C$2:$AF$219,26,FALSE)),0,(VLOOKUP($B163,'Spring 2022 School'!$C$2:$AF$219,26,FALSE)))</f>
        <v>165</v>
      </c>
      <c r="AA163" s="242">
        <f>IF(ISNA(VLOOKUP($B163,'Spring 2022 School'!$C$2:$AF$219,27,FALSE)),0,(VLOOKUP($B163,'Spring 2022 School'!$C$2:$AF$219,27,FALSE)))</f>
        <v>0</v>
      </c>
      <c r="AB163" s="242">
        <f>IF(ISNA(VLOOKUP($B163,'Spring 2022 School'!$C$2:$AF$219,27,FALSE)),0,(VLOOKUP($B163,'Spring 2022 School'!$C$2:$AF$219,27,FALSE)))</f>
        <v>0</v>
      </c>
      <c r="AC163" s="242">
        <f>IF(ISNA(VLOOKUP($B163,'Spring 2022 School'!$C$2:$AF$219,27,FALSE)),0,(VLOOKUP($B163,'Spring 2022 School'!$C$2:$AF$219,27,FALSE)))</f>
        <v>0</v>
      </c>
      <c r="AD163" s="414">
        <f t="shared" si="57"/>
        <v>61194</v>
      </c>
      <c r="AE163" s="436">
        <f>VLOOKUP($A163,'Data EYFSS Indica Old'!$C:$AQ,17,0)</f>
        <v>0</v>
      </c>
      <c r="AF163" s="436">
        <f>VLOOKUP($A163,'Data EYFSS Indica Old'!$C:$AQ,18,0)</f>
        <v>0</v>
      </c>
      <c r="AG163" s="436">
        <f>VLOOKUP($A163,'Data EYFSS Indica Old'!$C:$AQ,19,0)</f>
        <v>10111.5</v>
      </c>
      <c r="AH163" s="414">
        <f t="shared" si="58"/>
        <v>0</v>
      </c>
      <c r="AI163" s="414">
        <f t="shared" si="59"/>
        <v>0</v>
      </c>
      <c r="AJ163" s="414">
        <f t="shared" si="60"/>
        <v>808.92000000000007</v>
      </c>
      <c r="AK163" s="414">
        <f t="shared" si="61"/>
        <v>808.92000000000007</v>
      </c>
      <c r="AL163" s="436">
        <f>IF(ISNA(VLOOKUP($A163,'Spring 2022 School'!$B160:$AD160,29,FALSE)),0,(VLOOKUP($A163,'Spring 2022 School'!$B160:$AD160,29,FALSE)))</f>
        <v>10</v>
      </c>
      <c r="AM163" s="436">
        <f>IF(ISNA(VLOOKUP($A163,'Spring 2022 School'!$B160:$AZ160,30,FALSE)),0,(VLOOKUP($A163,'Spring 2022 School'!$B160:$AZ160,30,FALSE)))</f>
        <v>150</v>
      </c>
      <c r="AN163" s="435">
        <f t="shared" si="54"/>
        <v>5450</v>
      </c>
      <c r="AO163" s="437">
        <f t="shared" si="55"/>
        <v>0</v>
      </c>
      <c r="AP163" s="414">
        <f t="shared" si="56"/>
        <v>67452.92</v>
      </c>
      <c r="AQ163" s="436">
        <f>VLOOKUP($A163,'Data EYFSS Indica Old'!$C:$AQ,26,0)</f>
        <v>11</v>
      </c>
      <c r="AR163" s="436">
        <f>VLOOKUP($A163,'Data EYFSS Indica Old'!$C:$AQ,27,0)</f>
        <v>0</v>
      </c>
      <c r="AS163" s="436">
        <f>VLOOKUP($A163,'Data EYFSS Indica Old'!$C:$AQ,28,0)</f>
        <v>0</v>
      </c>
      <c r="AT163" s="442">
        <f t="shared" si="66"/>
        <v>1329.9</v>
      </c>
      <c r="AU163" s="442">
        <f>(VLOOKUP($A163,'Data EYFSS Indica Old'!$C:$AQ,24,0))/3.2*AU$3</f>
        <v>0</v>
      </c>
      <c r="AV163" s="447">
        <f t="shared" si="62"/>
        <v>68782.819999999992</v>
      </c>
      <c r="AW163" s="443">
        <f t="shared" si="63"/>
        <v>28659.508333333328</v>
      </c>
      <c r="AX163" s="443">
        <f t="shared" si="64"/>
        <v>22927.606666666663</v>
      </c>
      <c r="AY163" s="443">
        <f t="shared" si="65"/>
        <v>17195.704999999998</v>
      </c>
      <c r="AZ163" s="443"/>
    </row>
    <row r="164" spans="1:52" x14ac:dyDescent="0.35">
      <c r="A164" s="252">
        <v>3319</v>
      </c>
      <c r="B164" t="s">
        <v>1084</v>
      </c>
      <c r="C164" s="242">
        <f>IF(ISNA(VLOOKUP($B164,'Spring 2022 School'!$C$2:$AF$220,5,FALSE)),0,(VLOOKUP($B164,'Spring 2022 School'!$C$2:$AF$220,5,FALSE)))</f>
        <v>35</v>
      </c>
      <c r="D164" s="242">
        <f>IF(ISNA(VLOOKUP($B164,'Summer 2022 School'!$C$2:$AF$220,5,FALSE)),0,(VLOOKUP($B164,'Summer 2022 School'!$C$2:$AF$220,5,FALSE)))</f>
        <v>35</v>
      </c>
      <c r="E164" s="242">
        <f>IF(ISNA(VLOOKUP($B164,'Autumn 2022 School'!$C$2:$AF$219,4,FALSE)),0,(VLOOKUP($B164,'Autumn 2022 School'!$C$2:$AF$219,4,FALSE)))</f>
        <v>33</v>
      </c>
      <c r="F164" s="242">
        <f>IF(ISNA(VLOOKUP($B164,'Spring 2022 School'!$C$2:$AF$219,8,FALSE)),0,(VLOOKUP($B164,'Spring 2022 School'!$C$2:$AF$219,8,FALSE)))</f>
        <v>11</v>
      </c>
      <c r="G164" s="242">
        <f>IF(ISNA(VLOOKUP($B164,'Summer 2022 School'!$C$2:$AF$219,8,FALSE)),0,(VLOOKUP($B164,'Summer 2022 School'!$C$2:$AF$219,8,FALSE)))</f>
        <v>10</v>
      </c>
      <c r="H164" s="242">
        <f>IF(ISNA(VLOOKUP($B164,'Autumn 2022 School'!$C$2:$AF$219,6,FALSE)),0,(VLOOKUP($B164,'Autumn 2022 School'!$C$2:$AF$219,6,FALSE)))</f>
        <v>12</v>
      </c>
      <c r="I164" s="242">
        <f>IF(ISNA(VLOOKUP($B164,'Spring 2022 School'!$C$2:$AF$219,12,FALSE)),0,(VLOOKUP($B164,'Spring 2022 School'!$C$2:$AF$219,12,FALSE)))</f>
        <v>525</v>
      </c>
      <c r="J164" s="242">
        <f>IF(ISNA(VLOOKUP($B164,'Summer 2022 School'!$C$2:$AF$219,12,FALSE)),0,(VLOOKUP($B164,'Summer 2022 School'!$C$2:$AF$219,12,FALSE)))</f>
        <v>525</v>
      </c>
      <c r="K164" s="242">
        <f>IF(ISNA(VLOOKUP($B164,'Autumn 2022 School'!$C$2:$AF$219,9,FALSE)),0,(VLOOKUP($B164,'Autumn 2022 School'!$C$2:$AF$219,9,FALSE)))</f>
        <v>495</v>
      </c>
      <c r="L164" s="242">
        <f>IF(ISNA(VLOOKUP($B164,'Spring 2022 School'!$C$2:$AF$219,15,FALSE)),0,(VLOOKUP($B164,'Spring 2022 School'!$C$2:$AF$219,15,FALSE)))</f>
        <v>165</v>
      </c>
      <c r="M164" s="242">
        <f>IF(ISNA(VLOOKUP($B164,'Summer 2022 School'!$C$2:$AF$219,15,FALSE)),0,(VLOOKUP($B164,'Summer 2022 School'!$C$2:$AF$219,15,FALSE)))</f>
        <v>150</v>
      </c>
      <c r="N164" s="242">
        <f>IF(ISNA(VLOOKUP($B164,'Autumn 2022 School'!$C$2:$AF$219,11,FALSE)),0,(VLOOKUP($B164,'Autumn 2022 School'!$C$2:$AF$219,11,FALSE)))</f>
        <v>180</v>
      </c>
      <c r="O164" s="242">
        <f>IF(ISNA(VLOOKUP($B164,'Spring 2022 School'!$C$2:$AF$219,2,FALSE)),0,(VLOOKUP($B164,'Spring 2022 School'!$C$2:$AF$219,2,FALSE)))</f>
        <v>0</v>
      </c>
      <c r="P164" s="242">
        <f>IF(ISNA(VLOOKUP($B164,'Summer 2022 School'!$C$2:$AF$219,2,FALSE)),0,(VLOOKUP($B164,'Summer 2022 School'!$C$2:$AF$219,2,FALSE)))</f>
        <v>0</v>
      </c>
      <c r="Q164" s="242">
        <f>IF(ISNA(VLOOKUP($B164,'Autumn 2022 School'!$C$2:$AF$219,2,FALSE)),0,(VLOOKUP($B164,'Autumn 2022 School'!$C$2:$AF$219,2,FALSE)))</f>
        <v>0</v>
      </c>
      <c r="R164" s="242">
        <f>IF(ISNA(VLOOKUP($B164,'Spring 2022 School'!$C$2:$AF$219,9,FALSE)),0,(VLOOKUP($B164,'Spring 2022 School'!$C$2:$AF$219,9,FALSE)))</f>
        <v>0</v>
      </c>
      <c r="S164" s="242">
        <f>IF(ISNA(VLOOKUP($B164,'Summer 2022 School'!$C$2:$AF$219,9,FALSE)),0,(VLOOKUP($B164,'Summer 2022 School'!$C$2:$AF$219,9,FALSE)))</f>
        <v>0</v>
      </c>
      <c r="T164" s="242">
        <f>IF(ISNA(VLOOKUP($B164,'Autumn 2022 School'!$C$2:$AF$219,7,FALSE)),0,(VLOOKUP($B164,'Autumn 2022 School'!$C$2:$AF$219,7,FALSE)))</f>
        <v>0</v>
      </c>
      <c r="U164" s="242">
        <f>IF(ISNA(VLOOKUP($B164,'Spring 2022 School'!$C$2:$AF$219,25,FALSE)),0,(VLOOKUP($B164,'Spring 2022 School'!$C$2:$AF$219,25,FALSE)))</f>
        <v>10</v>
      </c>
      <c r="V164" s="242">
        <f>IF(ISNA(VLOOKUP($B164,'Spring 2022 School'!$C$2:$AF$219,25,FALSE)),0,(VLOOKUP($B164,'Spring 2022 School'!$C$2:$AF$219,25,FALSE)))</f>
        <v>10</v>
      </c>
      <c r="W164" s="242">
        <f>IF(ISNA(VLOOKUP($B164,'Spring 2022 School'!$C$2:$AF$219,25,FALSE)),0,(VLOOKUP($B164,'Spring 2022 School'!$C$2:$AF$219,25,FALSE)))</f>
        <v>10</v>
      </c>
      <c r="X164" s="242">
        <f>IF(ISNA(VLOOKUP($B164,'Spring 2022 School'!$C$2:$AF$219,26,FALSE)),0,(VLOOKUP($B164,'Spring 2022 School'!$C$2:$AF$219,26,FALSE)))</f>
        <v>150</v>
      </c>
      <c r="Y164" s="242">
        <f>IF(ISNA(VLOOKUP($B164,'Spring 2022 School'!$C$2:$AF$219,26,FALSE)),0,(VLOOKUP($B164,'Spring 2022 School'!$C$2:$AF$219,26,FALSE)))</f>
        <v>150</v>
      </c>
      <c r="Z164" s="242">
        <f>IF(ISNA(VLOOKUP($B164,'Spring 2022 School'!$C$2:$AF$219,26,FALSE)),0,(VLOOKUP($B164,'Spring 2022 School'!$C$2:$AF$219,26,FALSE)))</f>
        <v>150</v>
      </c>
      <c r="AA164" s="242">
        <f>IF(ISNA(VLOOKUP($B164,'Spring 2022 School'!$C$2:$AF$219,27,FALSE)),0,(VLOOKUP($B164,'Spring 2022 School'!$C$2:$AF$219,27,FALSE)))</f>
        <v>0</v>
      </c>
      <c r="AB164" s="242">
        <f>IF(ISNA(VLOOKUP($B164,'Spring 2022 School'!$C$2:$AF$219,27,FALSE)),0,(VLOOKUP($B164,'Spring 2022 School'!$C$2:$AF$219,27,FALSE)))</f>
        <v>0</v>
      </c>
      <c r="AC164" s="242">
        <f>IF(ISNA(VLOOKUP($B164,'Spring 2022 School'!$C$2:$AF$219,27,FALSE)),0,(VLOOKUP($B164,'Spring 2022 School'!$C$2:$AF$219,27,FALSE)))</f>
        <v>0</v>
      </c>
      <c r="AD164" s="414">
        <f t="shared" si="57"/>
        <v>121471.5</v>
      </c>
      <c r="AE164" s="436">
        <f>VLOOKUP($A164,'Data EYFSS Indica Old'!$C:$AQ,17,0)</f>
        <v>6520</v>
      </c>
      <c r="AF164" s="436">
        <f>VLOOKUP($A164,'Data EYFSS Indica Old'!$C:$AQ,18,0)</f>
        <v>12388</v>
      </c>
      <c r="AG164" s="436">
        <f>VLOOKUP($A164,'Data EYFSS Indica Old'!$C:$AQ,19,0)</f>
        <v>13692</v>
      </c>
      <c r="AH164" s="414">
        <f t="shared" si="58"/>
        <v>3977.2</v>
      </c>
      <c r="AI164" s="414">
        <f t="shared" si="59"/>
        <v>3592.5199999999995</v>
      </c>
      <c r="AJ164" s="414">
        <f t="shared" si="60"/>
        <v>1095.3600000000001</v>
      </c>
      <c r="AK164" s="414">
        <f t="shared" si="61"/>
        <v>8665.08</v>
      </c>
      <c r="AL164" s="436">
        <f>IF(ISNA(VLOOKUP($A164,'Spring 2022 School'!$B161:$AD161,29,FALSE)),0,(VLOOKUP($A164,'Spring 2022 School'!$B161:$AD161,29,FALSE)))</f>
        <v>10</v>
      </c>
      <c r="AM164" s="436">
        <f>IF(ISNA(VLOOKUP($A164,'Spring 2022 School'!$B161:$AZ161,30,FALSE)),0,(VLOOKUP($A164,'Spring 2022 School'!$B161:$AZ161,30,FALSE)))</f>
        <v>150</v>
      </c>
      <c r="AN164" s="435">
        <f t="shared" si="54"/>
        <v>5450</v>
      </c>
      <c r="AO164" s="437">
        <f t="shared" si="55"/>
        <v>0</v>
      </c>
      <c r="AP164" s="414">
        <f t="shared" si="56"/>
        <v>135586.58000000002</v>
      </c>
      <c r="AQ164" s="436">
        <f>VLOOKUP($A164,'Data EYFSS Indica Old'!$C:$AQ,26,0)</f>
        <v>13</v>
      </c>
      <c r="AR164" s="436">
        <f>VLOOKUP($A164,'Data EYFSS Indica Old'!$C:$AQ,27,0)</f>
        <v>0</v>
      </c>
      <c r="AS164" s="436">
        <f>VLOOKUP($A164,'Data EYFSS Indica Old'!$C:$AQ,28,0)</f>
        <v>0</v>
      </c>
      <c r="AT164" s="442">
        <f t="shared" si="66"/>
        <v>1571.7</v>
      </c>
      <c r="AU164" s="442">
        <f>(VLOOKUP($A164,'Data EYFSS Indica Old'!$C:$AQ,24,0))/3.2*AU$3</f>
        <v>0</v>
      </c>
      <c r="AV164" s="447">
        <f t="shared" si="62"/>
        <v>137158.28000000003</v>
      </c>
      <c r="AW164" s="443">
        <f t="shared" si="63"/>
        <v>57149.28333333334</v>
      </c>
      <c r="AX164" s="443">
        <f t="shared" si="64"/>
        <v>45719.426666666674</v>
      </c>
      <c r="AY164" s="443">
        <f t="shared" si="65"/>
        <v>34289.570000000007</v>
      </c>
      <c r="AZ164" s="443"/>
    </row>
    <row r="165" spans="1:52" x14ac:dyDescent="0.35">
      <c r="A165" s="252">
        <v>3322</v>
      </c>
      <c r="B165" t="s">
        <v>1085</v>
      </c>
      <c r="C165" s="242">
        <f>IF(ISNA(VLOOKUP($B165,'Spring 2022 School'!$C$2:$AF$220,5,FALSE)),0,(VLOOKUP($B165,'Spring 2022 School'!$C$2:$AF$220,5,FALSE)))</f>
        <v>20</v>
      </c>
      <c r="D165" s="242">
        <f>IF(ISNA(VLOOKUP($B165,'Summer 2022 School'!$C$2:$AF$220,5,FALSE)),0,(VLOOKUP($B165,'Summer 2022 School'!$C$2:$AF$220,5,FALSE)))</f>
        <v>22</v>
      </c>
      <c r="E165" s="242">
        <f>IF(ISNA(VLOOKUP($B165,'Autumn 2022 School'!$C$2:$AF$219,4,FALSE)),0,(VLOOKUP($B165,'Autumn 2022 School'!$C$2:$AF$219,4,FALSE)))</f>
        <v>20</v>
      </c>
      <c r="F165" s="242">
        <f>IF(ISNA(VLOOKUP($B165,'Spring 2022 School'!$C$2:$AF$219,8,FALSE)),0,(VLOOKUP($B165,'Spring 2022 School'!$C$2:$AF$219,8,FALSE)))</f>
        <v>6</v>
      </c>
      <c r="G165" s="242">
        <f>IF(ISNA(VLOOKUP($B165,'Summer 2022 School'!$C$2:$AF$219,8,FALSE)),0,(VLOOKUP($B165,'Summer 2022 School'!$C$2:$AF$219,8,FALSE)))</f>
        <v>6</v>
      </c>
      <c r="H165" s="242">
        <f>IF(ISNA(VLOOKUP($B165,'Autumn 2022 School'!$C$2:$AF$219,6,FALSE)),0,(VLOOKUP($B165,'Autumn 2022 School'!$C$2:$AF$219,6,FALSE)))</f>
        <v>10</v>
      </c>
      <c r="I165" s="242">
        <f>IF(ISNA(VLOOKUP($B165,'Spring 2022 School'!$C$2:$AF$219,12,FALSE)),0,(VLOOKUP($B165,'Spring 2022 School'!$C$2:$AF$219,12,FALSE)))</f>
        <v>300</v>
      </c>
      <c r="J165" s="242">
        <f>IF(ISNA(VLOOKUP($B165,'Summer 2022 School'!$C$2:$AF$219,12,FALSE)),0,(VLOOKUP($B165,'Summer 2022 School'!$C$2:$AF$219,12,FALSE)))</f>
        <v>330</v>
      </c>
      <c r="K165" s="242">
        <f>IF(ISNA(VLOOKUP($B165,'Autumn 2022 School'!$C$2:$AF$219,9,FALSE)),0,(VLOOKUP($B165,'Autumn 2022 School'!$C$2:$AF$219,9,FALSE)))</f>
        <v>300</v>
      </c>
      <c r="L165" s="242">
        <f>IF(ISNA(VLOOKUP($B165,'Spring 2022 School'!$C$2:$AF$219,15,FALSE)),0,(VLOOKUP($B165,'Spring 2022 School'!$C$2:$AF$219,15,FALSE)))</f>
        <v>90</v>
      </c>
      <c r="M165" s="242">
        <f>IF(ISNA(VLOOKUP($B165,'Summer 2022 School'!$C$2:$AF$219,15,FALSE)),0,(VLOOKUP($B165,'Summer 2022 School'!$C$2:$AF$219,15,FALSE)))</f>
        <v>90</v>
      </c>
      <c r="N165" s="242">
        <f>IF(ISNA(VLOOKUP($B165,'Autumn 2022 School'!$C$2:$AF$219,11,FALSE)),0,(VLOOKUP($B165,'Autumn 2022 School'!$C$2:$AF$219,11,FALSE)))</f>
        <v>150</v>
      </c>
      <c r="O165" s="242">
        <f>IF(ISNA(VLOOKUP($B165,'Spring 2022 School'!$C$2:$AF$219,2,FALSE)),0,(VLOOKUP($B165,'Spring 2022 School'!$C$2:$AF$219,2,FALSE)))</f>
        <v>0</v>
      </c>
      <c r="P165" s="242">
        <f>IF(ISNA(VLOOKUP($B165,'Summer 2022 School'!$C$2:$AF$219,2,FALSE)),0,(VLOOKUP($B165,'Summer 2022 School'!$C$2:$AF$219,2,FALSE)))</f>
        <v>0</v>
      </c>
      <c r="Q165" s="242">
        <f>IF(ISNA(VLOOKUP($B165,'Autumn 2022 School'!$C$2:$AF$219,2,FALSE)),0,(VLOOKUP($B165,'Autumn 2022 School'!$C$2:$AF$219,2,FALSE)))</f>
        <v>0</v>
      </c>
      <c r="R165" s="242">
        <f>IF(ISNA(VLOOKUP($B165,'Spring 2022 School'!$C$2:$AF$219,9,FALSE)),0,(VLOOKUP($B165,'Spring 2022 School'!$C$2:$AF$219,9,FALSE)))</f>
        <v>0</v>
      </c>
      <c r="S165" s="242">
        <f>IF(ISNA(VLOOKUP($B165,'Summer 2022 School'!$C$2:$AF$219,9,FALSE)),0,(VLOOKUP($B165,'Summer 2022 School'!$C$2:$AF$219,9,FALSE)))</f>
        <v>0</v>
      </c>
      <c r="T165" s="242">
        <f>IF(ISNA(VLOOKUP($B165,'Autumn 2022 School'!$C$2:$AF$219,7,FALSE)),0,(VLOOKUP($B165,'Autumn 2022 School'!$C$2:$AF$219,7,FALSE)))</f>
        <v>0</v>
      </c>
      <c r="U165" s="242">
        <f>IF(ISNA(VLOOKUP($B165,'Spring 2022 School'!$C$2:$AF$219,25,FALSE)),0,(VLOOKUP($B165,'Spring 2022 School'!$C$2:$AF$219,25,FALSE)))</f>
        <v>6</v>
      </c>
      <c r="V165" s="242">
        <f>IF(ISNA(VLOOKUP($B165,'Spring 2022 School'!$C$2:$AF$219,25,FALSE)),0,(VLOOKUP($B165,'Spring 2022 School'!$C$2:$AF$219,25,FALSE)))</f>
        <v>6</v>
      </c>
      <c r="W165" s="242">
        <f>IF(ISNA(VLOOKUP($B165,'Spring 2022 School'!$C$2:$AF$219,25,FALSE)),0,(VLOOKUP($B165,'Spring 2022 School'!$C$2:$AF$219,25,FALSE)))</f>
        <v>6</v>
      </c>
      <c r="X165" s="242">
        <f>IF(ISNA(VLOOKUP($B165,'Spring 2022 School'!$C$2:$AF$219,26,FALSE)),0,(VLOOKUP($B165,'Spring 2022 School'!$C$2:$AF$219,26,FALSE)))</f>
        <v>90</v>
      </c>
      <c r="Y165" s="242">
        <f>IF(ISNA(VLOOKUP($B165,'Spring 2022 School'!$C$2:$AF$219,26,FALSE)),0,(VLOOKUP($B165,'Spring 2022 School'!$C$2:$AF$219,26,FALSE)))</f>
        <v>90</v>
      </c>
      <c r="Z165" s="242">
        <f>IF(ISNA(VLOOKUP($B165,'Spring 2022 School'!$C$2:$AF$219,26,FALSE)),0,(VLOOKUP($B165,'Spring 2022 School'!$C$2:$AF$219,26,FALSE)))</f>
        <v>90</v>
      </c>
      <c r="AA165" s="242">
        <f>IF(ISNA(VLOOKUP($B165,'Spring 2022 School'!$C$2:$AF$219,27,FALSE)),0,(VLOOKUP($B165,'Spring 2022 School'!$C$2:$AF$219,27,FALSE)))</f>
        <v>15</v>
      </c>
      <c r="AB165" s="242">
        <f>IF(ISNA(VLOOKUP($B165,'Spring 2022 School'!$C$2:$AF$219,27,FALSE)),0,(VLOOKUP($B165,'Spring 2022 School'!$C$2:$AF$219,27,FALSE)))</f>
        <v>15</v>
      </c>
      <c r="AC165" s="242">
        <f>IF(ISNA(VLOOKUP($B165,'Spring 2022 School'!$C$2:$AF$219,27,FALSE)),0,(VLOOKUP($B165,'Spring 2022 School'!$C$2:$AF$219,27,FALSE)))</f>
        <v>15</v>
      </c>
      <c r="AD165" s="414">
        <f t="shared" si="57"/>
        <v>74871</v>
      </c>
      <c r="AE165" s="436">
        <f>VLOOKUP($A165,'Data EYFSS Indica Old'!$C:$AQ,17,0)</f>
        <v>1115</v>
      </c>
      <c r="AF165" s="436">
        <f>VLOOKUP($A165,'Data EYFSS Indica Old'!$C:$AQ,18,0)</f>
        <v>1672.5</v>
      </c>
      <c r="AG165" s="436">
        <f>VLOOKUP($A165,'Data EYFSS Indica Old'!$C:$AQ,19,0)</f>
        <v>1672.5</v>
      </c>
      <c r="AH165" s="414">
        <f t="shared" si="58"/>
        <v>680.15</v>
      </c>
      <c r="AI165" s="414">
        <f t="shared" si="59"/>
        <v>485.02499999999998</v>
      </c>
      <c r="AJ165" s="414">
        <f t="shared" si="60"/>
        <v>133.80000000000001</v>
      </c>
      <c r="AK165" s="414">
        <f t="shared" si="61"/>
        <v>1298.9749999999999</v>
      </c>
      <c r="AL165" s="436">
        <f>IF(ISNA(VLOOKUP($A165,'Spring 2022 School'!$B162:$AD162,29,FALSE)),0,(VLOOKUP($A165,'Spring 2022 School'!$B162:$AD162,29,FALSE)))</f>
        <v>1</v>
      </c>
      <c r="AM165" s="436">
        <f>IF(ISNA(VLOOKUP($A165,'Spring 2022 School'!$B162:$AZ162,30,FALSE)),0,(VLOOKUP($A165,'Spring 2022 School'!$B162:$AZ162,30,FALSE)))</f>
        <v>15</v>
      </c>
      <c r="AN165" s="435">
        <f t="shared" si="54"/>
        <v>545</v>
      </c>
      <c r="AO165" s="437">
        <f t="shared" si="55"/>
        <v>0</v>
      </c>
      <c r="AP165" s="414">
        <f t="shared" si="56"/>
        <v>76714.975000000006</v>
      </c>
      <c r="AQ165" s="436">
        <f>VLOOKUP($A165,'Data EYFSS Indica Old'!$C:$AQ,26,0)</f>
        <v>3</v>
      </c>
      <c r="AR165" s="436">
        <f>VLOOKUP($A165,'Data EYFSS Indica Old'!$C:$AQ,27,0)</f>
        <v>5</v>
      </c>
      <c r="AS165" s="436">
        <f>VLOOKUP($A165,'Data EYFSS Indica Old'!$C:$AQ,28,0)</f>
        <v>0</v>
      </c>
      <c r="AT165" s="442">
        <f t="shared" si="66"/>
        <v>967.2</v>
      </c>
      <c r="AU165" s="442">
        <f>(VLOOKUP($A165,'Data EYFSS Indica Old'!$C:$AQ,24,0))/3.2*AU$3</f>
        <v>0</v>
      </c>
      <c r="AV165" s="447">
        <f t="shared" si="62"/>
        <v>77682.175000000003</v>
      </c>
      <c r="AW165" s="443">
        <f t="shared" si="63"/>
        <v>32367.572916666668</v>
      </c>
      <c r="AX165" s="443">
        <f t="shared" si="64"/>
        <v>25894.058333333334</v>
      </c>
      <c r="AY165" s="443">
        <f t="shared" si="65"/>
        <v>19420.543750000001</v>
      </c>
      <c r="AZ165" s="443"/>
    </row>
    <row r="166" spans="1:52" x14ac:dyDescent="0.35">
      <c r="A166" s="252">
        <v>3323</v>
      </c>
      <c r="B166" t="s">
        <v>1086</v>
      </c>
      <c r="C166" s="242">
        <f>IF(ISNA(VLOOKUP($B166,'Spring 2022 School'!$C$2:$AF$220,5,FALSE)),0,(VLOOKUP($B166,'Spring 2022 School'!$C$2:$AF$220,5,FALSE)))</f>
        <v>24</v>
      </c>
      <c r="D166" s="242">
        <f>IF(ISNA(VLOOKUP($B166,'Summer 2022 School'!$C$2:$AF$220,5,FALSE)),0,(VLOOKUP($B166,'Summer 2022 School'!$C$2:$AF$220,5,FALSE)))</f>
        <v>22</v>
      </c>
      <c r="E166" s="242">
        <f>IF(ISNA(VLOOKUP($B166,'Autumn 2022 School'!$C$2:$AF$219,4,FALSE)),0,(VLOOKUP($B166,'Autumn 2022 School'!$C$2:$AF$219,4,FALSE)))</f>
        <v>18</v>
      </c>
      <c r="F166" s="242">
        <f>IF(ISNA(VLOOKUP($B166,'Spring 2022 School'!$C$2:$AF$219,8,FALSE)),0,(VLOOKUP($B166,'Spring 2022 School'!$C$2:$AF$219,8,FALSE)))</f>
        <v>0</v>
      </c>
      <c r="G166" s="242">
        <f>IF(ISNA(VLOOKUP($B166,'Summer 2022 School'!$C$2:$AF$219,8,FALSE)),0,(VLOOKUP($B166,'Summer 2022 School'!$C$2:$AF$219,8,FALSE)))</f>
        <v>0</v>
      </c>
      <c r="H166" s="242">
        <f>IF(ISNA(VLOOKUP($B166,'Autumn 2022 School'!$C$2:$AF$219,6,FALSE)),0,(VLOOKUP($B166,'Autumn 2022 School'!$C$2:$AF$219,6,FALSE)))</f>
        <v>0</v>
      </c>
      <c r="I166" s="242">
        <f>IF(ISNA(VLOOKUP($B166,'Spring 2022 School'!$C$2:$AF$219,12,FALSE)),0,(VLOOKUP($B166,'Spring 2022 School'!$C$2:$AF$219,12,FALSE)))</f>
        <v>360</v>
      </c>
      <c r="J166" s="242">
        <f>IF(ISNA(VLOOKUP($B166,'Summer 2022 School'!$C$2:$AF$219,12,FALSE)),0,(VLOOKUP($B166,'Summer 2022 School'!$C$2:$AF$219,12,FALSE)))</f>
        <v>330</v>
      </c>
      <c r="K166" s="242">
        <f>IF(ISNA(VLOOKUP($B166,'Autumn 2022 School'!$C$2:$AF$219,9,FALSE)),0,(VLOOKUP($B166,'Autumn 2022 School'!$C$2:$AF$219,9,FALSE)))</f>
        <v>270</v>
      </c>
      <c r="L166" s="242">
        <f>IF(ISNA(VLOOKUP($B166,'Spring 2022 School'!$C$2:$AF$219,15,FALSE)),0,(VLOOKUP($B166,'Spring 2022 School'!$C$2:$AF$219,15,FALSE)))</f>
        <v>0</v>
      </c>
      <c r="M166" s="242">
        <f>IF(ISNA(VLOOKUP($B166,'Summer 2022 School'!$C$2:$AF$219,15,FALSE)),0,(VLOOKUP($B166,'Summer 2022 School'!$C$2:$AF$219,15,FALSE)))</f>
        <v>0</v>
      </c>
      <c r="N166" s="242">
        <f>IF(ISNA(VLOOKUP($B166,'Autumn 2022 School'!$C$2:$AF$219,11,FALSE)),0,(VLOOKUP($B166,'Autumn 2022 School'!$C$2:$AF$219,11,FALSE)))</f>
        <v>0</v>
      </c>
      <c r="O166" s="242">
        <f>IF(ISNA(VLOOKUP($B166,'Spring 2022 School'!$C$2:$AF$219,2,FALSE)),0,(VLOOKUP($B166,'Spring 2022 School'!$C$2:$AF$219,2,FALSE)))</f>
        <v>0</v>
      </c>
      <c r="P166" s="242">
        <f>IF(ISNA(VLOOKUP($B166,'Summer 2022 School'!$C$2:$AF$219,2,FALSE)),0,(VLOOKUP($B166,'Summer 2022 School'!$C$2:$AF$219,2,FALSE)))</f>
        <v>0</v>
      </c>
      <c r="Q166" s="242">
        <f>IF(ISNA(VLOOKUP($B166,'Autumn 2022 School'!$C$2:$AF$219,2,FALSE)),0,(VLOOKUP($B166,'Autumn 2022 School'!$C$2:$AF$219,2,FALSE)))</f>
        <v>0</v>
      </c>
      <c r="R166" s="242">
        <f>IF(ISNA(VLOOKUP($B166,'Spring 2022 School'!$C$2:$AF$219,9,FALSE)),0,(VLOOKUP($B166,'Spring 2022 School'!$C$2:$AF$219,9,FALSE)))</f>
        <v>0</v>
      </c>
      <c r="S166" s="242">
        <f>IF(ISNA(VLOOKUP($B166,'Summer 2022 School'!$C$2:$AF$219,9,FALSE)),0,(VLOOKUP($B166,'Summer 2022 School'!$C$2:$AF$219,9,FALSE)))</f>
        <v>0</v>
      </c>
      <c r="T166" s="242">
        <f>IF(ISNA(VLOOKUP($B166,'Autumn 2022 School'!$C$2:$AF$219,7,FALSE)),0,(VLOOKUP($B166,'Autumn 2022 School'!$C$2:$AF$219,7,FALSE)))</f>
        <v>0</v>
      </c>
      <c r="U166" s="242">
        <f>IF(ISNA(VLOOKUP($B166,'Spring 2022 School'!$C$2:$AF$219,25,FALSE)),0,(VLOOKUP($B166,'Spring 2022 School'!$C$2:$AF$219,25,FALSE)))</f>
        <v>10</v>
      </c>
      <c r="V166" s="242">
        <f>IF(ISNA(VLOOKUP($B166,'Spring 2022 School'!$C$2:$AF$219,25,FALSE)),0,(VLOOKUP($B166,'Spring 2022 School'!$C$2:$AF$219,25,FALSE)))</f>
        <v>10</v>
      </c>
      <c r="W166" s="242">
        <f>IF(ISNA(VLOOKUP($B166,'Spring 2022 School'!$C$2:$AF$219,25,FALSE)),0,(VLOOKUP($B166,'Spring 2022 School'!$C$2:$AF$219,25,FALSE)))</f>
        <v>10</v>
      </c>
      <c r="X166" s="242">
        <f>IF(ISNA(VLOOKUP($B166,'Spring 2022 School'!$C$2:$AF$219,26,FALSE)),0,(VLOOKUP($B166,'Spring 2022 School'!$C$2:$AF$219,26,FALSE)))</f>
        <v>150</v>
      </c>
      <c r="Y166" s="242">
        <f>IF(ISNA(VLOOKUP($B166,'Spring 2022 School'!$C$2:$AF$219,26,FALSE)),0,(VLOOKUP($B166,'Spring 2022 School'!$C$2:$AF$219,26,FALSE)))</f>
        <v>150</v>
      </c>
      <c r="Z166" s="242">
        <f>IF(ISNA(VLOOKUP($B166,'Spring 2022 School'!$C$2:$AF$219,26,FALSE)),0,(VLOOKUP($B166,'Spring 2022 School'!$C$2:$AF$219,26,FALSE)))</f>
        <v>150</v>
      </c>
      <c r="AA166" s="242">
        <f>IF(ISNA(VLOOKUP($B166,'Spring 2022 School'!$C$2:$AF$219,27,FALSE)),0,(VLOOKUP($B166,'Spring 2022 School'!$C$2:$AF$219,27,FALSE)))</f>
        <v>0</v>
      </c>
      <c r="AB166" s="242">
        <f>IF(ISNA(VLOOKUP($B166,'Spring 2022 School'!$C$2:$AF$219,27,FALSE)),0,(VLOOKUP($B166,'Spring 2022 School'!$C$2:$AF$219,27,FALSE)))</f>
        <v>0</v>
      </c>
      <c r="AC166" s="242">
        <f>IF(ISNA(VLOOKUP($B166,'Spring 2022 School'!$C$2:$AF$219,27,FALSE)),0,(VLOOKUP($B166,'Spring 2022 School'!$C$2:$AF$219,27,FALSE)))</f>
        <v>0</v>
      </c>
      <c r="AD166" s="414">
        <f t="shared" si="57"/>
        <v>57387</v>
      </c>
      <c r="AE166" s="436">
        <f>VLOOKUP($A166,'Data EYFSS Indica Old'!$C:$AQ,17,0)</f>
        <v>6352.5</v>
      </c>
      <c r="AF166" s="436">
        <f>VLOOKUP($A166,'Data EYFSS Indica Old'!$C:$AQ,18,0)</f>
        <v>8470</v>
      </c>
      <c r="AG166" s="436">
        <f>VLOOKUP($A166,'Data EYFSS Indica Old'!$C:$AQ,19,0)</f>
        <v>9881.6666666666661</v>
      </c>
      <c r="AH166" s="414">
        <f t="shared" si="58"/>
        <v>3875.0250000000001</v>
      </c>
      <c r="AI166" s="414">
        <f t="shared" si="59"/>
        <v>2456.2999999999997</v>
      </c>
      <c r="AJ166" s="414">
        <f t="shared" si="60"/>
        <v>790.5333333333333</v>
      </c>
      <c r="AK166" s="414">
        <f t="shared" si="61"/>
        <v>7121.8583333333336</v>
      </c>
      <c r="AL166" s="436">
        <f>IF(ISNA(VLOOKUP($A166,'Spring 2022 School'!$B163:$AD163,29,FALSE)),0,(VLOOKUP($A166,'Spring 2022 School'!$B163:$AD163,29,FALSE)))</f>
        <v>0</v>
      </c>
      <c r="AM166" s="436">
        <f>IF(ISNA(VLOOKUP($A166,'Spring 2022 School'!$B163:$AZ163,30,FALSE)),0,(VLOOKUP($A166,'Spring 2022 School'!$B163:$AZ163,30,FALSE)))</f>
        <v>0</v>
      </c>
      <c r="AN166" s="435">
        <f t="shared" si="54"/>
        <v>0</v>
      </c>
      <c r="AO166" s="437">
        <f t="shared" si="55"/>
        <v>0</v>
      </c>
      <c r="AP166" s="414">
        <f t="shared" si="56"/>
        <v>64508.858333333337</v>
      </c>
      <c r="AQ166" s="436">
        <f>VLOOKUP($A166,'Data EYFSS Indica Old'!$C:$AQ,26,0)</f>
        <v>24</v>
      </c>
      <c r="AR166" s="436">
        <f>VLOOKUP($A166,'Data EYFSS Indica Old'!$C:$AQ,27,0)</f>
        <v>0</v>
      </c>
      <c r="AS166" s="436">
        <f>VLOOKUP($A166,'Data EYFSS Indica Old'!$C:$AQ,28,0)</f>
        <v>0</v>
      </c>
      <c r="AT166" s="442">
        <f t="shared" si="66"/>
        <v>2901.6</v>
      </c>
      <c r="AU166" s="442">
        <f>(VLOOKUP($A166,'Data EYFSS Indica Old'!$C:$AQ,24,0))/3.2*AU$3</f>
        <v>0</v>
      </c>
      <c r="AV166" s="447">
        <f t="shared" si="62"/>
        <v>67410.458333333343</v>
      </c>
      <c r="AW166" s="443">
        <f t="shared" si="63"/>
        <v>28087.690972222226</v>
      </c>
      <c r="AX166" s="443">
        <f t="shared" si="64"/>
        <v>22470.152777777781</v>
      </c>
      <c r="AY166" s="443">
        <f t="shared" si="65"/>
        <v>16852.614583333336</v>
      </c>
      <c r="AZ166" s="443"/>
    </row>
    <row r="167" spans="1:52" x14ac:dyDescent="0.35">
      <c r="A167" s="252">
        <v>3325</v>
      </c>
      <c r="B167" t="s">
        <v>1087</v>
      </c>
      <c r="C167" s="242">
        <f>IF(ISNA(VLOOKUP($B167,'Spring 2022 School'!$C$2:$AF$220,5,FALSE)),0,(VLOOKUP($B167,'Spring 2022 School'!$C$2:$AF$220,5,FALSE)))</f>
        <v>24</v>
      </c>
      <c r="D167" s="242">
        <f>IF(ISNA(VLOOKUP($B167,'Summer 2022 School'!$C$2:$AF$220,5,FALSE)),0,(VLOOKUP($B167,'Summer 2022 School'!$C$2:$AF$220,5,FALSE)))</f>
        <v>27</v>
      </c>
      <c r="E167" s="242">
        <f>IF(ISNA(VLOOKUP($B167,'Autumn 2022 School'!$C$2:$AF$219,4,FALSE)),0,(VLOOKUP($B167,'Autumn 2022 School'!$C$2:$AF$219,4,FALSE)))</f>
        <v>26</v>
      </c>
      <c r="F167" s="242">
        <f>IF(ISNA(VLOOKUP($B167,'Spring 2022 School'!$C$2:$AF$219,8,FALSE)),0,(VLOOKUP($B167,'Spring 2022 School'!$C$2:$AF$219,8,FALSE)))</f>
        <v>1</v>
      </c>
      <c r="G167" s="242">
        <f>IF(ISNA(VLOOKUP($B167,'Summer 2022 School'!$C$2:$AF$219,8,FALSE)),0,(VLOOKUP($B167,'Summer 2022 School'!$C$2:$AF$219,8,FALSE)))</f>
        <v>1</v>
      </c>
      <c r="H167" s="242">
        <f>IF(ISNA(VLOOKUP($B167,'Autumn 2022 School'!$C$2:$AF$219,6,FALSE)),0,(VLOOKUP($B167,'Autumn 2022 School'!$C$2:$AF$219,6,FALSE)))</f>
        <v>0</v>
      </c>
      <c r="I167" s="242">
        <f>IF(ISNA(VLOOKUP($B167,'Spring 2022 School'!$C$2:$AF$219,12,FALSE)),0,(VLOOKUP($B167,'Spring 2022 School'!$C$2:$AF$219,12,FALSE)))</f>
        <v>360</v>
      </c>
      <c r="J167" s="242">
        <f>IF(ISNA(VLOOKUP($B167,'Summer 2022 School'!$C$2:$AF$219,12,FALSE)),0,(VLOOKUP($B167,'Summer 2022 School'!$C$2:$AF$219,12,FALSE)))</f>
        <v>405</v>
      </c>
      <c r="K167" s="242">
        <f>IF(ISNA(VLOOKUP($B167,'Autumn 2022 School'!$C$2:$AF$219,9,FALSE)),0,(VLOOKUP($B167,'Autumn 2022 School'!$C$2:$AF$219,9,FALSE)))</f>
        <v>390</v>
      </c>
      <c r="L167" s="242">
        <f>IF(ISNA(VLOOKUP($B167,'Spring 2022 School'!$C$2:$AF$219,15,FALSE)),0,(VLOOKUP($B167,'Spring 2022 School'!$C$2:$AF$219,15,FALSE)))</f>
        <v>15</v>
      </c>
      <c r="M167" s="242">
        <f>IF(ISNA(VLOOKUP($B167,'Summer 2022 School'!$C$2:$AF$219,15,FALSE)),0,(VLOOKUP($B167,'Summer 2022 School'!$C$2:$AF$219,15,FALSE)))</f>
        <v>15</v>
      </c>
      <c r="N167" s="242">
        <f>IF(ISNA(VLOOKUP($B167,'Autumn 2022 School'!$C$2:$AF$219,11,FALSE)),0,(VLOOKUP($B167,'Autumn 2022 School'!$C$2:$AF$219,11,FALSE)))</f>
        <v>0</v>
      </c>
      <c r="O167" s="242">
        <f>IF(ISNA(VLOOKUP($B167,'Spring 2022 School'!$C$2:$AF$219,2,FALSE)),0,(VLOOKUP($B167,'Spring 2022 School'!$C$2:$AF$219,2,FALSE)))</f>
        <v>0</v>
      </c>
      <c r="P167" s="242">
        <f>IF(ISNA(VLOOKUP($B167,'Summer 2022 School'!$C$2:$AF$219,2,FALSE)),0,(VLOOKUP($B167,'Summer 2022 School'!$C$2:$AF$219,2,FALSE)))</f>
        <v>0</v>
      </c>
      <c r="Q167" s="242">
        <f>IF(ISNA(VLOOKUP($B167,'Autumn 2022 School'!$C$2:$AF$219,2,FALSE)),0,(VLOOKUP($B167,'Autumn 2022 School'!$C$2:$AF$219,2,FALSE)))</f>
        <v>0</v>
      </c>
      <c r="R167" s="242">
        <f>IF(ISNA(VLOOKUP($B167,'Spring 2022 School'!$C$2:$AF$219,9,FALSE)),0,(VLOOKUP($B167,'Spring 2022 School'!$C$2:$AF$219,9,FALSE)))</f>
        <v>0</v>
      </c>
      <c r="S167" s="242">
        <f>IF(ISNA(VLOOKUP($B167,'Summer 2022 School'!$C$2:$AF$219,9,FALSE)),0,(VLOOKUP($B167,'Summer 2022 School'!$C$2:$AF$219,9,FALSE)))</f>
        <v>0</v>
      </c>
      <c r="T167" s="242">
        <f>IF(ISNA(VLOOKUP($B167,'Autumn 2022 School'!$C$2:$AF$219,7,FALSE)),0,(VLOOKUP($B167,'Autumn 2022 School'!$C$2:$AF$219,7,FALSE)))</f>
        <v>0</v>
      </c>
      <c r="U167" s="242">
        <f>IF(ISNA(VLOOKUP($B167,'Spring 2022 School'!$C$2:$AF$219,25,FALSE)),0,(VLOOKUP($B167,'Spring 2022 School'!$C$2:$AF$219,25,FALSE)))</f>
        <v>6</v>
      </c>
      <c r="V167" s="242">
        <f>IF(ISNA(VLOOKUP($B167,'Spring 2022 School'!$C$2:$AF$219,25,FALSE)),0,(VLOOKUP($B167,'Spring 2022 School'!$C$2:$AF$219,25,FALSE)))</f>
        <v>6</v>
      </c>
      <c r="W167" s="242">
        <f>IF(ISNA(VLOOKUP($B167,'Spring 2022 School'!$C$2:$AF$219,25,FALSE)),0,(VLOOKUP($B167,'Spring 2022 School'!$C$2:$AF$219,25,FALSE)))</f>
        <v>6</v>
      </c>
      <c r="X167" s="242">
        <f>IF(ISNA(VLOOKUP($B167,'Spring 2022 School'!$C$2:$AF$219,26,FALSE)),0,(VLOOKUP($B167,'Spring 2022 School'!$C$2:$AF$219,26,FALSE)))</f>
        <v>90</v>
      </c>
      <c r="Y167" s="242">
        <f>IF(ISNA(VLOOKUP($B167,'Spring 2022 School'!$C$2:$AF$219,26,FALSE)),0,(VLOOKUP($B167,'Spring 2022 School'!$C$2:$AF$219,26,FALSE)))</f>
        <v>90</v>
      </c>
      <c r="Z167" s="242">
        <f>IF(ISNA(VLOOKUP($B167,'Spring 2022 School'!$C$2:$AF$219,26,FALSE)),0,(VLOOKUP($B167,'Spring 2022 School'!$C$2:$AF$219,26,FALSE)))</f>
        <v>90</v>
      </c>
      <c r="AA167" s="242">
        <f>IF(ISNA(VLOOKUP($B167,'Spring 2022 School'!$C$2:$AF$219,27,FALSE)),0,(VLOOKUP($B167,'Spring 2022 School'!$C$2:$AF$219,27,FALSE)))</f>
        <v>0</v>
      </c>
      <c r="AB167" s="242">
        <f>IF(ISNA(VLOOKUP($B167,'Spring 2022 School'!$C$2:$AF$219,27,FALSE)),0,(VLOOKUP($B167,'Spring 2022 School'!$C$2:$AF$219,27,FALSE)))</f>
        <v>0</v>
      </c>
      <c r="AC167" s="242">
        <f>IF(ISNA(VLOOKUP($B167,'Spring 2022 School'!$C$2:$AF$219,27,FALSE)),0,(VLOOKUP($B167,'Spring 2022 School'!$C$2:$AF$219,27,FALSE)))</f>
        <v>0</v>
      </c>
      <c r="AD167" s="414">
        <f t="shared" si="57"/>
        <v>70570.5</v>
      </c>
      <c r="AE167" s="436">
        <f>VLOOKUP($A167,'Data EYFSS Indica Old'!$C:$AQ,17,0)</f>
        <v>0</v>
      </c>
      <c r="AF167" s="436">
        <f>VLOOKUP($A167,'Data EYFSS Indica Old'!$C:$AQ,18,0)</f>
        <v>465.44117647058823</v>
      </c>
      <c r="AG167" s="436">
        <f>VLOOKUP($A167,'Data EYFSS Indica Old'!$C:$AQ,19,0)</f>
        <v>12101.470588235294</v>
      </c>
      <c r="AH167" s="414">
        <f t="shared" si="58"/>
        <v>0</v>
      </c>
      <c r="AI167" s="414">
        <f t="shared" si="59"/>
        <v>134.97794117647058</v>
      </c>
      <c r="AJ167" s="414">
        <f t="shared" si="60"/>
        <v>968.11764705882354</v>
      </c>
      <c r="AK167" s="414">
        <f t="shared" si="61"/>
        <v>1103.0955882352941</v>
      </c>
      <c r="AL167" s="436">
        <f>IF(ISNA(VLOOKUP($A167,'Spring 2022 School'!$B164:$AD164,29,FALSE)),0,(VLOOKUP($A167,'Spring 2022 School'!$B164:$AD164,29,FALSE)))</f>
        <v>3</v>
      </c>
      <c r="AM167" s="436">
        <f>IF(ISNA(VLOOKUP($A167,'Spring 2022 School'!$B164:$AZ164,30,FALSE)),0,(VLOOKUP($A167,'Spring 2022 School'!$B164:$AZ164,30,FALSE)))</f>
        <v>45</v>
      </c>
      <c r="AN167" s="435">
        <f t="shared" si="54"/>
        <v>1635</v>
      </c>
      <c r="AO167" s="437">
        <f t="shared" si="55"/>
        <v>0</v>
      </c>
      <c r="AP167" s="414">
        <f t="shared" si="56"/>
        <v>73308.595588235301</v>
      </c>
      <c r="AQ167" s="436">
        <f>VLOOKUP($A167,'Data EYFSS Indica Old'!$C:$AQ,26,0)</f>
        <v>12</v>
      </c>
      <c r="AR167" s="436">
        <f>VLOOKUP($A167,'Data EYFSS Indica Old'!$C:$AQ,27,0)</f>
        <v>0</v>
      </c>
      <c r="AS167" s="436">
        <f>VLOOKUP($A167,'Data EYFSS Indica Old'!$C:$AQ,28,0)</f>
        <v>0</v>
      </c>
      <c r="AT167" s="442">
        <f t="shared" si="66"/>
        <v>1450.8</v>
      </c>
      <c r="AU167" s="442">
        <f>(VLOOKUP($A167,'Data EYFSS Indica Old'!$C:$AQ,24,0))/3.2*AU$3</f>
        <v>0</v>
      </c>
      <c r="AV167" s="447">
        <f t="shared" si="62"/>
        <v>74759.395588235304</v>
      </c>
      <c r="AW167" s="443">
        <f t="shared" si="63"/>
        <v>31149.74816176471</v>
      </c>
      <c r="AX167" s="443">
        <f t="shared" si="64"/>
        <v>24919.798529411768</v>
      </c>
      <c r="AY167" s="443">
        <f t="shared" si="65"/>
        <v>18689.848897058826</v>
      </c>
      <c r="AZ167" s="443"/>
    </row>
    <row r="168" spans="1:52" x14ac:dyDescent="0.35">
      <c r="A168" s="252">
        <v>3328</v>
      </c>
      <c r="B168" t="s">
        <v>1088</v>
      </c>
      <c r="C168" s="242">
        <f>IF(ISNA(VLOOKUP($B168,'Spring 2022 School'!$C$2:$AF$220,5,FALSE)),0,(VLOOKUP($B168,'Spring 2022 School'!$C$2:$AF$220,5,FALSE)))</f>
        <v>21</v>
      </c>
      <c r="D168" s="242">
        <f>IF(ISNA(VLOOKUP($B168,'Summer 2022 School'!$C$2:$AF$220,5,FALSE)),0,(VLOOKUP($B168,'Summer 2022 School'!$C$2:$AF$220,5,FALSE)))</f>
        <v>21</v>
      </c>
      <c r="E168" s="242">
        <f>IF(ISNA(VLOOKUP($B168,'Autumn 2022 School'!$C$2:$AF$219,4,FALSE)),0,(VLOOKUP($B168,'Autumn 2022 School'!$C$2:$AF$219,4,FALSE)))</f>
        <v>17</v>
      </c>
      <c r="F168" s="242">
        <f>IF(ISNA(VLOOKUP($B168,'Spring 2022 School'!$C$2:$AF$219,8,FALSE)),0,(VLOOKUP($B168,'Spring 2022 School'!$C$2:$AF$219,8,FALSE)))</f>
        <v>0</v>
      </c>
      <c r="G168" s="242">
        <f>IF(ISNA(VLOOKUP($B168,'Summer 2022 School'!$C$2:$AF$219,8,FALSE)),0,(VLOOKUP($B168,'Summer 2022 School'!$C$2:$AF$219,8,FALSE)))</f>
        <v>0</v>
      </c>
      <c r="H168" s="242">
        <f>IF(ISNA(VLOOKUP($B168,'Autumn 2022 School'!$C$2:$AF$219,6,FALSE)),0,(VLOOKUP($B168,'Autumn 2022 School'!$C$2:$AF$219,6,FALSE)))</f>
        <v>0</v>
      </c>
      <c r="I168" s="242">
        <f>IF(ISNA(VLOOKUP($B168,'Spring 2022 School'!$C$2:$AF$219,12,FALSE)),0,(VLOOKUP($B168,'Spring 2022 School'!$C$2:$AF$219,12,FALSE)))</f>
        <v>315</v>
      </c>
      <c r="J168" s="242">
        <f>IF(ISNA(VLOOKUP($B168,'Summer 2022 School'!$C$2:$AF$219,12,FALSE)),0,(VLOOKUP($B168,'Summer 2022 School'!$C$2:$AF$219,12,FALSE)))</f>
        <v>315</v>
      </c>
      <c r="K168" s="242">
        <f>IF(ISNA(VLOOKUP($B168,'Autumn 2022 School'!$C$2:$AF$219,9,FALSE)),0,(VLOOKUP($B168,'Autumn 2022 School'!$C$2:$AF$219,9,FALSE)))</f>
        <v>255</v>
      </c>
      <c r="L168" s="242">
        <f>IF(ISNA(VLOOKUP($B168,'Spring 2022 School'!$C$2:$AF$219,15,FALSE)),0,(VLOOKUP($B168,'Spring 2022 School'!$C$2:$AF$219,15,FALSE)))</f>
        <v>0</v>
      </c>
      <c r="M168" s="242">
        <f>IF(ISNA(VLOOKUP($B168,'Summer 2022 School'!$C$2:$AF$219,15,FALSE)),0,(VLOOKUP($B168,'Summer 2022 School'!$C$2:$AF$219,15,FALSE)))</f>
        <v>0</v>
      </c>
      <c r="N168" s="242">
        <f>IF(ISNA(VLOOKUP($B168,'Autumn 2022 School'!$C$2:$AF$219,11,FALSE)),0,(VLOOKUP($B168,'Autumn 2022 School'!$C$2:$AF$219,11,FALSE)))</f>
        <v>0</v>
      </c>
      <c r="O168" s="242">
        <f>IF(ISNA(VLOOKUP($B168,'Spring 2022 School'!$C$2:$AF$219,2,FALSE)),0,(VLOOKUP($B168,'Spring 2022 School'!$C$2:$AF$219,2,FALSE)))</f>
        <v>0</v>
      </c>
      <c r="P168" s="242">
        <f>IF(ISNA(VLOOKUP($B168,'Summer 2022 School'!$C$2:$AF$219,2,FALSE)),0,(VLOOKUP($B168,'Summer 2022 School'!$C$2:$AF$219,2,FALSE)))</f>
        <v>0</v>
      </c>
      <c r="Q168" s="242">
        <f>IF(ISNA(VLOOKUP($B168,'Autumn 2022 School'!$C$2:$AF$219,2,FALSE)),0,(VLOOKUP($B168,'Autumn 2022 School'!$C$2:$AF$219,2,FALSE)))</f>
        <v>0</v>
      </c>
      <c r="R168" s="242">
        <f>IF(ISNA(VLOOKUP($B168,'Spring 2022 School'!$C$2:$AF$219,9,FALSE)),0,(VLOOKUP($B168,'Spring 2022 School'!$C$2:$AF$219,9,FALSE)))</f>
        <v>0</v>
      </c>
      <c r="S168" s="242">
        <f>IF(ISNA(VLOOKUP($B168,'Summer 2022 School'!$C$2:$AF$219,9,FALSE)),0,(VLOOKUP($B168,'Summer 2022 School'!$C$2:$AF$219,9,FALSE)))</f>
        <v>0</v>
      </c>
      <c r="T168" s="242">
        <f>IF(ISNA(VLOOKUP($B168,'Autumn 2022 School'!$C$2:$AF$219,7,FALSE)),0,(VLOOKUP($B168,'Autumn 2022 School'!$C$2:$AF$219,7,FALSE)))</f>
        <v>0</v>
      </c>
      <c r="U168" s="242">
        <f>IF(ISNA(VLOOKUP($B168,'Spring 2022 School'!$C$2:$AF$219,25,FALSE)),0,(VLOOKUP($B168,'Spring 2022 School'!$C$2:$AF$219,25,FALSE)))</f>
        <v>1</v>
      </c>
      <c r="V168" s="242">
        <f>IF(ISNA(VLOOKUP($B168,'Spring 2022 School'!$C$2:$AF$219,25,FALSE)),0,(VLOOKUP($B168,'Spring 2022 School'!$C$2:$AF$219,25,FALSE)))</f>
        <v>1</v>
      </c>
      <c r="W168" s="242">
        <f>IF(ISNA(VLOOKUP($B168,'Spring 2022 School'!$C$2:$AF$219,25,FALSE)),0,(VLOOKUP($B168,'Spring 2022 School'!$C$2:$AF$219,25,FALSE)))</f>
        <v>1</v>
      </c>
      <c r="X168" s="242">
        <f>IF(ISNA(VLOOKUP($B168,'Spring 2022 School'!$C$2:$AF$219,26,FALSE)),0,(VLOOKUP($B168,'Spring 2022 School'!$C$2:$AF$219,26,FALSE)))</f>
        <v>15</v>
      </c>
      <c r="Y168" s="242">
        <f>IF(ISNA(VLOOKUP($B168,'Spring 2022 School'!$C$2:$AF$219,26,FALSE)),0,(VLOOKUP($B168,'Spring 2022 School'!$C$2:$AF$219,26,FALSE)))</f>
        <v>15</v>
      </c>
      <c r="Z168" s="242">
        <f>IF(ISNA(VLOOKUP($B168,'Spring 2022 School'!$C$2:$AF$219,26,FALSE)),0,(VLOOKUP($B168,'Spring 2022 School'!$C$2:$AF$219,26,FALSE)))</f>
        <v>15</v>
      </c>
      <c r="AA168" s="242">
        <f>IF(ISNA(VLOOKUP($B168,'Spring 2022 School'!$C$2:$AF$219,27,FALSE)),0,(VLOOKUP($B168,'Spring 2022 School'!$C$2:$AF$219,27,FALSE)))</f>
        <v>0</v>
      </c>
      <c r="AB168" s="242">
        <f>IF(ISNA(VLOOKUP($B168,'Spring 2022 School'!$C$2:$AF$219,27,FALSE)),0,(VLOOKUP($B168,'Spring 2022 School'!$C$2:$AF$219,27,FALSE)))</f>
        <v>0</v>
      </c>
      <c r="AC168" s="242">
        <f>IF(ISNA(VLOOKUP($B168,'Spring 2022 School'!$C$2:$AF$219,27,FALSE)),0,(VLOOKUP($B168,'Spring 2022 School'!$C$2:$AF$219,27,FALSE)))</f>
        <v>0</v>
      </c>
      <c r="AD168" s="414">
        <f t="shared" si="57"/>
        <v>52875</v>
      </c>
      <c r="AE168" s="436">
        <f>VLOOKUP($A168,'Data EYFSS Indica Old'!$C:$AQ,17,0)</f>
        <v>1871.4285714285713</v>
      </c>
      <c r="AF168" s="436">
        <f>VLOOKUP($A168,'Data EYFSS Indica Old'!$C:$AQ,18,0)</f>
        <v>2339.2857142857142</v>
      </c>
      <c r="AG168" s="436">
        <f>VLOOKUP($A168,'Data EYFSS Indica Old'!$C:$AQ,19,0)</f>
        <v>4678.5714285714284</v>
      </c>
      <c r="AH168" s="414">
        <f t="shared" si="58"/>
        <v>1141.5714285714284</v>
      </c>
      <c r="AI168" s="414">
        <f t="shared" si="59"/>
        <v>678.39285714285711</v>
      </c>
      <c r="AJ168" s="414">
        <f t="shared" si="60"/>
        <v>374.28571428571428</v>
      </c>
      <c r="AK168" s="414">
        <f t="shared" si="61"/>
        <v>2194.25</v>
      </c>
      <c r="AL168" s="436">
        <f>IF(ISNA(VLOOKUP($A168,'Spring 2022 School'!$B165:$AD165,29,FALSE)),0,(VLOOKUP($A168,'Spring 2022 School'!$B165:$AD165,29,FALSE)))</f>
        <v>1</v>
      </c>
      <c r="AM168" s="436">
        <f>IF(ISNA(VLOOKUP($A168,'Spring 2022 School'!$B165:$AZ165,30,FALSE)),0,(VLOOKUP($A168,'Spring 2022 School'!$B165:$AZ165,30,FALSE)))</f>
        <v>15</v>
      </c>
      <c r="AN168" s="435">
        <f t="shared" si="54"/>
        <v>545</v>
      </c>
      <c r="AO168" s="437">
        <f t="shared" si="55"/>
        <v>0</v>
      </c>
      <c r="AP168" s="414">
        <f t="shared" si="56"/>
        <v>55614.25</v>
      </c>
      <c r="AQ168" s="436">
        <f>VLOOKUP($A168,'Data EYFSS Indica Old'!$C:$AQ,26,0)</f>
        <v>2</v>
      </c>
      <c r="AR168" s="436">
        <f>VLOOKUP($A168,'Data EYFSS Indica Old'!$C:$AQ,27,0)</f>
        <v>0</v>
      </c>
      <c r="AS168" s="436">
        <f>VLOOKUP($A168,'Data EYFSS Indica Old'!$C:$AQ,28,0)</f>
        <v>0</v>
      </c>
      <c r="AT168" s="442">
        <f t="shared" si="66"/>
        <v>241.8</v>
      </c>
      <c r="AU168" s="442">
        <f>(VLOOKUP($A168,'Data EYFSS Indica Old'!$C:$AQ,24,0))/3.2*AU$3</f>
        <v>0</v>
      </c>
      <c r="AV168" s="447">
        <f t="shared" si="62"/>
        <v>55856.05</v>
      </c>
      <c r="AW168" s="443">
        <f t="shared" si="63"/>
        <v>23273.354166666668</v>
      </c>
      <c r="AX168" s="443">
        <f t="shared" si="64"/>
        <v>18618.683333333334</v>
      </c>
      <c r="AY168" s="443">
        <f t="shared" si="65"/>
        <v>13964.012500000001</v>
      </c>
      <c r="AZ168" s="443"/>
    </row>
    <row r="169" spans="1:52" x14ac:dyDescent="0.35">
      <c r="A169" s="252">
        <v>3329</v>
      </c>
      <c r="B169" t="s">
        <v>1089</v>
      </c>
      <c r="C169" s="242">
        <f>IF(ISNA(VLOOKUP($B169,'Spring 2022 School'!$C$2:$AF$220,5,FALSE)),0,(VLOOKUP($B169,'Spring 2022 School'!$C$2:$AF$220,5,FALSE)))</f>
        <v>34</v>
      </c>
      <c r="D169" s="242">
        <f>IF(ISNA(VLOOKUP($B169,'Summer 2022 School'!$C$2:$AF$220,5,FALSE)),0,(VLOOKUP($B169,'Summer 2022 School'!$C$2:$AF$220,5,FALSE)))</f>
        <v>40</v>
      </c>
      <c r="E169" s="242">
        <f>IF(ISNA(VLOOKUP($B169,'Autumn 2022 School'!$C$2:$AF$219,4,FALSE)),0,(VLOOKUP($B169,'Autumn 2022 School'!$C$2:$AF$219,4,FALSE)))</f>
        <v>31</v>
      </c>
      <c r="F169" s="242">
        <f>IF(ISNA(VLOOKUP($B169,'Spring 2022 School'!$C$2:$AF$219,8,FALSE)),0,(VLOOKUP($B169,'Spring 2022 School'!$C$2:$AF$219,8,FALSE)))</f>
        <v>7</v>
      </c>
      <c r="G169" s="242">
        <f>IF(ISNA(VLOOKUP($B169,'Summer 2022 School'!$C$2:$AF$219,8,FALSE)),0,(VLOOKUP($B169,'Summer 2022 School'!$C$2:$AF$219,8,FALSE)))</f>
        <v>8</v>
      </c>
      <c r="H169" s="242">
        <f>IF(ISNA(VLOOKUP($B169,'Autumn 2022 School'!$C$2:$AF$219,6,FALSE)),0,(VLOOKUP($B169,'Autumn 2022 School'!$C$2:$AF$219,6,FALSE)))</f>
        <v>6</v>
      </c>
      <c r="I169" s="242">
        <f>IF(ISNA(VLOOKUP($B169,'Spring 2022 School'!$C$2:$AF$219,12,FALSE)),0,(VLOOKUP($B169,'Spring 2022 School'!$C$2:$AF$219,12,FALSE)))</f>
        <v>510</v>
      </c>
      <c r="J169" s="242">
        <f>IF(ISNA(VLOOKUP($B169,'Summer 2022 School'!$C$2:$AF$219,12,FALSE)),0,(VLOOKUP($B169,'Summer 2022 School'!$C$2:$AF$219,12,FALSE)))</f>
        <v>600</v>
      </c>
      <c r="K169" s="242">
        <f>IF(ISNA(VLOOKUP($B169,'Autumn 2022 School'!$C$2:$AF$219,9,FALSE)),0,(VLOOKUP($B169,'Autumn 2022 School'!$C$2:$AF$219,9,FALSE)))</f>
        <v>465</v>
      </c>
      <c r="L169" s="242">
        <f>IF(ISNA(VLOOKUP($B169,'Spring 2022 School'!$C$2:$AF$219,15,FALSE)),0,(VLOOKUP($B169,'Spring 2022 School'!$C$2:$AF$219,15,FALSE)))</f>
        <v>105</v>
      </c>
      <c r="M169" s="242">
        <f>IF(ISNA(VLOOKUP($B169,'Summer 2022 School'!$C$2:$AF$219,15,FALSE)),0,(VLOOKUP($B169,'Summer 2022 School'!$C$2:$AF$219,15,FALSE)))</f>
        <v>120</v>
      </c>
      <c r="N169" s="242">
        <f>IF(ISNA(VLOOKUP($B169,'Autumn 2022 School'!$C$2:$AF$219,11,FALSE)),0,(VLOOKUP($B169,'Autumn 2022 School'!$C$2:$AF$219,11,FALSE)))</f>
        <v>90</v>
      </c>
      <c r="O169" s="242">
        <f>IF(ISNA(VLOOKUP($B169,'Spring 2022 School'!$C$2:$AF$219,2,FALSE)),0,(VLOOKUP($B169,'Spring 2022 School'!$C$2:$AF$219,2,FALSE)))</f>
        <v>0</v>
      </c>
      <c r="P169" s="242">
        <f>IF(ISNA(VLOOKUP($B169,'Summer 2022 School'!$C$2:$AF$219,2,FALSE)),0,(VLOOKUP($B169,'Summer 2022 School'!$C$2:$AF$219,2,FALSE)))</f>
        <v>0</v>
      </c>
      <c r="Q169" s="242">
        <f>IF(ISNA(VLOOKUP($B169,'Autumn 2022 School'!$C$2:$AF$219,2,FALSE)),0,(VLOOKUP($B169,'Autumn 2022 School'!$C$2:$AF$219,2,FALSE)))</f>
        <v>0</v>
      </c>
      <c r="R169" s="242">
        <f>IF(ISNA(VLOOKUP($B169,'Spring 2022 School'!$C$2:$AF$219,9,FALSE)),0,(VLOOKUP($B169,'Spring 2022 School'!$C$2:$AF$219,9,FALSE)))</f>
        <v>0</v>
      </c>
      <c r="S169" s="242">
        <f>IF(ISNA(VLOOKUP($B169,'Summer 2022 School'!$C$2:$AF$219,9,FALSE)),0,(VLOOKUP($B169,'Summer 2022 School'!$C$2:$AF$219,9,FALSE)))</f>
        <v>0</v>
      </c>
      <c r="T169" s="242">
        <f>IF(ISNA(VLOOKUP($B169,'Autumn 2022 School'!$C$2:$AF$219,7,FALSE)),0,(VLOOKUP($B169,'Autumn 2022 School'!$C$2:$AF$219,7,FALSE)))</f>
        <v>0</v>
      </c>
      <c r="U169" s="242">
        <f>IF(ISNA(VLOOKUP($B169,'Spring 2022 School'!$C$2:$AF$219,25,FALSE)),0,(VLOOKUP($B169,'Spring 2022 School'!$C$2:$AF$219,25,FALSE)))</f>
        <v>9</v>
      </c>
      <c r="V169" s="242">
        <f>IF(ISNA(VLOOKUP($B169,'Spring 2022 School'!$C$2:$AF$219,25,FALSE)),0,(VLOOKUP($B169,'Spring 2022 School'!$C$2:$AF$219,25,FALSE)))</f>
        <v>9</v>
      </c>
      <c r="W169" s="242">
        <f>IF(ISNA(VLOOKUP($B169,'Spring 2022 School'!$C$2:$AF$219,25,FALSE)),0,(VLOOKUP($B169,'Spring 2022 School'!$C$2:$AF$219,25,FALSE)))</f>
        <v>9</v>
      </c>
      <c r="X169" s="242">
        <f>IF(ISNA(VLOOKUP($B169,'Spring 2022 School'!$C$2:$AF$219,26,FALSE)),0,(VLOOKUP($B169,'Spring 2022 School'!$C$2:$AF$219,26,FALSE)))</f>
        <v>135</v>
      </c>
      <c r="Y169" s="242">
        <f>IF(ISNA(VLOOKUP($B169,'Spring 2022 School'!$C$2:$AF$219,26,FALSE)),0,(VLOOKUP($B169,'Spring 2022 School'!$C$2:$AF$219,26,FALSE)))</f>
        <v>135</v>
      </c>
      <c r="Z169" s="242">
        <f>IF(ISNA(VLOOKUP($B169,'Spring 2022 School'!$C$2:$AF$219,26,FALSE)),0,(VLOOKUP($B169,'Spring 2022 School'!$C$2:$AF$219,26,FALSE)))</f>
        <v>135</v>
      </c>
      <c r="AA169" s="242">
        <f>IF(ISNA(VLOOKUP($B169,'Spring 2022 School'!$C$2:$AF$219,27,FALSE)),0,(VLOOKUP($B169,'Spring 2022 School'!$C$2:$AF$219,27,FALSE)))</f>
        <v>30</v>
      </c>
      <c r="AB169" s="242">
        <f>IF(ISNA(VLOOKUP($B169,'Spring 2022 School'!$C$2:$AF$219,27,FALSE)),0,(VLOOKUP($B169,'Spring 2022 School'!$C$2:$AF$219,27,FALSE)))</f>
        <v>30</v>
      </c>
      <c r="AC169" s="242">
        <f>IF(ISNA(VLOOKUP($B169,'Spring 2022 School'!$C$2:$AF$219,27,FALSE)),0,(VLOOKUP($B169,'Spring 2022 School'!$C$2:$AF$219,27,FALSE)))</f>
        <v>30</v>
      </c>
      <c r="AD169" s="414">
        <f t="shared" si="57"/>
        <v>112870.5</v>
      </c>
      <c r="AE169" s="436">
        <f>VLOOKUP($A169,'Data EYFSS Indica Old'!$C:$AQ,17,0)</f>
        <v>0</v>
      </c>
      <c r="AF169" s="436">
        <f>VLOOKUP($A169,'Data EYFSS Indica Old'!$C:$AQ,18,0)</f>
        <v>1594.2857142857142</v>
      </c>
      <c r="AG169" s="436">
        <f>VLOOKUP($A169,'Data EYFSS Indica Old'!$C:$AQ,19,0)</f>
        <v>12222.857142857143</v>
      </c>
      <c r="AH169" s="414">
        <f t="shared" si="58"/>
        <v>0</v>
      </c>
      <c r="AI169" s="414">
        <f t="shared" si="59"/>
        <v>462.3428571428571</v>
      </c>
      <c r="AJ169" s="414">
        <f t="shared" si="60"/>
        <v>977.82857142857142</v>
      </c>
      <c r="AK169" s="414">
        <f t="shared" si="61"/>
        <v>1440.1714285714286</v>
      </c>
      <c r="AL169" s="436">
        <f>IF(ISNA(VLOOKUP($A169,'Spring 2022 School'!$B166:$AD166,29,FALSE)),0,(VLOOKUP($A169,'Spring 2022 School'!$B166:$AD166,29,FALSE)))</f>
        <v>9</v>
      </c>
      <c r="AM169" s="436">
        <f>IF(ISNA(VLOOKUP($A169,'Spring 2022 School'!$B166:$AZ166,30,FALSE)),0,(VLOOKUP($A169,'Spring 2022 School'!$B166:$AZ166,30,FALSE)))</f>
        <v>135</v>
      </c>
      <c r="AN169" s="435">
        <f t="shared" si="54"/>
        <v>4905</v>
      </c>
      <c r="AO169" s="437">
        <f t="shared" si="55"/>
        <v>0</v>
      </c>
      <c r="AP169" s="414">
        <f t="shared" si="56"/>
        <v>119215.67142857143</v>
      </c>
      <c r="AQ169" s="436">
        <f>VLOOKUP($A169,'Data EYFSS Indica Old'!$C:$AQ,26,0)</f>
        <v>9</v>
      </c>
      <c r="AR169" s="436">
        <f>VLOOKUP($A169,'Data EYFSS Indica Old'!$C:$AQ,27,0)</f>
        <v>0</v>
      </c>
      <c r="AS169" s="436">
        <f>VLOOKUP($A169,'Data EYFSS Indica Old'!$C:$AQ,28,0)</f>
        <v>0</v>
      </c>
      <c r="AT169" s="442">
        <f t="shared" si="66"/>
        <v>1088.0999999999999</v>
      </c>
      <c r="AU169" s="442">
        <f>(VLOOKUP($A169,'Data EYFSS Indica Old'!$C:$AQ,24,0))/3.2*AU$3</f>
        <v>0</v>
      </c>
      <c r="AV169" s="447">
        <f t="shared" si="62"/>
        <v>120303.77142857143</v>
      </c>
      <c r="AW169" s="443">
        <f t="shared" si="63"/>
        <v>50126.571428571435</v>
      </c>
      <c r="AX169" s="443">
        <f t="shared" si="64"/>
        <v>40101.257142857146</v>
      </c>
      <c r="AY169" s="443">
        <f t="shared" si="65"/>
        <v>30075.942857142858</v>
      </c>
      <c r="AZ169" s="443"/>
    </row>
    <row r="170" spans="1:52" x14ac:dyDescent="0.35">
      <c r="A170" s="252">
        <v>3330</v>
      </c>
      <c r="B170" t="s">
        <v>1090</v>
      </c>
      <c r="C170" s="242">
        <f>IF(ISNA(VLOOKUP($B170,'Spring 2022 School'!$C$2:$AF$220,5,FALSE)),0,(VLOOKUP($B170,'Spring 2022 School'!$C$2:$AF$220,5,FALSE)))</f>
        <v>30</v>
      </c>
      <c r="D170" s="242">
        <f>IF(ISNA(VLOOKUP($B170,'Summer 2022 School'!$C$2:$AF$220,5,FALSE)),0,(VLOOKUP($B170,'Summer 2022 School'!$C$2:$AF$220,5,FALSE)))</f>
        <v>29</v>
      </c>
      <c r="E170" s="242">
        <f>IF(ISNA(VLOOKUP($B170,'Autumn 2022 School'!$C$2:$AF$219,4,FALSE)),0,(VLOOKUP($B170,'Autumn 2022 School'!$C$2:$AF$219,4,FALSE)))</f>
        <v>31</v>
      </c>
      <c r="F170" s="242">
        <f>IF(ISNA(VLOOKUP($B170,'Spring 2022 School'!$C$2:$AF$219,8,FALSE)),0,(VLOOKUP($B170,'Spring 2022 School'!$C$2:$AF$219,8,FALSE)))</f>
        <v>12</v>
      </c>
      <c r="G170" s="242">
        <f>IF(ISNA(VLOOKUP($B170,'Summer 2022 School'!$C$2:$AF$219,8,FALSE)),0,(VLOOKUP($B170,'Summer 2022 School'!$C$2:$AF$219,8,FALSE)))</f>
        <v>11</v>
      </c>
      <c r="H170" s="242">
        <f>IF(ISNA(VLOOKUP($B170,'Autumn 2022 School'!$C$2:$AF$219,6,FALSE)),0,(VLOOKUP($B170,'Autumn 2022 School'!$C$2:$AF$219,6,FALSE)))</f>
        <v>17</v>
      </c>
      <c r="I170" s="242">
        <f>IF(ISNA(VLOOKUP($B170,'Spring 2022 School'!$C$2:$AF$219,12,FALSE)),0,(VLOOKUP($B170,'Spring 2022 School'!$C$2:$AF$219,12,FALSE)))</f>
        <v>450</v>
      </c>
      <c r="J170" s="242">
        <f>IF(ISNA(VLOOKUP($B170,'Summer 2022 School'!$C$2:$AF$219,12,FALSE)),0,(VLOOKUP($B170,'Summer 2022 School'!$C$2:$AF$219,12,FALSE)))</f>
        <v>435</v>
      </c>
      <c r="K170" s="242">
        <f>IF(ISNA(VLOOKUP($B170,'Autumn 2022 School'!$C$2:$AF$219,9,FALSE)),0,(VLOOKUP($B170,'Autumn 2022 School'!$C$2:$AF$219,9,FALSE)))</f>
        <v>465</v>
      </c>
      <c r="L170" s="242">
        <f>IF(ISNA(VLOOKUP($B170,'Spring 2022 School'!$C$2:$AF$219,15,FALSE)),0,(VLOOKUP($B170,'Spring 2022 School'!$C$2:$AF$219,15,FALSE)))</f>
        <v>180</v>
      </c>
      <c r="M170" s="242">
        <f>IF(ISNA(VLOOKUP($B170,'Summer 2022 School'!$C$2:$AF$219,15,FALSE)),0,(VLOOKUP($B170,'Summer 2022 School'!$C$2:$AF$219,15,FALSE)))</f>
        <v>165</v>
      </c>
      <c r="N170" s="242">
        <f>IF(ISNA(VLOOKUP($B170,'Autumn 2022 School'!$C$2:$AF$219,11,FALSE)),0,(VLOOKUP($B170,'Autumn 2022 School'!$C$2:$AF$219,11,FALSE)))</f>
        <v>249</v>
      </c>
      <c r="O170" s="242">
        <f>IF(ISNA(VLOOKUP($B170,'Spring 2022 School'!$C$2:$AF$219,2,FALSE)),0,(VLOOKUP($B170,'Spring 2022 School'!$C$2:$AF$219,2,FALSE)))</f>
        <v>0</v>
      </c>
      <c r="P170" s="242">
        <f>IF(ISNA(VLOOKUP($B170,'Summer 2022 School'!$C$2:$AF$219,2,FALSE)),0,(VLOOKUP($B170,'Summer 2022 School'!$C$2:$AF$219,2,FALSE)))</f>
        <v>0</v>
      </c>
      <c r="Q170" s="242">
        <f>IF(ISNA(VLOOKUP($B170,'Autumn 2022 School'!$C$2:$AF$219,2,FALSE)),0,(VLOOKUP($B170,'Autumn 2022 School'!$C$2:$AF$219,2,FALSE)))</f>
        <v>0</v>
      </c>
      <c r="R170" s="242">
        <f>IF(ISNA(VLOOKUP($B170,'Spring 2022 School'!$C$2:$AF$219,9,FALSE)),0,(VLOOKUP($B170,'Spring 2022 School'!$C$2:$AF$219,9,FALSE)))</f>
        <v>0</v>
      </c>
      <c r="S170" s="242">
        <f>IF(ISNA(VLOOKUP($B170,'Summer 2022 School'!$C$2:$AF$219,9,FALSE)),0,(VLOOKUP($B170,'Summer 2022 School'!$C$2:$AF$219,9,FALSE)))</f>
        <v>0</v>
      </c>
      <c r="T170" s="242">
        <f>IF(ISNA(VLOOKUP($B170,'Autumn 2022 School'!$C$2:$AF$219,7,FALSE)),0,(VLOOKUP($B170,'Autumn 2022 School'!$C$2:$AF$219,7,FALSE)))</f>
        <v>0</v>
      </c>
      <c r="U170" s="242">
        <f>IF(ISNA(VLOOKUP($B170,'Spring 2022 School'!$C$2:$AF$219,25,FALSE)),0,(VLOOKUP($B170,'Spring 2022 School'!$C$2:$AF$219,25,FALSE)))</f>
        <v>11</v>
      </c>
      <c r="V170" s="242">
        <f>IF(ISNA(VLOOKUP($B170,'Spring 2022 School'!$C$2:$AF$219,25,FALSE)),0,(VLOOKUP($B170,'Spring 2022 School'!$C$2:$AF$219,25,FALSE)))</f>
        <v>11</v>
      </c>
      <c r="W170" s="242">
        <f>IF(ISNA(VLOOKUP($B170,'Spring 2022 School'!$C$2:$AF$219,25,FALSE)),0,(VLOOKUP($B170,'Spring 2022 School'!$C$2:$AF$219,25,FALSE)))</f>
        <v>11</v>
      </c>
      <c r="X170" s="242">
        <f>IF(ISNA(VLOOKUP($B170,'Spring 2022 School'!$C$2:$AF$219,26,FALSE)),0,(VLOOKUP($B170,'Spring 2022 School'!$C$2:$AF$219,26,FALSE)))</f>
        <v>165</v>
      </c>
      <c r="Y170" s="242">
        <f>IF(ISNA(VLOOKUP($B170,'Spring 2022 School'!$C$2:$AF$219,26,FALSE)),0,(VLOOKUP($B170,'Spring 2022 School'!$C$2:$AF$219,26,FALSE)))</f>
        <v>165</v>
      </c>
      <c r="Z170" s="242">
        <f>IF(ISNA(VLOOKUP($B170,'Spring 2022 School'!$C$2:$AF$219,26,FALSE)),0,(VLOOKUP($B170,'Spring 2022 School'!$C$2:$AF$219,26,FALSE)))</f>
        <v>165</v>
      </c>
      <c r="AA170" s="242">
        <f>IF(ISNA(VLOOKUP($B170,'Spring 2022 School'!$C$2:$AF$219,27,FALSE)),0,(VLOOKUP($B170,'Spring 2022 School'!$C$2:$AF$219,27,FALSE)))</f>
        <v>30</v>
      </c>
      <c r="AB170" s="242">
        <f>IF(ISNA(VLOOKUP($B170,'Spring 2022 School'!$C$2:$AF$219,27,FALSE)),0,(VLOOKUP($B170,'Spring 2022 School'!$C$2:$AF$219,27,FALSE)))</f>
        <v>30</v>
      </c>
      <c r="AC170" s="242">
        <f>IF(ISNA(VLOOKUP($B170,'Spring 2022 School'!$C$2:$AF$219,27,FALSE)),0,(VLOOKUP($B170,'Spring 2022 School'!$C$2:$AF$219,27,FALSE)))</f>
        <v>30</v>
      </c>
      <c r="AD170" s="414">
        <f t="shared" si="57"/>
        <v>115422.6</v>
      </c>
      <c r="AE170" s="436">
        <f>VLOOKUP($A170,'Data EYFSS Indica Old'!$C:$AQ,17,0)</f>
        <v>7974.2647058823532</v>
      </c>
      <c r="AF170" s="436">
        <f>VLOOKUP($A170,'Data EYFSS Indica Old'!$C:$AQ,18,0)</f>
        <v>10100.735294117647</v>
      </c>
      <c r="AG170" s="436">
        <f>VLOOKUP($A170,'Data EYFSS Indica Old'!$C:$AQ,19,0)</f>
        <v>11695.588235294119</v>
      </c>
      <c r="AH170" s="414">
        <f t="shared" si="58"/>
        <v>4864.3014705882351</v>
      </c>
      <c r="AI170" s="414">
        <f t="shared" si="59"/>
        <v>2929.2132352941176</v>
      </c>
      <c r="AJ170" s="414">
        <f t="shared" si="60"/>
        <v>935.64705882352951</v>
      </c>
      <c r="AK170" s="414">
        <f t="shared" si="61"/>
        <v>8729.1617647058829</v>
      </c>
      <c r="AL170" s="436">
        <f>IF(ISNA(VLOOKUP($A170,'Spring 2022 School'!$B167:$AD167,29,FALSE)),0,(VLOOKUP($A170,'Spring 2022 School'!$B167:$AD167,29,FALSE)))</f>
        <v>11</v>
      </c>
      <c r="AM170" s="436">
        <f>IF(ISNA(VLOOKUP($A170,'Spring 2022 School'!$B167:$AZ167,30,FALSE)),0,(VLOOKUP($A170,'Spring 2022 School'!$B167:$AZ167,30,FALSE)))</f>
        <v>165</v>
      </c>
      <c r="AN170" s="435">
        <f t="shared" si="54"/>
        <v>5995</v>
      </c>
      <c r="AO170" s="437">
        <f t="shared" si="55"/>
        <v>0</v>
      </c>
      <c r="AP170" s="414">
        <f t="shared" si="56"/>
        <v>130146.76176470589</v>
      </c>
      <c r="AQ170" s="436">
        <f>VLOOKUP($A170,'Data EYFSS Indica Old'!$C:$AQ,26,0)</f>
        <v>10</v>
      </c>
      <c r="AR170" s="436">
        <f>VLOOKUP($A170,'Data EYFSS Indica Old'!$C:$AQ,27,0)</f>
        <v>0</v>
      </c>
      <c r="AS170" s="436">
        <f>VLOOKUP($A170,'Data EYFSS Indica Old'!$C:$AQ,28,0)</f>
        <v>0</v>
      </c>
      <c r="AT170" s="442">
        <f t="shared" si="66"/>
        <v>1209</v>
      </c>
      <c r="AU170" s="442">
        <f>(VLOOKUP($A170,'Data EYFSS Indica Old'!$C:$AQ,24,0))/3.2*AU$3</f>
        <v>0</v>
      </c>
      <c r="AV170" s="447">
        <f t="shared" si="62"/>
        <v>131355.76176470588</v>
      </c>
      <c r="AW170" s="443">
        <f t="shared" si="63"/>
        <v>54731.567401960783</v>
      </c>
      <c r="AX170" s="443">
        <f t="shared" si="64"/>
        <v>43785.253921568627</v>
      </c>
      <c r="AY170" s="443">
        <f t="shared" si="65"/>
        <v>32838.94044117647</v>
      </c>
      <c r="AZ170" s="443"/>
    </row>
    <row r="171" spans="1:52" x14ac:dyDescent="0.35">
      <c r="A171" s="252">
        <v>3331</v>
      </c>
      <c r="B171" t="s">
        <v>1091</v>
      </c>
      <c r="C171" s="242">
        <f>IF(ISNA(VLOOKUP($B171,'Spring 2022 School'!$C$2:$AF$220,5,FALSE)),0,(VLOOKUP($B171,'Spring 2022 School'!$C$2:$AF$220,5,FALSE)))</f>
        <v>35</v>
      </c>
      <c r="D171" s="242">
        <f>IF(ISNA(VLOOKUP($B171,'Summer 2022 School'!$C$2:$AF$220,5,FALSE)),0,(VLOOKUP($B171,'Summer 2022 School'!$C$2:$AF$220,5,FALSE)))</f>
        <v>34</v>
      </c>
      <c r="E171" s="242">
        <f>IF(ISNA(VLOOKUP($B171,'Autumn 2022 School'!$C$2:$AF$219,4,FALSE)),0,(VLOOKUP($B171,'Autumn 2022 School'!$C$2:$AF$219,4,FALSE)))</f>
        <v>30</v>
      </c>
      <c r="F171" s="242">
        <f>IF(ISNA(VLOOKUP($B171,'Spring 2022 School'!$C$2:$AF$219,8,FALSE)),0,(VLOOKUP($B171,'Spring 2022 School'!$C$2:$AF$219,8,FALSE)))</f>
        <v>9</v>
      </c>
      <c r="G171" s="242">
        <f>IF(ISNA(VLOOKUP($B171,'Summer 2022 School'!$C$2:$AF$219,8,FALSE)),0,(VLOOKUP($B171,'Summer 2022 School'!$C$2:$AF$219,8,FALSE)))</f>
        <v>10</v>
      </c>
      <c r="H171" s="242">
        <f>IF(ISNA(VLOOKUP($B171,'Autumn 2022 School'!$C$2:$AF$219,6,FALSE)),0,(VLOOKUP($B171,'Autumn 2022 School'!$C$2:$AF$219,6,FALSE)))</f>
        <v>4</v>
      </c>
      <c r="I171" s="242">
        <f>IF(ISNA(VLOOKUP($B171,'Spring 2022 School'!$C$2:$AF$219,12,FALSE)),0,(VLOOKUP($B171,'Spring 2022 School'!$C$2:$AF$219,12,FALSE)))</f>
        <v>525</v>
      </c>
      <c r="J171" s="242">
        <f>IF(ISNA(VLOOKUP($B171,'Summer 2022 School'!$C$2:$AF$219,12,FALSE)),0,(VLOOKUP($B171,'Summer 2022 School'!$C$2:$AF$219,12,FALSE)))</f>
        <v>510</v>
      </c>
      <c r="K171" s="242">
        <f>IF(ISNA(VLOOKUP($B171,'Autumn 2022 School'!$C$2:$AF$219,9,FALSE)),0,(VLOOKUP($B171,'Autumn 2022 School'!$C$2:$AF$219,9,FALSE)))</f>
        <v>450</v>
      </c>
      <c r="L171" s="242">
        <f>IF(ISNA(VLOOKUP($B171,'Spring 2022 School'!$C$2:$AF$219,15,FALSE)),0,(VLOOKUP($B171,'Spring 2022 School'!$C$2:$AF$219,15,FALSE)))</f>
        <v>135</v>
      </c>
      <c r="M171" s="242">
        <f>IF(ISNA(VLOOKUP($B171,'Summer 2022 School'!$C$2:$AF$219,15,FALSE)),0,(VLOOKUP($B171,'Summer 2022 School'!$C$2:$AF$219,15,FALSE)))</f>
        <v>150</v>
      </c>
      <c r="N171" s="242">
        <f>IF(ISNA(VLOOKUP($B171,'Autumn 2022 School'!$C$2:$AF$219,11,FALSE)),0,(VLOOKUP($B171,'Autumn 2022 School'!$C$2:$AF$219,11,FALSE)))</f>
        <v>60</v>
      </c>
      <c r="O171" s="242">
        <f>IF(ISNA(VLOOKUP($B171,'Spring 2022 School'!$C$2:$AF$219,2,FALSE)),0,(VLOOKUP($B171,'Spring 2022 School'!$C$2:$AF$219,2,FALSE)))</f>
        <v>0</v>
      </c>
      <c r="P171" s="242">
        <f>IF(ISNA(VLOOKUP($B171,'Summer 2022 School'!$C$2:$AF$219,2,FALSE)),0,(VLOOKUP($B171,'Summer 2022 School'!$C$2:$AF$219,2,FALSE)))</f>
        <v>0</v>
      </c>
      <c r="Q171" s="242">
        <f>IF(ISNA(VLOOKUP($B171,'Autumn 2022 School'!$C$2:$AF$219,2,FALSE)),0,(VLOOKUP($B171,'Autumn 2022 School'!$C$2:$AF$219,2,FALSE)))</f>
        <v>0</v>
      </c>
      <c r="R171" s="242">
        <f>IF(ISNA(VLOOKUP($B171,'Spring 2022 School'!$C$2:$AF$219,9,FALSE)),0,(VLOOKUP($B171,'Spring 2022 School'!$C$2:$AF$219,9,FALSE)))</f>
        <v>0</v>
      </c>
      <c r="S171" s="242">
        <f>IF(ISNA(VLOOKUP($B171,'Summer 2022 School'!$C$2:$AF$219,9,FALSE)),0,(VLOOKUP($B171,'Summer 2022 School'!$C$2:$AF$219,9,FALSE)))</f>
        <v>0</v>
      </c>
      <c r="T171" s="242">
        <f>IF(ISNA(VLOOKUP($B171,'Autumn 2022 School'!$C$2:$AF$219,7,FALSE)),0,(VLOOKUP($B171,'Autumn 2022 School'!$C$2:$AF$219,7,FALSE)))</f>
        <v>0</v>
      </c>
      <c r="U171" s="242">
        <f>IF(ISNA(VLOOKUP($B171,'Spring 2022 School'!$C$2:$AF$219,25,FALSE)),0,(VLOOKUP($B171,'Spring 2022 School'!$C$2:$AF$219,25,FALSE)))</f>
        <v>5</v>
      </c>
      <c r="V171" s="242">
        <f>IF(ISNA(VLOOKUP($B171,'Spring 2022 School'!$C$2:$AF$219,25,FALSE)),0,(VLOOKUP($B171,'Spring 2022 School'!$C$2:$AF$219,25,FALSE)))</f>
        <v>5</v>
      </c>
      <c r="W171" s="242">
        <f>IF(ISNA(VLOOKUP($B171,'Spring 2022 School'!$C$2:$AF$219,25,FALSE)),0,(VLOOKUP($B171,'Spring 2022 School'!$C$2:$AF$219,25,FALSE)))</f>
        <v>5</v>
      </c>
      <c r="X171" s="242">
        <f>IF(ISNA(VLOOKUP($B171,'Spring 2022 School'!$C$2:$AF$219,26,FALSE)),0,(VLOOKUP($B171,'Spring 2022 School'!$C$2:$AF$219,26,FALSE)))</f>
        <v>75</v>
      </c>
      <c r="Y171" s="242">
        <f>IF(ISNA(VLOOKUP($B171,'Spring 2022 School'!$C$2:$AF$219,26,FALSE)),0,(VLOOKUP($B171,'Spring 2022 School'!$C$2:$AF$219,26,FALSE)))</f>
        <v>75</v>
      </c>
      <c r="Z171" s="242">
        <f>IF(ISNA(VLOOKUP($B171,'Spring 2022 School'!$C$2:$AF$219,26,FALSE)),0,(VLOOKUP($B171,'Spring 2022 School'!$C$2:$AF$219,26,FALSE)))</f>
        <v>75</v>
      </c>
      <c r="AA171" s="242">
        <f>IF(ISNA(VLOOKUP($B171,'Spring 2022 School'!$C$2:$AF$219,27,FALSE)),0,(VLOOKUP($B171,'Spring 2022 School'!$C$2:$AF$219,27,FALSE)))</f>
        <v>30</v>
      </c>
      <c r="AB171" s="242">
        <f>IF(ISNA(VLOOKUP($B171,'Spring 2022 School'!$C$2:$AF$219,27,FALSE)),0,(VLOOKUP($B171,'Spring 2022 School'!$C$2:$AF$219,27,FALSE)))</f>
        <v>30</v>
      </c>
      <c r="AC171" s="242">
        <f>IF(ISNA(VLOOKUP($B171,'Spring 2022 School'!$C$2:$AF$219,27,FALSE)),0,(VLOOKUP($B171,'Spring 2022 School'!$C$2:$AF$219,27,FALSE)))</f>
        <v>30</v>
      </c>
      <c r="AD171" s="414">
        <f t="shared" si="57"/>
        <v>109416</v>
      </c>
      <c r="AE171" s="436">
        <f>VLOOKUP($A171,'Data EYFSS Indica Old'!$C:$AQ,17,0)</f>
        <v>7842.2727272727279</v>
      </c>
      <c r="AF171" s="436">
        <f>VLOOKUP($A171,'Data EYFSS Indica Old'!$C:$AQ,18,0)</f>
        <v>10456.363636363636</v>
      </c>
      <c r="AG171" s="436">
        <f>VLOOKUP($A171,'Data EYFSS Indica Old'!$C:$AQ,19,0)</f>
        <v>12199.090909090908</v>
      </c>
      <c r="AH171" s="414">
        <f t="shared" si="58"/>
        <v>4783.7863636363636</v>
      </c>
      <c r="AI171" s="414">
        <f t="shared" si="59"/>
        <v>3032.3454545454542</v>
      </c>
      <c r="AJ171" s="414">
        <f t="shared" si="60"/>
        <v>975.92727272727268</v>
      </c>
      <c r="AK171" s="414">
        <f t="shared" si="61"/>
        <v>8792.0590909090897</v>
      </c>
      <c r="AL171" s="436">
        <f>IF(ISNA(VLOOKUP($A171,'Spring 2022 School'!$B168:$AD168,29,FALSE)),0,(VLOOKUP($A171,'Spring 2022 School'!$B168:$AD168,29,FALSE)))</f>
        <v>5</v>
      </c>
      <c r="AM171" s="436">
        <f>IF(ISNA(VLOOKUP($A171,'Spring 2022 School'!$B168:$AZ168,30,FALSE)),0,(VLOOKUP($A171,'Spring 2022 School'!$B168:$AZ168,30,FALSE)))</f>
        <v>75</v>
      </c>
      <c r="AN171" s="435">
        <f t="shared" si="54"/>
        <v>2725</v>
      </c>
      <c r="AO171" s="437">
        <f t="shared" si="55"/>
        <v>0</v>
      </c>
      <c r="AP171" s="414">
        <f t="shared" si="56"/>
        <v>120933.05909090908</v>
      </c>
      <c r="AQ171" s="436">
        <f>VLOOKUP($A171,'Data EYFSS Indica Old'!$C:$AQ,26,0)</f>
        <v>7</v>
      </c>
      <c r="AR171" s="436">
        <f>VLOOKUP($A171,'Data EYFSS Indica Old'!$C:$AQ,27,0)</f>
        <v>0</v>
      </c>
      <c r="AS171" s="436">
        <f>VLOOKUP($A171,'Data EYFSS Indica Old'!$C:$AQ,28,0)</f>
        <v>0</v>
      </c>
      <c r="AT171" s="442">
        <f t="shared" si="66"/>
        <v>846.3</v>
      </c>
      <c r="AU171" s="442">
        <f>(VLOOKUP($A171,'Data EYFSS Indica Old'!$C:$AQ,24,0))/3.2*AU$3</f>
        <v>0</v>
      </c>
      <c r="AV171" s="447">
        <f t="shared" si="62"/>
        <v>121779.35909090909</v>
      </c>
      <c r="AW171" s="443">
        <f t="shared" si="63"/>
        <v>50741.39962121212</v>
      </c>
      <c r="AX171" s="443">
        <f t="shared" si="64"/>
        <v>40593.119696969698</v>
      </c>
      <c r="AY171" s="443">
        <f t="shared" si="65"/>
        <v>30444.839772727275</v>
      </c>
      <c r="AZ171" s="443"/>
    </row>
    <row r="172" spans="1:52" x14ac:dyDescent="0.35">
      <c r="A172" s="252">
        <v>3347</v>
      </c>
      <c r="B172" t="s">
        <v>1092</v>
      </c>
      <c r="C172" s="242">
        <f>IF(ISNA(VLOOKUP($B172,'Spring 2022 School'!$C$2:$AF$220,5,FALSE)),0,(VLOOKUP($B172,'Spring 2022 School'!$C$2:$AF$220,5,FALSE)))</f>
        <v>19</v>
      </c>
      <c r="D172" s="242">
        <f>IF(ISNA(VLOOKUP($B172,'Summer 2022 School'!$C$2:$AF$220,5,FALSE)),0,(VLOOKUP($B172,'Summer 2022 School'!$C$2:$AF$220,5,FALSE)))</f>
        <v>19</v>
      </c>
      <c r="E172" s="242">
        <f>IF(ISNA(VLOOKUP($B172,'Autumn 2022 School'!$C$2:$AF$219,4,FALSE)),0,(VLOOKUP($B172,'Autumn 2022 School'!$C$2:$AF$219,4,FALSE)))</f>
        <v>17</v>
      </c>
      <c r="F172" s="242">
        <f>IF(ISNA(VLOOKUP($B172,'Spring 2022 School'!$C$2:$AF$219,8,FALSE)),0,(VLOOKUP($B172,'Spring 2022 School'!$C$2:$AF$219,8,FALSE)))</f>
        <v>1</v>
      </c>
      <c r="G172" s="242">
        <f>IF(ISNA(VLOOKUP($B172,'Summer 2022 School'!$C$2:$AF$219,8,FALSE)),0,(VLOOKUP($B172,'Summer 2022 School'!$C$2:$AF$219,8,FALSE)))</f>
        <v>0</v>
      </c>
      <c r="H172" s="242">
        <f>IF(ISNA(VLOOKUP($B172,'Autumn 2022 School'!$C$2:$AF$219,6,FALSE)),0,(VLOOKUP($B172,'Autumn 2022 School'!$C$2:$AF$219,6,FALSE)))</f>
        <v>1</v>
      </c>
      <c r="I172" s="242">
        <f>IF(ISNA(VLOOKUP($B172,'Spring 2022 School'!$C$2:$AF$219,12,FALSE)),0,(VLOOKUP($B172,'Spring 2022 School'!$C$2:$AF$219,12,FALSE)))</f>
        <v>285</v>
      </c>
      <c r="J172" s="242">
        <f>IF(ISNA(VLOOKUP($B172,'Summer 2022 School'!$C$2:$AF$219,12,FALSE)),0,(VLOOKUP($B172,'Summer 2022 School'!$C$2:$AF$219,12,FALSE)))</f>
        <v>285</v>
      </c>
      <c r="K172" s="242">
        <f>IF(ISNA(VLOOKUP($B172,'Autumn 2022 School'!$C$2:$AF$219,9,FALSE)),0,(VLOOKUP($B172,'Autumn 2022 School'!$C$2:$AF$219,9,FALSE)))</f>
        <v>255</v>
      </c>
      <c r="L172" s="242">
        <f>IF(ISNA(VLOOKUP($B172,'Spring 2022 School'!$C$2:$AF$219,15,FALSE)),0,(VLOOKUP($B172,'Spring 2022 School'!$C$2:$AF$219,15,FALSE)))</f>
        <v>15</v>
      </c>
      <c r="M172" s="242">
        <f>IF(ISNA(VLOOKUP($B172,'Summer 2022 School'!$C$2:$AF$219,15,FALSE)),0,(VLOOKUP($B172,'Summer 2022 School'!$C$2:$AF$219,15,FALSE)))</f>
        <v>0</v>
      </c>
      <c r="N172" s="242">
        <f>IF(ISNA(VLOOKUP($B172,'Autumn 2022 School'!$C$2:$AF$219,11,FALSE)),0,(VLOOKUP($B172,'Autumn 2022 School'!$C$2:$AF$219,11,FALSE)))</f>
        <v>15</v>
      </c>
      <c r="O172" s="242">
        <f>IF(ISNA(VLOOKUP($B172,'Spring 2022 School'!$C$2:$AF$219,2,FALSE)),0,(VLOOKUP($B172,'Spring 2022 School'!$C$2:$AF$219,2,FALSE)))</f>
        <v>0</v>
      </c>
      <c r="P172" s="242">
        <f>IF(ISNA(VLOOKUP($B172,'Summer 2022 School'!$C$2:$AF$219,2,FALSE)),0,(VLOOKUP($B172,'Summer 2022 School'!$C$2:$AF$219,2,FALSE)))</f>
        <v>0</v>
      </c>
      <c r="Q172" s="242">
        <f>IF(ISNA(VLOOKUP($B172,'Autumn 2022 School'!$C$2:$AF$219,2,FALSE)),0,(VLOOKUP($B172,'Autumn 2022 School'!$C$2:$AF$219,2,FALSE)))</f>
        <v>0</v>
      </c>
      <c r="R172" s="242">
        <f>IF(ISNA(VLOOKUP($B172,'Spring 2022 School'!$C$2:$AF$219,9,FALSE)),0,(VLOOKUP($B172,'Spring 2022 School'!$C$2:$AF$219,9,FALSE)))</f>
        <v>0</v>
      </c>
      <c r="S172" s="242">
        <f>IF(ISNA(VLOOKUP($B172,'Summer 2022 School'!$C$2:$AF$219,9,FALSE)),0,(VLOOKUP($B172,'Summer 2022 School'!$C$2:$AF$219,9,FALSE)))</f>
        <v>0</v>
      </c>
      <c r="T172" s="242">
        <f>IF(ISNA(VLOOKUP($B172,'Autumn 2022 School'!$C$2:$AF$219,7,FALSE)),0,(VLOOKUP($B172,'Autumn 2022 School'!$C$2:$AF$219,7,FALSE)))</f>
        <v>0</v>
      </c>
      <c r="U172" s="242">
        <f>IF(ISNA(VLOOKUP($B172,'Spring 2022 School'!$C$2:$AF$219,25,FALSE)),0,(VLOOKUP($B172,'Spring 2022 School'!$C$2:$AF$219,25,FALSE)))</f>
        <v>19</v>
      </c>
      <c r="V172" s="242">
        <f>IF(ISNA(VLOOKUP($B172,'Spring 2022 School'!$C$2:$AF$219,25,FALSE)),0,(VLOOKUP($B172,'Spring 2022 School'!$C$2:$AF$219,25,FALSE)))</f>
        <v>19</v>
      </c>
      <c r="W172" s="242">
        <f>IF(ISNA(VLOOKUP($B172,'Spring 2022 School'!$C$2:$AF$219,25,FALSE)),0,(VLOOKUP($B172,'Spring 2022 School'!$C$2:$AF$219,25,FALSE)))</f>
        <v>19</v>
      </c>
      <c r="X172" s="242">
        <f>IF(ISNA(VLOOKUP($B172,'Spring 2022 School'!$C$2:$AF$219,26,FALSE)),0,(VLOOKUP($B172,'Spring 2022 School'!$C$2:$AF$219,26,FALSE)))</f>
        <v>285</v>
      </c>
      <c r="Y172" s="242">
        <f>IF(ISNA(VLOOKUP($B172,'Spring 2022 School'!$C$2:$AF$219,26,FALSE)),0,(VLOOKUP($B172,'Spring 2022 School'!$C$2:$AF$219,26,FALSE)))</f>
        <v>285</v>
      </c>
      <c r="Z172" s="242">
        <f>IF(ISNA(VLOOKUP($B172,'Spring 2022 School'!$C$2:$AF$219,26,FALSE)),0,(VLOOKUP($B172,'Spring 2022 School'!$C$2:$AF$219,26,FALSE)))</f>
        <v>285</v>
      </c>
      <c r="AA172" s="242">
        <f>IF(ISNA(VLOOKUP($B172,'Spring 2022 School'!$C$2:$AF$219,27,FALSE)),0,(VLOOKUP($B172,'Spring 2022 School'!$C$2:$AF$219,27,FALSE)))</f>
        <v>15</v>
      </c>
      <c r="AB172" s="242">
        <f>IF(ISNA(VLOOKUP($B172,'Spring 2022 School'!$C$2:$AF$219,27,FALSE)),0,(VLOOKUP($B172,'Spring 2022 School'!$C$2:$AF$219,27,FALSE)))</f>
        <v>15</v>
      </c>
      <c r="AC172" s="242">
        <f>IF(ISNA(VLOOKUP($B172,'Spring 2022 School'!$C$2:$AF$219,27,FALSE)),0,(VLOOKUP($B172,'Spring 2022 School'!$C$2:$AF$219,27,FALSE)))</f>
        <v>15</v>
      </c>
      <c r="AD172" s="414">
        <f t="shared" si="57"/>
        <v>50971.5</v>
      </c>
      <c r="AE172" s="436">
        <f>VLOOKUP($A172,'Data EYFSS Indica Old'!$C:$AQ,17,0)</f>
        <v>2415</v>
      </c>
      <c r="AF172" s="436">
        <f>VLOOKUP($A172,'Data EYFSS Indica Old'!$C:$AQ,18,0)</f>
        <v>6842.5</v>
      </c>
      <c r="AG172" s="436">
        <f>VLOOKUP($A172,'Data EYFSS Indica Old'!$C:$AQ,19,0)</f>
        <v>8050</v>
      </c>
      <c r="AH172" s="414">
        <f t="shared" si="58"/>
        <v>1473.1499999999999</v>
      </c>
      <c r="AI172" s="414">
        <f t="shared" si="59"/>
        <v>1984.3249999999998</v>
      </c>
      <c r="AJ172" s="414">
        <f t="shared" si="60"/>
        <v>644</v>
      </c>
      <c r="AK172" s="414">
        <f t="shared" si="61"/>
        <v>4101.4749999999995</v>
      </c>
      <c r="AL172" s="436">
        <f>IF(ISNA(VLOOKUP($A172,'Spring 2022 School'!$B169:$AD169,29,FALSE)),0,(VLOOKUP($A172,'Spring 2022 School'!$B169:$AD169,29,FALSE)))</f>
        <v>11</v>
      </c>
      <c r="AM172" s="436">
        <f>IF(ISNA(VLOOKUP($A172,'Spring 2022 School'!$B169:$AZ169,30,FALSE)),0,(VLOOKUP($A172,'Spring 2022 School'!$B169:$AZ169,30,FALSE)))</f>
        <v>165</v>
      </c>
      <c r="AN172" s="435">
        <f t="shared" si="54"/>
        <v>5995</v>
      </c>
      <c r="AO172" s="437">
        <f t="shared" si="55"/>
        <v>0</v>
      </c>
      <c r="AP172" s="414">
        <f t="shared" si="56"/>
        <v>61067.974999999999</v>
      </c>
      <c r="AQ172" s="436">
        <f>VLOOKUP($A172,'Data EYFSS Indica Old'!$C:$AQ,26,0)</f>
        <v>12</v>
      </c>
      <c r="AR172" s="436">
        <f>VLOOKUP($A172,'Data EYFSS Indica Old'!$C:$AQ,27,0)</f>
        <v>14</v>
      </c>
      <c r="AS172" s="436">
        <f>VLOOKUP($A172,'Data EYFSS Indica Old'!$C:$AQ,28,0)</f>
        <v>0</v>
      </c>
      <c r="AT172" s="442">
        <f t="shared" si="66"/>
        <v>3143.3999999999996</v>
      </c>
      <c r="AU172" s="442">
        <f>(VLOOKUP($A172,'Data EYFSS Indica Old'!$C:$AQ,24,0))/3.2*AU$3</f>
        <v>0</v>
      </c>
      <c r="AV172" s="447">
        <f t="shared" si="62"/>
        <v>64211.375</v>
      </c>
      <c r="AW172" s="443">
        <f t="shared" si="63"/>
        <v>26754.739583333336</v>
      </c>
      <c r="AX172" s="443">
        <f t="shared" si="64"/>
        <v>21403.791666666668</v>
      </c>
      <c r="AY172" s="443">
        <f t="shared" si="65"/>
        <v>16052.84375</v>
      </c>
      <c r="AZ172" s="443"/>
    </row>
    <row r="173" spans="1:52" x14ac:dyDescent="0.35">
      <c r="A173" s="252">
        <v>3351</v>
      </c>
      <c r="B173" t="s">
        <v>1093</v>
      </c>
      <c r="C173" s="242">
        <f>IF(ISNA(VLOOKUP($B173,'Spring 2022 School'!$C$2:$AF$220,5,FALSE)),0,(VLOOKUP($B173,'Spring 2022 School'!$C$2:$AF$220,5,FALSE)))</f>
        <v>26</v>
      </c>
      <c r="D173" s="242">
        <f>IF(ISNA(VLOOKUP($B173,'Summer 2022 School'!$C$2:$AF$220,5,FALSE)),0,(VLOOKUP($B173,'Summer 2022 School'!$C$2:$AF$220,5,FALSE)))</f>
        <v>26</v>
      </c>
      <c r="E173" s="242">
        <f>IF(ISNA(VLOOKUP($B173,'Autumn 2022 School'!$C$2:$AF$219,4,FALSE)),0,(VLOOKUP($B173,'Autumn 2022 School'!$C$2:$AF$219,4,FALSE)))</f>
        <v>23</v>
      </c>
      <c r="F173" s="242">
        <f>IF(ISNA(VLOOKUP($B173,'Spring 2022 School'!$C$2:$AF$219,8,FALSE)),0,(VLOOKUP($B173,'Spring 2022 School'!$C$2:$AF$219,8,FALSE)))</f>
        <v>2</v>
      </c>
      <c r="G173" s="242">
        <f>IF(ISNA(VLOOKUP($B173,'Summer 2022 School'!$C$2:$AF$219,8,FALSE)),0,(VLOOKUP($B173,'Summer 2022 School'!$C$2:$AF$219,8,FALSE)))</f>
        <v>2</v>
      </c>
      <c r="H173" s="242">
        <f>IF(ISNA(VLOOKUP($B173,'Autumn 2022 School'!$C$2:$AF$219,6,FALSE)),0,(VLOOKUP($B173,'Autumn 2022 School'!$C$2:$AF$219,6,FALSE)))</f>
        <v>4</v>
      </c>
      <c r="I173" s="242">
        <f>IF(ISNA(VLOOKUP($B173,'Spring 2022 School'!$C$2:$AF$219,12,FALSE)),0,(VLOOKUP($B173,'Spring 2022 School'!$C$2:$AF$219,12,FALSE)))</f>
        <v>390</v>
      </c>
      <c r="J173" s="242">
        <f>IF(ISNA(VLOOKUP($B173,'Summer 2022 School'!$C$2:$AF$219,12,FALSE)),0,(VLOOKUP($B173,'Summer 2022 School'!$C$2:$AF$219,12,FALSE)))</f>
        <v>390</v>
      </c>
      <c r="K173" s="242">
        <f>IF(ISNA(VLOOKUP($B173,'Autumn 2022 School'!$C$2:$AF$219,9,FALSE)),0,(VLOOKUP($B173,'Autumn 2022 School'!$C$2:$AF$219,9,FALSE)))</f>
        <v>345</v>
      </c>
      <c r="L173" s="242">
        <f>IF(ISNA(VLOOKUP($B173,'Spring 2022 School'!$C$2:$AF$219,15,FALSE)),0,(VLOOKUP($B173,'Spring 2022 School'!$C$2:$AF$219,15,FALSE)))</f>
        <v>20</v>
      </c>
      <c r="M173" s="242">
        <f>IF(ISNA(VLOOKUP($B173,'Summer 2022 School'!$C$2:$AF$219,15,FALSE)),0,(VLOOKUP($B173,'Summer 2022 School'!$C$2:$AF$219,15,FALSE)))</f>
        <v>20</v>
      </c>
      <c r="N173" s="242">
        <f>IF(ISNA(VLOOKUP($B173,'Autumn 2022 School'!$C$2:$AF$219,11,FALSE)),0,(VLOOKUP($B173,'Autumn 2022 School'!$C$2:$AF$219,11,FALSE)))</f>
        <v>40</v>
      </c>
      <c r="O173" s="242">
        <f>IF(ISNA(VLOOKUP($B173,'Spring 2022 School'!$C$2:$AF$219,2,FALSE)),0,(VLOOKUP($B173,'Spring 2022 School'!$C$2:$AF$219,2,FALSE)))</f>
        <v>0</v>
      </c>
      <c r="P173" s="242">
        <f>IF(ISNA(VLOOKUP($B173,'Summer 2022 School'!$C$2:$AF$219,2,FALSE)),0,(VLOOKUP($B173,'Summer 2022 School'!$C$2:$AF$219,2,FALSE)))</f>
        <v>0</v>
      </c>
      <c r="Q173" s="242">
        <f>IF(ISNA(VLOOKUP($B173,'Autumn 2022 School'!$C$2:$AF$219,2,FALSE)),0,(VLOOKUP($B173,'Autumn 2022 School'!$C$2:$AF$219,2,FALSE)))</f>
        <v>0</v>
      </c>
      <c r="R173" s="242">
        <f>IF(ISNA(VLOOKUP($B173,'Spring 2022 School'!$C$2:$AF$219,9,FALSE)),0,(VLOOKUP($B173,'Spring 2022 School'!$C$2:$AF$219,9,FALSE)))</f>
        <v>0</v>
      </c>
      <c r="S173" s="242">
        <f>IF(ISNA(VLOOKUP($B173,'Summer 2022 School'!$C$2:$AF$219,9,FALSE)),0,(VLOOKUP($B173,'Summer 2022 School'!$C$2:$AF$219,9,FALSE)))</f>
        <v>0</v>
      </c>
      <c r="T173" s="242">
        <f>IF(ISNA(VLOOKUP($B173,'Autumn 2022 School'!$C$2:$AF$219,7,FALSE)),0,(VLOOKUP($B173,'Autumn 2022 School'!$C$2:$AF$219,7,FALSE)))</f>
        <v>0</v>
      </c>
      <c r="U173" s="242">
        <f>IF(ISNA(VLOOKUP($B173,'Spring 2022 School'!$C$2:$AF$219,25,FALSE)),0,(VLOOKUP($B173,'Spring 2022 School'!$C$2:$AF$219,25,FALSE)))</f>
        <v>15</v>
      </c>
      <c r="V173" s="242">
        <f>IF(ISNA(VLOOKUP($B173,'Spring 2022 School'!$C$2:$AF$219,25,FALSE)),0,(VLOOKUP($B173,'Spring 2022 School'!$C$2:$AF$219,25,FALSE)))</f>
        <v>15</v>
      </c>
      <c r="W173" s="242">
        <f>IF(ISNA(VLOOKUP($B173,'Spring 2022 School'!$C$2:$AF$219,25,FALSE)),0,(VLOOKUP($B173,'Spring 2022 School'!$C$2:$AF$219,25,FALSE)))</f>
        <v>15</v>
      </c>
      <c r="X173" s="242">
        <f>IF(ISNA(VLOOKUP($B173,'Spring 2022 School'!$C$2:$AF$219,26,FALSE)),0,(VLOOKUP($B173,'Spring 2022 School'!$C$2:$AF$219,26,FALSE)))</f>
        <v>225</v>
      </c>
      <c r="Y173" s="242">
        <f>IF(ISNA(VLOOKUP($B173,'Spring 2022 School'!$C$2:$AF$219,26,FALSE)),0,(VLOOKUP($B173,'Spring 2022 School'!$C$2:$AF$219,26,FALSE)))</f>
        <v>225</v>
      </c>
      <c r="Z173" s="242">
        <f>IF(ISNA(VLOOKUP($B173,'Spring 2022 School'!$C$2:$AF$219,26,FALSE)),0,(VLOOKUP($B173,'Spring 2022 School'!$C$2:$AF$219,26,FALSE)))</f>
        <v>225</v>
      </c>
      <c r="AA173" s="242">
        <f>IF(ISNA(VLOOKUP($B173,'Spring 2022 School'!$C$2:$AF$219,27,FALSE)),0,(VLOOKUP($B173,'Spring 2022 School'!$C$2:$AF$219,27,FALSE)))</f>
        <v>10</v>
      </c>
      <c r="AB173" s="242">
        <f>IF(ISNA(VLOOKUP($B173,'Spring 2022 School'!$C$2:$AF$219,27,FALSE)),0,(VLOOKUP($B173,'Spring 2022 School'!$C$2:$AF$219,27,FALSE)))</f>
        <v>10</v>
      </c>
      <c r="AC173" s="242">
        <f>IF(ISNA(VLOOKUP($B173,'Spring 2022 School'!$C$2:$AF$219,27,FALSE)),0,(VLOOKUP($B173,'Spring 2022 School'!$C$2:$AF$219,27,FALSE)))</f>
        <v>10</v>
      </c>
      <c r="AD173" s="414">
        <f t="shared" si="57"/>
        <v>71816</v>
      </c>
      <c r="AE173" s="436">
        <f>VLOOKUP($A173,'Data EYFSS Indica Old'!$C:$AQ,17,0)</f>
        <v>1065</v>
      </c>
      <c r="AF173" s="436">
        <f>VLOOKUP($A173,'Data EYFSS Indica Old'!$C:$AQ,18,0)</f>
        <v>5857.5</v>
      </c>
      <c r="AG173" s="436">
        <f>VLOOKUP($A173,'Data EYFSS Indica Old'!$C:$AQ,19,0)</f>
        <v>11182.5</v>
      </c>
      <c r="AH173" s="414">
        <f t="shared" si="58"/>
        <v>649.65</v>
      </c>
      <c r="AI173" s="414">
        <f t="shared" si="59"/>
        <v>1698.675</v>
      </c>
      <c r="AJ173" s="414">
        <f t="shared" si="60"/>
        <v>894.6</v>
      </c>
      <c r="AK173" s="414">
        <f t="shared" si="61"/>
        <v>3242.9249999999997</v>
      </c>
      <c r="AL173" s="436">
        <f>IF(ISNA(VLOOKUP($A173,'Spring 2022 School'!$B170:$AD170,29,FALSE)),0,(VLOOKUP($A173,'Spring 2022 School'!$B170:$AD170,29,FALSE)))</f>
        <v>14</v>
      </c>
      <c r="AM173" s="436">
        <f>IF(ISNA(VLOOKUP($A173,'Spring 2022 School'!$B170:$AZ170,30,FALSE)),0,(VLOOKUP($A173,'Spring 2022 School'!$B170:$AZ170,30,FALSE)))</f>
        <v>210</v>
      </c>
      <c r="AN173" s="435">
        <f t="shared" si="54"/>
        <v>7630</v>
      </c>
      <c r="AO173" s="437">
        <f t="shared" si="55"/>
        <v>0</v>
      </c>
      <c r="AP173" s="414">
        <f t="shared" si="56"/>
        <v>82688.925000000003</v>
      </c>
      <c r="AQ173" s="436">
        <f>VLOOKUP($A173,'Data EYFSS Indica Old'!$C:$AQ,26,0)</f>
        <v>11</v>
      </c>
      <c r="AR173" s="436">
        <f>VLOOKUP($A173,'Data EYFSS Indica Old'!$C:$AQ,27,0)</f>
        <v>13</v>
      </c>
      <c r="AS173" s="436">
        <f>VLOOKUP($A173,'Data EYFSS Indica Old'!$C:$AQ,28,0)</f>
        <v>0</v>
      </c>
      <c r="AT173" s="442">
        <f t="shared" si="66"/>
        <v>2901.6000000000004</v>
      </c>
      <c r="AU173" s="442">
        <f>(VLOOKUP($A173,'Data EYFSS Indica Old'!$C:$AQ,24,0))/3.2*AU$3</f>
        <v>0</v>
      </c>
      <c r="AV173" s="447">
        <f t="shared" si="62"/>
        <v>85590.525000000009</v>
      </c>
      <c r="AW173" s="443">
        <f t="shared" si="63"/>
        <v>35662.71875</v>
      </c>
      <c r="AX173" s="443">
        <f t="shared" si="64"/>
        <v>28530.175000000003</v>
      </c>
      <c r="AY173" s="443">
        <f t="shared" si="65"/>
        <v>21397.631250000002</v>
      </c>
      <c r="AZ173" s="443"/>
    </row>
    <row r="174" spans="1:52" x14ac:dyDescent="0.35">
      <c r="A174" s="252">
        <v>3352</v>
      </c>
      <c r="B174" t="s">
        <v>1094</v>
      </c>
      <c r="C174" s="242">
        <f>IF(ISNA(VLOOKUP($B174,'Spring 2022 School'!$C$2:$AF$220,5,FALSE)),0,(VLOOKUP($B174,'Spring 2022 School'!$C$2:$AF$220,5,FALSE)))</f>
        <v>24</v>
      </c>
      <c r="D174" s="242">
        <f>IF(ISNA(VLOOKUP($B174,'Summer 2022 School'!$C$2:$AF$220,5,FALSE)),0,(VLOOKUP($B174,'Summer 2022 School'!$C$2:$AF$220,5,FALSE)))</f>
        <v>24</v>
      </c>
      <c r="E174" s="242">
        <f>IF(ISNA(VLOOKUP($B174,'Autumn 2022 School'!$C$2:$AF$219,4,FALSE)),0,(VLOOKUP($B174,'Autumn 2022 School'!$C$2:$AF$219,4,FALSE)))</f>
        <v>23</v>
      </c>
      <c r="F174" s="242">
        <f>IF(ISNA(VLOOKUP($B174,'Spring 2022 School'!$C$2:$AF$219,8,FALSE)),0,(VLOOKUP($B174,'Spring 2022 School'!$C$2:$AF$219,8,FALSE)))</f>
        <v>0</v>
      </c>
      <c r="G174" s="242">
        <f>IF(ISNA(VLOOKUP($B174,'Summer 2022 School'!$C$2:$AF$219,8,FALSE)),0,(VLOOKUP($B174,'Summer 2022 School'!$C$2:$AF$219,8,FALSE)))</f>
        <v>4</v>
      </c>
      <c r="H174" s="242">
        <f>IF(ISNA(VLOOKUP($B174,'Autumn 2022 School'!$C$2:$AF$219,6,FALSE)),0,(VLOOKUP($B174,'Autumn 2022 School'!$C$2:$AF$219,6,FALSE)))</f>
        <v>3</v>
      </c>
      <c r="I174" s="242">
        <f>IF(ISNA(VLOOKUP($B174,'Spring 2022 School'!$C$2:$AF$219,12,FALSE)),0,(VLOOKUP($B174,'Spring 2022 School'!$C$2:$AF$219,12,FALSE)))</f>
        <v>360</v>
      </c>
      <c r="J174" s="242">
        <f>IF(ISNA(VLOOKUP($B174,'Summer 2022 School'!$C$2:$AF$219,12,FALSE)),0,(VLOOKUP($B174,'Summer 2022 School'!$C$2:$AF$219,12,FALSE)))</f>
        <v>360</v>
      </c>
      <c r="K174" s="242">
        <f>IF(ISNA(VLOOKUP($B174,'Autumn 2022 School'!$C$2:$AF$219,9,FALSE)),0,(VLOOKUP($B174,'Autumn 2022 School'!$C$2:$AF$219,9,FALSE)))</f>
        <v>345</v>
      </c>
      <c r="L174" s="242">
        <f>IF(ISNA(VLOOKUP($B174,'Spring 2022 School'!$C$2:$AF$219,15,FALSE)),0,(VLOOKUP($B174,'Spring 2022 School'!$C$2:$AF$219,15,FALSE)))</f>
        <v>0</v>
      </c>
      <c r="M174" s="242">
        <f>IF(ISNA(VLOOKUP($B174,'Summer 2022 School'!$C$2:$AF$219,15,FALSE)),0,(VLOOKUP($B174,'Summer 2022 School'!$C$2:$AF$219,15,FALSE)))</f>
        <v>60</v>
      </c>
      <c r="N174" s="242">
        <f>IF(ISNA(VLOOKUP($B174,'Autumn 2022 School'!$C$2:$AF$219,11,FALSE)),0,(VLOOKUP($B174,'Autumn 2022 School'!$C$2:$AF$219,11,FALSE)))</f>
        <v>45</v>
      </c>
      <c r="O174" s="242">
        <f>IF(ISNA(VLOOKUP($B174,'Spring 2022 School'!$C$2:$AF$219,2,FALSE)),0,(VLOOKUP($B174,'Spring 2022 School'!$C$2:$AF$219,2,FALSE)))</f>
        <v>0</v>
      </c>
      <c r="P174" s="242">
        <f>IF(ISNA(VLOOKUP($B174,'Summer 2022 School'!$C$2:$AF$219,2,FALSE)),0,(VLOOKUP($B174,'Summer 2022 School'!$C$2:$AF$219,2,FALSE)))</f>
        <v>0</v>
      </c>
      <c r="Q174" s="242">
        <f>IF(ISNA(VLOOKUP($B174,'Autumn 2022 School'!$C$2:$AF$219,2,FALSE)),0,(VLOOKUP($B174,'Autumn 2022 School'!$C$2:$AF$219,2,FALSE)))</f>
        <v>0</v>
      </c>
      <c r="R174" s="242">
        <f>IF(ISNA(VLOOKUP($B174,'Spring 2022 School'!$C$2:$AF$219,9,FALSE)),0,(VLOOKUP($B174,'Spring 2022 School'!$C$2:$AF$219,9,FALSE)))</f>
        <v>0</v>
      </c>
      <c r="S174" s="242">
        <f>IF(ISNA(VLOOKUP($B174,'Summer 2022 School'!$C$2:$AF$219,9,FALSE)),0,(VLOOKUP($B174,'Summer 2022 School'!$C$2:$AF$219,9,FALSE)))</f>
        <v>0</v>
      </c>
      <c r="T174" s="242">
        <f>IF(ISNA(VLOOKUP($B174,'Autumn 2022 School'!$C$2:$AF$219,7,FALSE)),0,(VLOOKUP($B174,'Autumn 2022 School'!$C$2:$AF$219,7,FALSE)))</f>
        <v>0</v>
      </c>
      <c r="U174" s="242">
        <f>IF(ISNA(VLOOKUP($B174,'Spring 2022 School'!$C$2:$AF$219,25,FALSE)),0,(VLOOKUP($B174,'Spring 2022 School'!$C$2:$AF$219,25,FALSE)))</f>
        <v>2</v>
      </c>
      <c r="V174" s="242">
        <f>IF(ISNA(VLOOKUP($B174,'Spring 2022 School'!$C$2:$AF$219,25,FALSE)),0,(VLOOKUP($B174,'Spring 2022 School'!$C$2:$AF$219,25,FALSE)))</f>
        <v>2</v>
      </c>
      <c r="W174" s="242">
        <f>IF(ISNA(VLOOKUP($B174,'Spring 2022 School'!$C$2:$AF$219,25,FALSE)),0,(VLOOKUP($B174,'Spring 2022 School'!$C$2:$AF$219,25,FALSE)))</f>
        <v>2</v>
      </c>
      <c r="X174" s="242">
        <f>IF(ISNA(VLOOKUP($B174,'Spring 2022 School'!$C$2:$AF$219,26,FALSE)),0,(VLOOKUP($B174,'Spring 2022 School'!$C$2:$AF$219,26,FALSE)))</f>
        <v>30</v>
      </c>
      <c r="Y174" s="242">
        <f>IF(ISNA(VLOOKUP($B174,'Spring 2022 School'!$C$2:$AF$219,26,FALSE)),0,(VLOOKUP($B174,'Spring 2022 School'!$C$2:$AF$219,26,FALSE)))</f>
        <v>30</v>
      </c>
      <c r="Z174" s="242">
        <f>IF(ISNA(VLOOKUP($B174,'Spring 2022 School'!$C$2:$AF$219,26,FALSE)),0,(VLOOKUP($B174,'Spring 2022 School'!$C$2:$AF$219,26,FALSE)))</f>
        <v>30</v>
      </c>
      <c r="AA174" s="242">
        <f>IF(ISNA(VLOOKUP($B174,'Spring 2022 School'!$C$2:$AF$219,27,FALSE)),0,(VLOOKUP($B174,'Spring 2022 School'!$C$2:$AF$219,27,FALSE)))</f>
        <v>0</v>
      </c>
      <c r="AB174" s="242">
        <f>IF(ISNA(VLOOKUP($B174,'Spring 2022 School'!$C$2:$AF$219,27,FALSE)),0,(VLOOKUP($B174,'Spring 2022 School'!$C$2:$AF$219,27,FALSE)))</f>
        <v>0</v>
      </c>
      <c r="AC174" s="242">
        <f>IF(ISNA(VLOOKUP($B174,'Spring 2022 School'!$C$2:$AF$219,27,FALSE)),0,(VLOOKUP($B174,'Spring 2022 School'!$C$2:$AF$219,27,FALSE)))</f>
        <v>0</v>
      </c>
      <c r="AD174" s="414">
        <f t="shared" si="57"/>
        <v>69654</v>
      </c>
      <c r="AE174" s="436">
        <f>VLOOKUP($A174,'Data EYFSS Indica Old'!$C:$AQ,17,0)</f>
        <v>0</v>
      </c>
      <c r="AF174" s="436">
        <f>VLOOKUP($A174,'Data EYFSS Indica Old'!$C:$AQ,18,0)</f>
        <v>2775</v>
      </c>
      <c r="AG174" s="436">
        <f>VLOOKUP($A174,'Data EYFSS Indica Old'!$C:$AQ,19,0)</f>
        <v>6243.75</v>
      </c>
      <c r="AH174" s="414">
        <f t="shared" si="58"/>
        <v>0</v>
      </c>
      <c r="AI174" s="414">
        <f t="shared" si="59"/>
        <v>804.75</v>
      </c>
      <c r="AJ174" s="414">
        <f t="shared" si="60"/>
        <v>499.5</v>
      </c>
      <c r="AK174" s="414">
        <f t="shared" si="61"/>
        <v>1304.25</v>
      </c>
      <c r="AL174" s="436">
        <f>IF(ISNA(VLOOKUP($A174,'Spring 2022 School'!$B171:$AD171,29,FALSE)),0,(VLOOKUP($A174,'Spring 2022 School'!$B171:$AD171,29,FALSE)))</f>
        <v>2</v>
      </c>
      <c r="AM174" s="436">
        <f>IF(ISNA(VLOOKUP($A174,'Spring 2022 School'!$B171:$AZ171,30,FALSE)),0,(VLOOKUP($A174,'Spring 2022 School'!$B171:$AZ171,30,FALSE)))</f>
        <v>30</v>
      </c>
      <c r="AN174" s="435">
        <f t="shared" si="54"/>
        <v>1090</v>
      </c>
      <c r="AO174" s="437">
        <f t="shared" si="55"/>
        <v>0</v>
      </c>
      <c r="AP174" s="414">
        <f t="shared" si="56"/>
        <v>72048.25</v>
      </c>
      <c r="AQ174" s="436">
        <f>VLOOKUP($A174,'Data EYFSS Indica Old'!$C:$AQ,26,0)</f>
        <v>0</v>
      </c>
      <c r="AR174" s="436">
        <f>VLOOKUP($A174,'Data EYFSS Indica Old'!$C:$AQ,27,0)</f>
        <v>0</v>
      </c>
      <c r="AS174" s="436">
        <f>VLOOKUP($A174,'Data EYFSS Indica Old'!$C:$AQ,28,0)</f>
        <v>0</v>
      </c>
      <c r="AT174" s="442">
        <f t="shared" si="66"/>
        <v>0</v>
      </c>
      <c r="AU174" s="442">
        <f>(VLOOKUP($A174,'Data EYFSS Indica Old'!$C:$AQ,24,0))/3.2*AU$3</f>
        <v>0</v>
      </c>
      <c r="AV174" s="447">
        <f t="shared" si="62"/>
        <v>72048.25</v>
      </c>
      <c r="AW174" s="443">
        <f t="shared" si="63"/>
        <v>30020.104166666664</v>
      </c>
      <c r="AX174" s="443">
        <f t="shared" si="64"/>
        <v>24016.083333333332</v>
      </c>
      <c r="AY174" s="443">
        <f t="shared" si="65"/>
        <v>18012.0625</v>
      </c>
      <c r="AZ174" s="443"/>
    </row>
    <row r="175" spans="1:52" x14ac:dyDescent="0.35">
      <c r="A175" s="252">
        <v>3359</v>
      </c>
      <c r="B175" t="s">
        <v>1095</v>
      </c>
      <c r="C175" s="242">
        <f>IF(ISNA(VLOOKUP($B175,'Spring 2022 School'!$C$2:$AF$220,5,FALSE)),0,(VLOOKUP($B175,'Spring 2022 School'!$C$2:$AF$220,5,FALSE)))</f>
        <v>22</v>
      </c>
      <c r="D175" s="242">
        <f>IF(ISNA(VLOOKUP($B175,'Summer 2022 School'!$C$2:$AF$220,5,FALSE)),0,(VLOOKUP($B175,'Summer 2022 School'!$C$2:$AF$220,5,FALSE)))</f>
        <v>23</v>
      </c>
      <c r="E175" s="242">
        <f>IF(ISNA(VLOOKUP($B175,'Autumn 2022 School'!$C$2:$AF$219,4,FALSE)),0,(VLOOKUP($B175,'Autumn 2022 School'!$C$2:$AF$219,4,FALSE)))</f>
        <v>19</v>
      </c>
      <c r="F175" s="242">
        <f>IF(ISNA(VLOOKUP($B175,'Spring 2022 School'!$C$2:$AF$219,8,FALSE)),0,(VLOOKUP($B175,'Spring 2022 School'!$C$2:$AF$219,8,FALSE)))</f>
        <v>4</v>
      </c>
      <c r="G175" s="242">
        <f>IF(ISNA(VLOOKUP($B175,'Summer 2022 School'!$C$2:$AF$219,8,FALSE)),0,(VLOOKUP($B175,'Summer 2022 School'!$C$2:$AF$219,8,FALSE)))</f>
        <v>5</v>
      </c>
      <c r="H175" s="242">
        <f>IF(ISNA(VLOOKUP($B175,'Autumn 2022 School'!$C$2:$AF$219,6,FALSE)),0,(VLOOKUP($B175,'Autumn 2022 School'!$C$2:$AF$219,6,FALSE)))</f>
        <v>0</v>
      </c>
      <c r="I175" s="242">
        <f>IF(ISNA(VLOOKUP($B175,'Spring 2022 School'!$C$2:$AF$219,12,FALSE)),0,(VLOOKUP($B175,'Spring 2022 School'!$C$2:$AF$219,12,FALSE)))</f>
        <v>330</v>
      </c>
      <c r="J175" s="242">
        <f>IF(ISNA(VLOOKUP($B175,'Summer 2022 School'!$C$2:$AF$219,12,FALSE)),0,(VLOOKUP($B175,'Summer 2022 School'!$C$2:$AF$219,12,FALSE)))</f>
        <v>345</v>
      </c>
      <c r="K175" s="242">
        <f>IF(ISNA(VLOOKUP($B175,'Autumn 2022 School'!$C$2:$AF$219,9,FALSE)),0,(VLOOKUP($B175,'Autumn 2022 School'!$C$2:$AF$219,9,FALSE)))</f>
        <v>285</v>
      </c>
      <c r="L175" s="242">
        <f>IF(ISNA(VLOOKUP($B175,'Spring 2022 School'!$C$2:$AF$219,15,FALSE)),0,(VLOOKUP($B175,'Spring 2022 School'!$C$2:$AF$219,15,FALSE)))</f>
        <v>0</v>
      </c>
      <c r="M175" s="242">
        <f>IF(ISNA(VLOOKUP($B175,'Summer 2022 School'!$C$2:$AF$219,15,FALSE)),0,(VLOOKUP($B175,'Summer 2022 School'!$C$2:$AF$219,15,FALSE)))</f>
        <v>0</v>
      </c>
      <c r="N175" s="242">
        <f>IF(ISNA(VLOOKUP($B175,'Autumn 2022 School'!$C$2:$AF$219,11,FALSE)),0,(VLOOKUP($B175,'Autumn 2022 School'!$C$2:$AF$219,11,FALSE)))</f>
        <v>0</v>
      </c>
      <c r="O175" s="242">
        <f>IF(ISNA(VLOOKUP($B175,'Spring 2022 School'!$C$2:$AF$219,2,FALSE)),0,(VLOOKUP($B175,'Spring 2022 School'!$C$2:$AF$219,2,FALSE)))</f>
        <v>0</v>
      </c>
      <c r="P175" s="242">
        <f>IF(ISNA(VLOOKUP($B175,'Summer 2022 School'!$C$2:$AF$219,2,FALSE)),0,(VLOOKUP($B175,'Summer 2022 School'!$C$2:$AF$219,2,FALSE)))</f>
        <v>0</v>
      </c>
      <c r="Q175" s="242">
        <f>IF(ISNA(VLOOKUP($B175,'Autumn 2022 School'!$C$2:$AF$219,2,FALSE)),0,(VLOOKUP($B175,'Autumn 2022 School'!$C$2:$AF$219,2,FALSE)))</f>
        <v>0</v>
      </c>
      <c r="R175" s="242">
        <f>IF(ISNA(VLOOKUP($B175,'Spring 2022 School'!$C$2:$AF$219,9,FALSE)),0,(VLOOKUP($B175,'Spring 2022 School'!$C$2:$AF$219,9,FALSE)))</f>
        <v>0</v>
      </c>
      <c r="S175" s="242">
        <f>IF(ISNA(VLOOKUP($B175,'Summer 2022 School'!$C$2:$AF$219,9,FALSE)),0,(VLOOKUP($B175,'Summer 2022 School'!$C$2:$AF$219,9,FALSE)))</f>
        <v>0</v>
      </c>
      <c r="T175" s="242">
        <f>IF(ISNA(VLOOKUP($B175,'Autumn 2022 School'!$C$2:$AF$219,7,FALSE)),0,(VLOOKUP($B175,'Autumn 2022 School'!$C$2:$AF$219,7,FALSE)))</f>
        <v>0</v>
      </c>
      <c r="U175" s="242">
        <f>IF(ISNA(VLOOKUP($B175,'Spring 2022 School'!$C$2:$AF$219,25,FALSE)),0,(VLOOKUP($B175,'Spring 2022 School'!$C$2:$AF$219,25,FALSE)))</f>
        <v>9</v>
      </c>
      <c r="V175" s="242">
        <f>IF(ISNA(VLOOKUP($B175,'Spring 2022 School'!$C$2:$AF$219,25,FALSE)),0,(VLOOKUP($B175,'Spring 2022 School'!$C$2:$AF$219,25,FALSE)))</f>
        <v>9</v>
      </c>
      <c r="W175" s="242">
        <f>IF(ISNA(VLOOKUP($B175,'Spring 2022 School'!$C$2:$AF$219,25,FALSE)),0,(VLOOKUP($B175,'Spring 2022 School'!$C$2:$AF$219,25,FALSE)))</f>
        <v>9</v>
      </c>
      <c r="X175" s="242">
        <f>IF(ISNA(VLOOKUP($B175,'Spring 2022 School'!$C$2:$AF$219,26,FALSE)),0,(VLOOKUP($B175,'Spring 2022 School'!$C$2:$AF$219,26,FALSE)))</f>
        <v>135</v>
      </c>
      <c r="Y175" s="242">
        <f>IF(ISNA(VLOOKUP($B175,'Spring 2022 School'!$C$2:$AF$219,26,FALSE)),0,(VLOOKUP($B175,'Spring 2022 School'!$C$2:$AF$219,26,FALSE)))</f>
        <v>135</v>
      </c>
      <c r="Z175" s="242">
        <f>IF(ISNA(VLOOKUP($B175,'Spring 2022 School'!$C$2:$AF$219,26,FALSE)),0,(VLOOKUP($B175,'Spring 2022 School'!$C$2:$AF$219,26,FALSE)))</f>
        <v>135</v>
      </c>
      <c r="AA175" s="242">
        <f>IF(ISNA(VLOOKUP($B175,'Spring 2022 School'!$C$2:$AF$219,27,FALSE)),0,(VLOOKUP($B175,'Spring 2022 School'!$C$2:$AF$219,27,FALSE)))</f>
        <v>0</v>
      </c>
      <c r="AB175" s="242">
        <f>IF(ISNA(VLOOKUP($B175,'Spring 2022 School'!$C$2:$AF$219,27,FALSE)),0,(VLOOKUP($B175,'Spring 2022 School'!$C$2:$AF$219,27,FALSE)))</f>
        <v>0</v>
      </c>
      <c r="AC175" s="242">
        <f>IF(ISNA(VLOOKUP($B175,'Spring 2022 School'!$C$2:$AF$219,27,FALSE)),0,(VLOOKUP($B175,'Spring 2022 School'!$C$2:$AF$219,27,FALSE)))</f>
        <v>0</v>
      </c>
      <c r="AD175" s="414">
        <f t="shared" si="57"/>
        <v>57316.5</v>
      </c>
      <c r="AE175" s="436">
        <f>VLOOKUP($A175,'Data EYFSS Indica Old'!$C:$AQ,17,0)</f>
        <v>3805.7142857142853</v>
      </c>
      <c r="AF175" s="436">
        <f>VLOOKUP($A175,'Data EYFSS Indica Old'!$C:$AQ,18,0)</f>
        <v>9514.2857142857138</v>
      </c>
      <c r="AG175" s="436">
        <f>VLOOKUP($A175,'Data EYFSS Indica Old'!$C:$AQ,19,0)</f>
        <v>12051.428571428571</v>
      </c>
      <c r="AH175" s="414">
        <f t="shared" si="58"/>
        <v>2321.485714285714</v>
      </c>
      <c r="AI175" s="414">
        <f t="shared" si="59"/>
        <v>2759.1428571428569</v>
      </c>
      <c r="AJ175" s="414">
        <f t="shared" si="60"/>
        <v>964.11428571428564</v>
      </c>
      <c r="AK175" s="414">
        <f t="shared" si="61"/>
        <v>6044.7428571428572</v>
      </c>
      <c r="AL175" s="436">
        <f>IF(ISNA(VLOOKUP($A175,'Spring 2022 School'!$B172:$AD172,29,FALSE)),0,(VLOOKUP($A175,'Spring 2022 School'!$B172:$AD172,29,FALSE)))</f>
        <v>0</v>
      </c>
      <c r="AM175" s="436">
        <f>IF(ISNA(VLOOKUP($A175,'Spring 2022 School'!$B172:$AZ172,30,FALSE)),0,(VLOOKUP($A175,'Spring 2022 School'!$B172:$AZ172,30,FALSE)))</f>
        <v>0</v>
      </c>
      <c r="AN175" s="435">
        <f t="shared" si="54"/>
        <v>0</v>
      </c>
      <c r="AO175" s="437">
        <f t="shared" si="55"/>
        <v>0</v>
      </c>
      <c r="AP175" s="414">
        <f t="shared" si="56"/>
        <v>63361.242857142861</v>
      </c>
      <c r="AQ175" s="436">
        <f>VLOOKUP($A175,'Data EYFSS Indica Old'!$C:$AQ,26,0)</f>
        <v>8</v>
      </c>
      <c r="AR175" s="436">
        <f>VLOOKUP($A175,'Data EYFSS Indica Old'!$C:$AQ,27,0)</f>
        <v>0</v>
      </c>
      <c r="AS175" s="436">
        <f>VLOOKUP($A175,'Data EYFSS Indica Old'!$C:$AQ,28,0)</f>
        <v>0</v>
      </c>
      <c r="AT175" s="442">
        <f t="shared" si="66"/>
        <v>967.2</v>
      </c>
      <c r="AU175" s="442">
        <f>(VLOOKUP($A175,'Data EYFSS Indica Old'!$C:$AQ,24,0))/3.2*AU$3</f>
        <v>0</v>
      </c>
      <c r="AV175" s="447">
        <f t="shared" si="62"/>
        <v>64328.442857142858</v>
      </c>
      <c r="AW175" s="443">
        <f t="shared" si="63"/>
        <v>26803.517857142855</v>
      </c>
      <c r="AX175" s="443">
        <f t="shared" si="64"/>
        <v>21442.814285714285</v>
      </c>
      <c r="AY175" s="443">
        <f t="shared" si="65"/>
        <v>16082.110714285714</v>
      </c>
      <c r="AZ175" s="443"/>
    </row>
    <row r="176" spans="1:52" x14ac:dyDescent="0.35">
      <c r="A176" s="252">
        <v>3361</v>
      </c>
      <c r="B176" t="s">
        <v>1096</v>
      </c>
      <c r="C176" s="242">
        <f>IF(ISNA(VLOOKUP($B176,'Spring 2022 School'!$C$2:$AF$220,5,FALSE)),0,(VLOOKUP($B176,'Spring 2022 School'!$C$2:$AF$220,5,FALSE)))</f>
        <v>20</v>
      </c>
      <c r="D176" s="242">
        <f>IF(ISNA(VLOOKUP($B176,'Summer 2022 School'!$C$2:$AF$220,5,FALSE)),0,(VLOOKUP($B176,'Summer 2022 School'!$C$2:$AF$220,5,FALSE)))</f>
        <v>20</v>
      </c>
      <c r="E176" s="242">
        <f>IF(ISNA(VLOOKUP($B176,'Autumn 2022 School'!$C$2:$AF$219,4,FALSE)),0,(VLOOKUP($B176,'Autumn 2022 School'!$C$2:$AF$219,4,FALSE)))</f>
        <v>20</v>
      </c>
      <c r="F176" s="242">
        <f>IF(ISNA(VLOOKUP($B176,'Spring 2022 School'!$C$2:$AF$219,8,FALSE)),0,(VLOOKUP($B176,'Spring 2022 School'!$C$2:$AF$219,8,FALSE)))</f>
        <v>8</v>
      </c>
      <c r="G176" s="242">
        <f>IF(ISNA(VLOOKUP($B176,'Summer 2022 School'!$C$2:$AF$219,8,FALSE)),0,(VLOOKUP($B176,'Summer 2022 School'!$C$2:$AF$219,8,FALSE)))</f>
        <v>8</v>
      </c>
      <c r="H176" s="242">
        <f>IF(ISNA(VLOOKUP($B176,'Autumn 2022 School'!$C$2:$AF$219,6,FALSE)),0,(VLOOKUP($B176,'Autumn 2022 School'!$C$2:$AF$219,6,FALSE)))</f>
        <v>12</v>
      </c>
      <c r="I176" s="242">
        <f>IF(ISNA(VLOOKUP($B176,'Spring 2022 School'!$C$2:$AF$219,12,FALSE)),0,(VLOOKUP($B176,'Spring 2022 School'!$C$2:$AF$219,12,FALSE)))</f>
        <v>300</v>
      </c>
      <c r="J176" s="242">
        <f>IF(ISNA(VLOOKUP($B176,'Summer 2022 School'!$C$2:$AF$219,12,FALSE)),0,(VLOOKUP($B176,'Summer 2022 School'!$C$2:$AF$219,12,FALSE)))</f>
        <v>300</v>
      </c>
      <c r="K176" s="242">
        <f>IF(ISNA(VLOOKUP($B176,'Autumn 2022 School'!$C$2:$AF$219,9,FALSE)),0,(VLOOKUP($B176,'Autumn 2022 School'!$C$2:$AF$219,9,FALSE)))</f>
        <v>300</v>
      </c>
      <c r="L176" s="242">
        <f>IF(ISNA(VLOOKUP($B176,'Spring 2022 School'!$C$2:$AF$219,15,FALSE)),0,(VLOOKUP($B176,'Spring 2022 School'!$C$2:$AF$219,15,FALSE)))</f>
        <v>120</v>
      </c>
      <c r="M176" s="242">
        <f>IF(ISNA(VLOOKUP($B176,'Summer 2022 School'!$C$2:$AF$219,15,FALSE)),0,(VLOOKUP($B176,'Summer 2022 School'!$C$2:$AF$219,15,FALSE)))</f>
        <v>120</v>
      </c>
      <c r="N176" s="242">
        <f>IF(ISNA(VLOOKUP($B176,'Autumn 2022 School'!$C$2:$AF$219,11,FALSE)),0,(VLOOKUP($B176,'Autumn 2022 School'!$C$2:$AF$219,11,FALSE)))</f>
        <v>180</v>
      </c>
      <c r="O176" s="242">
        <f>IF(ISNA(VLOOKUP($B176,'Spring 2022 School'!$C$2:$AF$219,2,FALSE)),0,(VLOOKUP($B176,'Spring 2022 School'!$C$2:$AF$219,2,FALSE)))</f>
        <v>0</v>
      </c>
      <c r="P176" s="242">
        <f>IF(ISNA(VLOOKUP($B176,'Summer 2022 School'!$C$2:$AF$219,2,FALSE)),0,(VLOOKUP($B176,'Summer 2022 School'!$C$2:$AF$219,2,FALSE)))</f>
        <v>0</v>
      </c>
      <c r="Q176" s="242">
        <f>IF(ISNA(VLOOKUP($B176,'Autumn 2022 School'!$C$2:$AF$219,2,FALSE)),0,(VLOOKUP($B176,'Autumn 2022 School'!$C$2:$AF$219,2,FALSE)))</f>
        <v>0</v>
      </c>
      <c r="R176" s="242">
        <f>IF(ISNA(VLOOKUP($B176,'Spring 2022 School'!$C$2:$AF$219,9,FALSE)),0,(VLOOKUP($B176,'Spring 2022 School'!$C$2:$AF$219,9,FALSE)))</f>
        <v>0</v>
      </c>
      <c r="S176" s="242">
        <f>IF(ISNA(VLOOKUP($B176,'Summer 2022 School'!$C$2:$AF$219,9,FALSE)),0,(VLOOKUP($B176,'Summer 2022 School'!$C$2:$AF$219,9,FALSE)))</f>
        <v>0</v>
      </c>
      <c r="T176" s="242">
        <f>IF(ISNA(VLOOKUP($B176,'Autumn 2022 School'!$C$2:$AF$219,7,FALSE)),0,(VLOOKUP($B176,'Autumn 2022 School'!$C$2:$AF$219,7,FALSE)))</f>
        <v>0</v>
      </c>
      <c r="U176" s="242">
        <f>IF(ISNA(VLOOKUP($B176,'Spring 2022 School'!$C$2:$AF$219,25,FALSE)),0,(VLOOKUP($B176,'Spring 2022 School'!$C$2:$AF$219,25,FALSE)))</f>
        <v>7</v>
      </c>
      <c r="V176" s="242">
        <f>IF(ISNA(VLOOKUP($B176,'Spring 2022 School'!$C$2:$AF$219,25,FALSE)),0,(VLOOKUP($B176,'Spring 2022 School'!$C$2:$AF$219,25,FALSE)))</f>
        <v>7</v>
      </c>
      <c r="W176" s="242">
        <f>IF(ISNA(VLOOKUP($B176,'Spring 2022 School'!$C$2:$AF$219,25,FALSE)),0,(VLOOKUP($B176,'Spring 2022 School'!$C$2:$AF$219,25,FALSE)))</f>
        <v>7</v>
      </c>
      <c r="X176" s="242">
        <f>IF(ISNA(VLOOKUP($B176,'Spring 2022 School'!$C$2:$AF$219,26,FALSE)),0,(VLOOKUP($B176,'Spring 2022 School'!$C$2:$AF$219,26,FALSE)))</f>
        <v>105</v>
      </c>
      <c r="Y176" s="242">
        <f>IF(ISNA(VLOOKUP($B176,'Spring 2022 School'!$C$2:$AF$219,26,FALSE)),0,(VLOOKUP($B176,'Spring 2022 School'!$C$2:$AF$219,26,FALSE)))</f>
        <v>105</v>
      </c>
      <c r="Z176" s="242">
        <f>IF(ISNA(VLOOKUP($B176,'Spring 2022 School'!$C$2:$AF$219,26,FALSE)),0,(VLOOKUP($B176,'Spring 2022 School'!$C$2:$AF$219,26,FALSE)))</f>
        <v>105</v>
      </c>
      <c r="AA176" s="242">
        <f>IF(ISNA(VLOOKUP($B176,'Spring 2022 School'!$C$2:$AF$219,27,FALSE)),0,(VLOOKUP($B176,'Spring 2022 School'!$C$2:$AF$219,27,FALSE)))</f>
        <v>15</v>
      </c>
      <c r="AB176" s="242">
        <f>IF(ISNA(VLOOKUP($B176,'Spring 2022 School'!$C$2:$AF$219,27,FALSE)),0,(VLOOKUP($B176,'Spring 2022 School'!$C$2:$AF$219,27,FALSE)))</f>
        <v>15</v>
      </c>
      <c r="AC176" s="242">
        <f>IF(ISNA(VLOOKUP($B176,'Spring 2022 School'!$C$2:$AF$219,27,FALSE)),0,(VLOOKUP($B176,'Spring 2022 School'!$C$2:$AF$219,27,FALSE)))</f>
        <v>15</v>
      </c>
      <c r="AD176" s="414">
        <f t="shared" si="57"/>
        <v>78396</v>
      </c>
      <c r="AE176" s="436">
        <f>VLOOKUP($A176,'Data EYFSS Indica Old'!$C:$AQ,17,0)</f>
        <v>1375</v>
      </c>
      <c r="AF176" s="436">
        <f>VLOOKUP($A176,'Data EYFSS Indica Old'!$C:$AQ,18,0)</f>
        <v>5958.333333333333</v>
      </c>
      <c r="AG176" s="436">
        <f>VLOOKUP($A176,'Data EYFSS Indica Old'!$C:$AQ,19,0)</f>
        <v>8708.3333333333339</v>
      </c>
      <c r="AH176" s="414">
        <f t="shared" si="58"/>
        <v>838.75</v>
      </c>
      <c r="AI176" s="414">
        <f t="shared" si="59"/>
        <v>1727.9166666666665</v>
      </c>
      <c r="AJ176" s="414">
        <f t="shared" si="60"/>
        <v>696.66666666666674</v>
      </c>
      <c r="AK176" s="414">
        <f t="shared" si="61"/>
        <v>3263.333333333333</v>
      </c>
      <c r="AL176" s="436">
        <f>IF(ISNA(VLOOKUP($A176,'Spring 2022 School'!$B173:$AD173,29,FALSE)),0,(VLOOKUP($A176,'Spring 2022 School'!$B173:$AD173,29,FALSE)))</f>
        <v>6</v>
      </c>
      <c r="AM176" s="436">
        <f>IF(ISNA(VLOOKUP($A176,'Spring 2022 School'!$B173:$AZ173,30,FALSE)),0,(VLOOKUP($A176,'Spring 2022 School'!$B173:$AZ173,30,FALSE)))</f>
        <v>90</v>
      </c>
      <c r="AN176" s="435">
        <f t="shared" si="54"/>
        <v>3270</v>
      </c>
      <c r="AO176" s="437">
        <f t="shared" si="55"/>
        <v>0</v>
      </c>
      <c r="AP176" s="414">
        <f t="shared" si="56"/>
        <v>84929.333333333328</v>
      </c>
      <c r="AQ176" s="436">
        <f>VLOOKUP($A176,'Data EYFSS Indica Old'!$C:$AQ,26,0)</f>
        <v>12</v>
      </c>
      <c r="AR176" s="436">
        <f>VLOOKUP($A176,'Data EYFSS Indica Old'!$C:$AQ,27,0)</f>
        <v>0</v>
      </c>
      <c r="AS176" s="436">
        <f>VLOOKUP($A176,'Data EYFSS Indica Old'!$C:$AQ,28,0)</f>
        <v>0</v>
      </c>
      <c r="AT176" s="442">
        <f t="shared" si="66"/>
        <v>1450.8</v>
      </c>
      <c r="AU176" s="442">
        <f>(VLOOKUP($A176,'Data EYFSS Indica Old'!$C:$AQ,24,0))/3.2*AU$3</f>
        <v>0</v>
      </c>
      <c r="AV176" s="447">
        <f t="shared" si="62"/>
        <v>86380.133333333331</v>
      </c>
      <c r="AW176" s="443">
        <f t="shared" si="63"/>
        <v>35991.722222222219</v>
      </c>
      <c r="AX176" s="443">
        <f t="shared" si="64"/>
        <v>28793.377777777776</v>
      </c>
      <c r="AY176" s="443">
        <f t="shared" si="65"/>
        <v>21595.033333333333</v>
      </c>
      <c r="AZ176" s="443"/>
    </row>
    <row r="177" spans="1:52" x14ac:dyDescent="0.35">
      <c r="A177" s="252">
        <v>3363</v>
      </c>
      <c r="B177" t="s">
        <v>1097</v>
      </c>
      <c r="C177" s="242">
        <f>IF(ISNA(VLOOKUP($B177,'Spring 2022 School'!$C$2:$AF$220,5,FALSE)),0,(VLOOKUP($B177,'Spring 2022 School'!$C$2:$AF$220,5,FALSE)))</f>
        <v>29</v>
      </c>
      <c r="D177" s="242">
        <f>IF(ISNA(VLOOKUP($B177,'Summer 2022 School'!$C$2:$AF$220,5,FALSE)),0,(VLOOKUP($B177,'Summer 2022 School'!$C$2:$AF$220,5,FALSE)))</f>
        <v>29</v>
      </c>
      <c r="E177" s="242">
        <f>IF(ISNA(VLOOKUP($B177,'Autumn 2022 School'!$C$2:$AF$219,4,FALSE)),0,(VLOOKUP($B177,'Autumn 2022 School'!$C$2:$AF$219,4,FALSE)))</f>
        <v>24</v>
      </c>
      <c r="F177" s="242">
        <f>IF(ISNA(VLOOKUP($B177,'Spring 2022 School'!$C$2:$AF$219,8,FALSE)),0,(VLOOKUP($B177,'Spring 2022 School'!$C$2:$AF$219,8,FALSE)))</f>
        <v>0</v>
      </c>
      <c r="G177" s="242">
        <f>IF(ISNA(VLOOKUP($B177,'Summer 2022 School'!$C$2:$AF$219,8,FALSE)),0,(VLOOKUP($B177,'Summer 2022 School'!$C$2:$AF$219,8,FALSE)))</f>
        <v>0</v>
      </c>
      <c r="H177" s="242">
        <f>IF(ISNA(VLOOKUP($B177,'Autumn 2022 School'!$C$2:$AF$219,6,FALSE)),0,(VLOOKUP($B177,'Autumn 2022 School'!$C$2:$AF$219,6,FALSE)))</f>
        <v>1</v>
      </c>
      <c r="I177" s="242">
        <f>IF(ISNA(VLOOKUP($B177,'Spring 2022 School'!$C$2:$AF$219,12,FALSE)),0,(VLOOKUP($B177,'Spring 2022 School'!$C$2:$AF$219,12,FALSE)))</f>
        <v>435</v>
      </c>
      <c r="J177" s="242">
        <f>IF(ISNA(VLOOKUP($B177,'Summer 2022 School'!$C$2:$AF$219,12,FALSE)),0,(VLOOKUP($B177,'Summer 2022 School'!$C$2:$AF$219,12,FALSE)))</f>
        <v>435</v>
      </c>
      <c r="K177" s="242">
        <f>IF(ISNA(VLOOKUP($B177,'Autumn 2022 School'!$C$2:$AF$219,9,FALSE)),0,(VLOOKUP($B177,'Autumn 2022 School'!$C$2:$AF$219,9,FALSE)))</f>
        <v>345</v>
      </c>
      <c r="L177" s="242">
        <f>IF(ISNA(VLOOKUP($B177,'Spring 2022 School'!$C$2:$AF$219,15,FALSE)),0,(VLOOKUP($B177,'Spring 2022 School'!$C$2:$AF$219,15,FALSE)))</f>
        <v>0</v>
      </c>
      <c r="M177" s="242">
        <f>IF(ISNA(VLOOKUP($B177,'Summer 2022 School'!$C$2:$AF$219,15,FALSE)),0,(VLOOKUP($B177,'Summer 2022 School'!$C$2:$AF$219,15,FALSE)))</f>
        <v>0</v>
      </c>
      <c r="N177" s="242">
        <f>IF(ISNA(VLOOKUP($B177,'Autumn 2022 School'!$C$2:$AF$219,11,FALSE)),0,(VLOOKUP($B177,'Autumn 2022 School'!$C$2:$AF$219,11,FALSE)))</f>
        <v>15</v>
      </c>
      <c r="O177" s="242">
        <f>IF(ISNA(VLOOKUP($B177,'Spring 2022 School'!$C$2:$AF$219,2,FALSE)),0,(VLOOKUP($B177,'Spring 2022 School'!$C$2:$AF$219,2,FALSE)))</f>
        <v>0</v>
      </c>
      <c r="P177" s="242">
        <f>IF(ISNA(VLOOKUP($B177,'Summer 2022 School'!$C$2:$AF$219,2,FALSE)),0,(VLOOKUP($B177,'Summer 2022 School'!$C$2:$AF$219,2,FALSE)))</f>
        <v>0</v>
      </c>
      <c r="Q177" s="242">
        <f>IF(ISNA(VLOOKUP($B177,'Autumn 2022 School'!$C$2:$AF$219,2,FALSE)),0,(VLOOKUP($B177,'Autumn 2022 School'!$C$2:$AF$219,2,FALSE)))</f>
        <v>0</v>
      </c>
      <c r="R177" s="242">
        <f>IF(ISNA(VLOOKUP($B177,'Spring 2022 School'!$C$2:$AF$219,9,FALSE)),0,(VLOOKUP($B177,'Spring 2022 School'!$C$2:$AF$219,9,FALSE)))</f>
        <v>0</v>
      </c>
      <c r="S177" s="242">
        <f>IF(ISNA(VLOOKUP($B177,'Summer 2022 School'!$C$2:$AF$219,9,FALSE)),0,(VLOOKUP($B177,'Summer 2022 School'!$C$2:$AF$219,9,FALSE)))</f>
        <v>0</v>
      </c>
      <c r="T177" s="242">
        <f>IF(ISNA(VLOOKUP($B177,'Autumn 2022 School'!$C$2:$AF$219,7,FALSE)),0,(VLOOKUP($B177,'Autumn 2022 School'!$C$2:$AF$219,7,FALSE)))</f>
        <v>0</v>
      </c>
      <c r="U177" s="242">
        <f>IF(ISNA(VLOOKUP($B177,'Spring 2022 School'!$C$2:$AF$219,25,FALSE)),0,(VLOOKUP($B177,'Spring 2022 School'!$C$2:$AF$219,25,FALSE)))</f>
        <v>10</v>
      </c>
      <c r="V177" s="242">
        <f>IF(ISNA(VLOOKUP($B177,'Spring 2022 School'!$C$2:$AF$219,25,FALSE)),0,(VLOOKUP($B177,'Spring 2022 School'!$C$2:$AF$219,25,FALSE)))</f>
        <v>10</v>
      </c>
      <c r="W177" s="242">
        <f>IF(ISNA(VLOOKUP($B177,'Spring 2022 School'!$C$2:$AF$219,25,FALSE)),0,(VLOOKUP($B177,'Spring 2022 School'!$C$2:$AF$219,25,FALSE)))</f>
        <v>10</v>
      </c>
      <c r="X177" s="242">
        <f>IF(ISNA(VLOOKUP($B177,'Spring 2022 School'!$C$2:$AF$219,26,FALSE)),0,(VLOOKUP($B177,'Spring 2022 School'!$C$2:$AF$219,26,FALSE)))</f>
        <v>150</v>
      </c>
      <c r="Y177" s="242">
        <f>IF(ISNA(VLOOKUP($B177,'Spring 2022 School'!$C$2:$AF$219,26,FALSE)),0,(VLOOKUP($B177,'Spring 2022 School'!$C$2:$AF$219,26,FALSE)))</f>
        <v>150</v>
      </c>
      <c r="Z177" s="242">
        <f>IF(ISNA(VLOOKUP($B177,'Spring 2022 School'!$C$2:$AF$219,26,FALSE)),0,(VLOOKUP($B177,'Spring 2022 School'!$C$2:$AF$219,26,FALSE)))</f>
        <v>150</v>
      </c>
      <c r="AA177" s="242">
        <f>IF(ISNA(VLOOKUP($B177,'Spring 2022 School'!$C$2:$AF$219,27,FALSE)),0,(VLOOKUP($B177,'Spring 2022 School'!$C$2:$AF$219,27,FALSE)))</f>
        <v>0</v>
      </c>
      <c r="AB177" s="242">
        <f>IF(ISNA(VLOOKUP($B177,'Spring 2022 School'!$C$2:$AF$219,27,FALSE)),0,(VLOOKUP($B177,'Spring 2022 School'!$C$2:$AF$219,27,FALSE)))</f>
        <v>0</v>
      </c>
      <c r="AC177" s="242">
        <f>IF(ISNA(VLOOKUP($B177,'Spring 2022 School'!$C$2:$AF$219,27,FALSE)),0,(VLOOKUP($B177,'Spring 2022 School'!$C$2:$AF$219,27,FALSE)))</f>
        <v>0</v>
      </c>
      <c r="AD177" s="414">
        <f t="shared" si="57"/>
        <v>73461</v>
      </c>
      <c r="AE177" s="436">
        <f>VLOOKUP($A177,'Data EYFSS Indica Old'!$C:$AQ,17,0)</f>
        <v>2363.0769230769233</v>
      </c>
      <c r="AF177" s="436">
        <f>VLOOKUP($A177,'Data EYFSS Indica Old'!$C:$AQ,18,0)</f>
        <v>2363.0769230769233</v>
      </c>
      <c r="AG177" s="436">
        <f>VLOOKUP($A177,'Data EYFSS Indica Old'!$C:$AQ,19,0)</f>
        <v>5907.6923076923076</v>
      </c>
      <c r="AH177" s="414">
        <f t="shared" si="58"/>
        <v>1441.4769230769232</v>
      </c>
      <c r="AI177" s="414">
        <f t="shared" si="59"/>
        <v>685.29230769230776</v>
      </c>
      <c r="AJ177" s="414">
        <f t="shared" si="60"/>
        <v>472.61538461538464</v>
      </c>
      <c r="AK177" s="414">
        <f t="shared" si="61"/>
        <v>2599.3846153846157</v>
      </c>
      <c r="AL177" s="436">
        <f>IF(ISNA(VLOOKUP($A177,'Spring 2022 School'!$B174:$AD174,29,FALSE)),0,(VLOOKUP($A177,'Spring 2022 School'!$B174:$AD174,29,FALSE)))</f>
        <v>10</v>
      </c>
      <c r="AM177" s="436">
        <f>IF(ISNA(VLOOKUP($A177,'Spring 2022 School'!$B174:$AZ174,30,FALSE)),0,(VLOOKUP($A177,'Spring 2022 School'!$B174:$AZ174,30,FALSE)))</f>
        <v>150</v>
      </c>
      <c r="AN177" s="435">
        <f t="shared" si="54"/>
        <v>5450</v>
      </c>
      <c r="AO177" s="437">
        <f t="shared" si="55"/>
        <v>0</v>
      </c>
      <c r="AP177" s="414">
        <f t="shared" si="56"/>
        <v>81510.38461538461</v>
      </c>
      <c r="AQ177" s="436">
        <f>VLOOKUP($A177,'Data EYFSS Indica Old'!$C:$AQ,26,0)</f>
        <v>5</v>
      </c>
      <c r="AR177" s="436">
        <f>VLOOKUP($A177,'Data EYFSS Indica Old'!$C:$AQ,27,0)</f>
        <v>0</v>
      </c>
      <c r="AS177" s="436">
        <f>VLOOKUP($A177,'Data EYFSS Indica Old'!$C:$AQ,28,0)</f>
        <v>0</v>
      </c>
      <c r="AT177" s="442">
        <f t="shared" si="66"/>
        <v>604.5</v>
      </c>
      <c r="AU177" s="442">
        <f>(VLOOKUP($A177,'Data EYFSS Indica Old'!$C:$AQ,24,0))/3.2*AU$3</f>
        <v>0</v>
      </c>
      <c r="AV177" s="447">
        <f t="shared" si="62"/>
        <v>82114.88461538461</v>
      </c>
      <c r="AW177" s="443">
        <f t="shared" si="63"/>
        <v>34214.53525641025</v>
      </c>
      <c r="AX177" s="443">
        <f t="shared" si="64"/>
        <v>27371.628205128203</v>
      </c>
      <c r="AY177" s="443">
        <f t="shared" si="65"/>
        <v>20528.721153846152</v>
      </c>
      <c r="AZ177" s="443"/>
    </row>
    <row r="178" spans="1:52" x14ac:dyDescent="0.35">
      <c r="A178" s="252">
        <v>3366</v>
      </c>
      <c r="B178" t="s">
        <v>1098</v>
      </c>
      <c r="C178" s="242">
        <f>IF(ISNA(VLOOKUP($B178,'Spring 2022 School'!$C$2:$AF$220,5,FALSE)),0,(VLOOKUP($B178,'Spring 2022 School'!$C$2:$AF$220,5,FALSE)))</f>
        <v>8</v>
      </c>
      <c r="D178" s="242">
        <f>IF(ISNA(VLOOKUP($B178,'Summer 2022 School'!$C$2:$AF$220,5,FALSE)),0,(VLOOKUP($B178,'Summer 2022 School'!$C$2:$AF$220,5,FALSE)))</f>
        <v>10</v>
      </c>
      <c r="E178" s="242">
        <f>IF(ISNA(VLOOKUP($B178,'Autumn 2022 School'!$C$2:$AF$219,4,FALSE)),0,(VLOOKUP($B178,'Autumn 2022 School'!$C$2:$AF$219,4,FALSE)))</f>
        <v>8</v>
      </c>
      <c r="F178" s="242">
        <f>IF(ISNA(VLOOKUP($B178,'Spring 2022 School'!$C$2:$AF$219,8,FALSE)),0,(VLOOKUP($B178,'Spring 2022 School'!$C$2:$AF$219,8,FALSE)))</f>
        <v>0</v>
      </c>
      <c r="G178" s="242">
        <f>IF(ISNA(VLOOKUP($B178,'Summer 2022 School'!$C$2:$AF$219,8,FALSE)),0,(VLOOKUP($B178,'Summer 2022 School'!$C$2:$AF$219,8,FALSE)))</f>
        <v>0</v>
      </c>
      <c r="H178" s="242">
        <f>IF(ISNA(VLOOKUP($B178,'Autumn 2022 School'!$C$2:$AF$219,6,FALSE)),0,(VLOOKUP($B178,'Autumn 2022 School'!$C$2:$AF$219,6,FALSE)))</f>
        <v>0</v>
      </c>
      <c r="I178" s="242">
        <f>IF(ISNA(VLOOKUP($B178,'Spring 2022 School'!$C$2:$AF$219,12,FALSE)),0,(VLOOKUP($B178,'Spring 2022 School'!$C$2:$AF$219,12,FALSE)))</f>
        <v>105</v>
      </c>
      <c r="J178" s="242">
        <f>IF(ISNA(VLOOKUP($B178,'Summer 2022 School'!$C$2:$AF$219,12,FALSE)),0,(VLOOKUP($B178,'Summer 2022 School'!$C$2:$AF$219,12,FALSE)))</f>
        <v>150</v>
      </c>
      <c r="K178" s="242">
        <f>IF(ISNA(VLOOKUP($B178,'Autumn 2022 School'!$C$2:$AF$219,9,FALSE)),0,(VLOOKUP($B178,'Autumn 2022 School'!$C$2:$AF$219,9,FALSE)))</f>
        <v>120</v>
      </c>
      <c r="L178" s="242">
        <f>IF(ISNA(VLOOKUP($B178,'Spring 2022 School'!$C$2:$AF$219,15,FALSE)),0,(VLOOKUP($B178,'Spring 2022 School'!$C$2:$AF$219,15,FALSE)))</f>
        <v>0</v>
      </c>
      <c r="M178" s="242">
        <f>IF(ISNA(VLOOKUP($B178,'Summer 2022 School'!$C$2:$AF$219,15,FALSE)),0,(VLOOKUP($B178,'Summer 2022 School'!$C$2:$AF$219,15,FALSE)))</f>
        <v>0</v>
      </c>
      <c r="N178" s="242">
        <f>IF(ISNA(VLOOKUP($B178,'Autumn 2022 School'!$C$2:$AF$219,11,FALSE)),0,(VLOOKUP($B178,'Autumn 2022 School'!$C$2:$AF$219,11,FALSE)))</f>
        <v>0</v>
      </c>
      <c r="O178" s="242">
        <f>IF(ISNA(VLOOKUP($B178,'Spring 2022 School'!$C$2:$AF$219,2,FALSE)),0,(VLOOKUP($B178,'Spring 2022 School'!$C$2:$AF$219,2,FALSE)))</f>
        <v>0</v>
      </c>
      <c r="P178" s="242">
        <f>IF(ISNA(VLOOKUP($B178,'Summer 2022 School'!$C$2:$AF$219,2,FALSE)),0,(VLOOKUP($B178,'Summer 2022 School'!$C$2:$AF$219,2,FALSE)))</f>
        <v>0</v>
      </c>
      <c r="Q178" s="242">
        <f>IF(ISNA(VLOOKUP($B178,'Autumn 2022 School'!$C$2:$AF$219,2,FALSE)),0,(VLOOKUP($B178,'Autumn 2022 School'!$C$2:$AF$219,2,FALSE)))</f>
        <v>0</v>
      </c>
      <c r="R178" s="242">
        <f>IF(ISNA(VLOOKUP($B178,'Spring 2022 School'!$C$2:$AF$219,9,FALSE)),0,(VLOOKUP($B178,'Spring 2022 School'!$C$2:$AF$219,9,FALSE)))</f>
        <v>0</v>
      </c>
      <c r="S178" s="242">
        <f>IF(ISNA(VLOOKUP($B178,'Summer 2022 School'!$C$2:$AF$219,9,FALSE)),0,(VLOOKUP($B178,'Summer 2022 School'!$C$2:$AF$219,9,FALSE)))</f>
        <v>0</v>
      </c>
      <c r="T178" s="242">
        <f>IF(ISNA(VLOOKUP($B178,'Autumn 2022 School'!$C$2:$AF$219,7,FALSE)),0,(VLOOKUP($B178,'Autumn 2022 School'!$C$2:$AF$219,7,FALSE)))</f>
        <v>0</v>
      </c>
      <c r="U178" s="242">
        <f>IF(ISNA(VLOOKUP($B178,'Spring 2022 School'!$C$2:$AF$219,25,FALSE)),0,(VLOOKUP($B178,'Spring 2022 School'!$C$2:$AF$219,25,FALSE)))</f>
        <v>5</v>
      </c>
      <c r="V178" s="242">
        <f>IF(ISNA(VLOOKUP($B178,'Spring 2022 School'!$C$2:$AF$219,25,FALSE)),0,(VLOOKUP($B178,'Spring 2022 School'!$C$2:$AF$219,25,FALSE)))</f>
        <v>5</v>
      </c>
      <c r="W178" s="242">
        <f>IF(ISNA(VLOOKUP($B178,'Spring 2022 School'!$C$2:$AF$219,25,FALSE)),0,(VLOOKUP($B178,'Spring 2022 School'!$C$2:$AF$219,25,FALSE)))</f>
        <v>5</v>
      </c>
      <c r="X178" s="242">
        <f>IF(ISNA(VLOOKUP($B178,'Spring 2022 School'!$C$2:$AF$219,26,FALSE)),0,(VLOOKUP($B178,'Spring 2022 School'!$C$2:$AF$219,26,FALSE)))</f>
        <v>75</v>
      </c>
      <c r="Y178" s="242">
        <f>IF(ISNA(VLOOKUP($B178,'Spring 2022 School'!$C$2:$AF$219,26,FALSE)),0,(VLOOKUP($B178,'Spring 2022 School'!$C$2:$AF$219,26,FALSE)))</f>
        <v>75</v>
      </c>
      <c r="Z178" s="242">
        <f>IF(ISNA(VLOOKUP($B178,'Spring 2022 School'!$C$2:$AF$219,26,FALSE)),0,(VLOOKUP($B178,'Spring 2022 School'!$C$2:$AF$219,26,FALSE)))</f>
        <v>75</v>
      </c>
      <c r="AA178" s="242">
        <f>IF(ISNA(VLOOKUP($B178,'Spring 2022 School'!$C$2:$AF$219,27,FALSE)),0,(VLOOKUP($B178,'Spring 2022 School'!$C$2:$AF$219,27,FALSE)))</f>
        <v>0</v>
      </c>
      <c r="AB178" s="242">
        <f>IF(ISNA(VLOOKUP($B178,'Spring 2022 School'!$C$2:$AF$219,27,FALSE)),0,(VLOOKUP($B178,'Spring 2022 School'!$C$2:$AF$219,27,FALSE)))</f>
        <v>0</v>
      </c>
      <c r="AC178" s="242">
        <f>IF(ISNA(VLOOKUP($B178,'Spring 2022 School'!$C$2:$AF$219,27,FALSE)),0,(VLOOKUP($B178,'Spring 2022 School'!$C$2:$AF$219,27,FALSE)))</f>
        <v>0</v>
      </c>
      <c r="AD178" s="414">
        <f t="shared" si="57"/>
        <v>22348.5</v>
      </c>
      <c r="AE178" s="436">
        <f>VLOOKUP($A178,'Data EYFSS Indica Old'!$C:$AQ,17,0)</f>
        <v>3775.3846153846157</v>
      </c>
      <c r="AF178" s="436">
        <f>VLOOKUP($A178,'Data EYFSS Indica Old'!$C:$AQ,18,0)</f>
        <v>5191.1538461538457</v>
      </c>
      <c r="AG178" s="436">
        <f>VLOOKUP($A178,'Data EYFSS Indica Old'!$C:$AQ,19,0)</f>
        <v>5191.1538461538457</v>
      </c>
      <c r="AH178" s="414">
        <f t="shared" si="58"/>
        <v>2302.9846153846156</v>
      </c>
      <c r="AI178" s="414">
        <f t="shared" si="59"/>
        <v>1505.4346153846152</v>
      </c>
      <c r="AJ178" s="414">
        <f t="shared" si="60"/>
        <v>415.29230769230765</v>
      </c>
      <c r="AK178" s="414">
        <f t="shared" si="61"/>
        <v>4223.711538461539</v>
      </c>
      <c r="AL178" s="436">
        <f>IF(ISNA(VLOOKUP($A178,'Spring 2022 School'!$B175:$AD175,29,FALSE)),0,(VLOOKUP($A178,'Spring 2022 School'!$B175:$AD175,29,FALSE)))</f>
        <v>5</v>
      </c>
      <c r="AM178" s="436">
        <f>IF(ISNA(VLOOKUP($A178,'Spring 2022 School'!$B175:$AZ175,30,FALSE)),0,(VLOOKUP($A178,'Spring 2022 School'!$B175:$AZ175,30,FALSE)))</f>
        <v>75</v>
      </c>
      <c r="AN178" s="435">
        <f t="shared" si="54"/>
        <v>2725</v>
      </c>
      <c r="AO178" s="437">
        <f t="shared" si="55"/>
        <v>0</v>
      </c>
      <c r="AP178" s="414">
        <f t="shared" si="56"/>
        <v>29297.211538461539</v>
      </c>
      <c r="AQ178" s="436">
        <f>VLOOKUP($A178,'Data EYFSS Indica Old'!$C:$AQ,26,0)</f>
        <v>13</v>
      </c>
      <c r="AR178" s="436">
        <f>VLOOKUP($A178,'Data EYFSS Indica Old'!$C:$AQ,27,0)</f>
        <v>0</v>
      </c>
      <c r="AS178" s="436">
        <f>VLOOKUP($A178,'Data EYFSS Indica Old'!$C:$AQ,28,0)</f>
        <v>0</v>
      </c>
      <c r="AT178" s="442">
        <f t="shared" si="66"/>
        <v>1571.7</v>
      </c>
      <c r="AU178" s="442">
        <f>(VLOOKUP($A178,'Data EYFSS Indica Old'!$C:$AQ,24,0))/3.2*AU$3</f>
        <v>0</v>
      </c>
      <c r="AV178" s="447">
        <f t="shared" si="62"/>
        <v>30868.91153846154</v>
      </c>
      <c r="AW178" s="443">
        <f t="shared" si="63"/>
        <v>12862.046474358975</v>
      </c>
      <c r="AX178" s="443">
        <f t="shared" si="64"/>
        <v>10289.637179487179</v>
      </c>
      <c r="AY178" s="443">
        <f t="shared" si="65"/>
        <v>7717.227884615384</v>
      </c>
      <c r="AZ178" s="443"/>
    </row>
    <row r="179" spans="1:52" x14ac:dyDescent="0.35">
      <c r="A179" s="252">
        <v>3367</v>
      </c>
      <c r="B179" t="s">
        <v>1099</v>
      </c>
      <c r="C179" s="242">
        <f>IF(ISNA(VLOOKUP($B179,'Spring 2022 School'!$C$2:$AF$220,5,FALSE)),0,(VLOOKUP($B179,'Spring 2022 School'!$C$2:$AF$220,5,FALSE)))</f>
        <v>26</v>
      </c>
      <c r="D179" s="242">
        <f>IF(ISNA(VLOOKUP($B179,'Summer 2022 School'!$C$2:$AF$220,5,FALSE)),0,(VLOOKUP($B179,'Summer 2022 School'!$C$2:$AF$220,5,FALSE)))</f>
        <v>26</v>
      </c>
      <c r="E179" s="242">
        <f>IF(ISNA(VLOOKUP($B179,'Autumn 2022 School'!$C$2:$AF$219,4,FALSE)),0,(VLOOKUP($B179,'Autumn 2022 School'!$C$2:$AF$219,4,FALSE)))</f>
        <v>19</v>
      </c>
      <c r="F179" s="242">
        <f>IF(ISNA(VLOOKUP($B179,'Spring 2022 School'!$C$2:$AF$219,8,FALSE)),0,(VLOOKUP($B179,'Spring 2022 School'!$C$2:$AF$219,8,FALSE)))</f>
        <v>11</v>
      </c>
      <c r="G179" s="242">
        <f>IF(ISNA(VLOOKUP($B179,'Summer 2022 School'!$C$2:$AF$219,8,FALSE)),0,(VLOOKUP($B179,'Summer 2022 School'!$C$2:$AF$219,8,FALSE)))</f>
        <v>10</v>
      </c>
      <c r="H179" s="242">
        <f>IF(ISNA(VLOOKUP($B179,'Autumn 2022 School'!$C$2:$AF$219,6,FALSE)),0,(VLOOKUP($B179,'Autumn 2022 School'!$C$2:$AF$219,6,FALSE)))</f>
        <v>12</v>
      </c>
      <c r="I179" s="242">
        <f>IF(ISNA(VLOOKUP($B179,'Spring 2022 School'!$C$2:$AF$219,12,FALSE)),0,(VLOOKUP($B179,'Spring 2022 School'!$C$2:$AF$219,12,FALSE)))</f>
        <v>390</v>
      </c>
      <c r="J179" s="242">
        <f>IF(ISNA(VLOOKUP($B179,'Summer 2022 School'!$C$2:$AF$219,12,FALSE)),0,(VLOOKUP($B179,'Summer 2022 School'!$C$2:$AF$219,12,FALSE)))</f>
        <v>390</v>
      </c>
      <c r="K179" s="242">
        <f>IF(ISNA(VLOOKUP($B179,'Autumn 2022 School'!$C$2:$AF$219,9,FALSE)),0,(VLOOKUP($B179,'Autumn 2022 School'!$C$2:$AF$219,9,FALSE)))</f>
        <v>285</v>
      </c>
      <c r="L179" s="242">
        <f>IF(ISNA(VLOOKUP($B179,'Spring 2022 School'!$C$2:$AF$219,15,FALSE)),0,(VLOOKUP($B179,'Spring 2022 School'!$C$2:$AF$219,15,FALSE)))</f>
        <v>165</v>
      </c>
      <c r="M179" s="242">
        <f>IF(ISNA(VLOOKUP($B179,'Summer 2022 School'!$C$2:$AF$219,15,FALSE)),0,(VLOOKUP($B179,'Summer 2022 School'!$C$2:$AF$219,15,FALSE)))</f>
        <v>150</v>
      </c>
      <c r="N179" s="242">
        <f>IF(ISNA(VLOOKUP($B179,'Autumn 2022 School'!$C$2:$AF$219,11,FALSE)),0,(VLOOKUP($B179,'Autumn 2022 School'!$C$2:$AF$219,11,FALSE)))</f>
        <v>180</v>
      </c>
      <c r="O179" s="242">
        <f>IF(ISNA(VLOOKUP($B179,'Spring 2022 School'!$C$2:$AF$219,2,FALSE)),0,(VLOOKUP($B179,'Spring 2022 School'!$C$2:$AF$219,2,FALSE)))</f>
        <v>0</v>
      </c>
      <c r="P179" s="242">
        <f>IF(ISNA(VLOOKUP($B179,'Summer 2022 School'!$C$2:$AF$219,2,FALSE)),0,(VLOOKUP($B179,'Summer 2022 School'!$C$2:$AF$219,2,FALSE)))</f>
        <v>0</v>
      </c>
      <c r="Q179" s="242">
        <f>IF(ISNA(VLOOKUP($B179,'Autumn 2022 School'!$C$2:$AF$219,2,FALSE)),0,(VLOOKUP($B179,'Autumn 2022 School'!$C$2:$AF$219,2,FALSE)))</f>
        <v>0</v>
      </c>
      <c r="R179" s="242">
        <f>IF(ISNA(VLOOKUP($B179,'Spring 2022 School'!$C$2:$AF$219,9,FALSE)),0,(VLOOKUP($B179,'Spring 2022 School'!$C$2:$AF$219,9,FALSE)))</f>
        <v>0</v>
      </c>
      <c r="S179" s="242">
        <f>IF(ISNA(VLOOKUP($B179,'Summer 2022 School'!$C$2:$AF$219,9,FALSE)),0,(VLOOKUP($B179,'Summer 2022 School'!$C$2:$AF$219,9,FALSE)))</f>
        <v>0</v>
      </c>
      <c r="T179" s="242">
        <f>IF(ISNA(VLOOKUP($B179,'Autumn 2022 School'!$C$2:$AF$219,7,FALSE)),0,(VLOOKUP($B179,'Autumn 2022 School'!$C$2:$AF$219,7,FALSE)))</f>
        <v>0</v>
      </c>
      <c r="U179" s="242">
        <f>IF(ISNA(VLOOKUP($B179,'Spring 2022 School'!$C$2:$AF$219,25,FALSE)),0,(VLOOKUP($B179,'Spring 2022 School'!$C$2:$AF$219,25,FALSE)))</f>
        <v>11</v>
      </c>
      <c r="V179" s="242">
        <f>IF(ISNA(VLOOKUP($B179,'Spring 2022 School'!$C$2:$AF$219,25,FALSE)),0,(VLOOKUP($B179,'Spring 2022 School'!$C$2:$AF$219,25,FALSE)))</f>
        <v>11</v>
      </c>
      <c r="W179" s="242">
        <f>IF(ISNA(VLOOKUP($B179,'Spring 2022 School'!$C$2:$AF$219,25,FALSE)),0,(VLOOKUP($B179,'Spring 2022 School'!$C$2:$AF$219,25,FALSE)))</f>
        <v>11</v>
      </c>
      <c r="X179" s="242">
        <f>IF(ISNA(VLOOKUP($B179,'Spring 2022 School'!$C$2:$AF$219,26,FALSE)),0,(VLOOKUP($B179,'Spring 2022 School'!$C$2:$AF$219,26,FALSE)))</f>
        <v>165</v>
      </c>
      <c r="Y179" s="242">
        <f>IF(ISNA(VLOOKUP($B179,'Spring 2022 School'!$C$2:$AF$219,26,FALSE)),0,(VLOOKUP($B179,'Spring 2022 School'!$C$2:$AF$219,26,FALSE)))</f>
        <v>165</v>
      </c>
      <c r="Z179" s="242">
        <f>IF(ISNA(VLOOKUP($B179,'Spring 2022 School'!$C$2:$AF$219,26,FALSE)),0,(VLOOKUP($B179,'Spring 2022 School'!$C$2:$AF$219,26,FALSE)))</f>
        <v>165</v>
      </c>
      <c r="AA179" s="242">
        <f>IF(ISNA(VLOOKUP($B179,'Spring 2022 School'!$C$2:$AF$219,27,FALSE)),0,(VLOOKUP($B179,'Spring 2022 School'!$C$2:$AF$219,27,FALSE)))</f>
        <v>15</v>
      </c>
      <c r="AB179" s="242">
        <f>IF(ISNA(VLOOKUP($B179,'Spring 2022 School'!$C$2:$AF$219,27,FALSE)),0,(VLOOKUP($B179,'Spring 2022 School'!$C$2:$AF$219,27,FALSE)))</f>
        <v>15</v>
      </c>
      <c r="AC179" s="242">
        <f>IF(ISNA(VLOOKUP($B179,'Spring 2022 School'!$C$2:$AF$219,27,FALSE)),0,(VLOOKUP($B179,'Spring 2022 School'!$C$2:$AF$219,27,FALSE)))</f>
        <v>15</v>
      </c>
      <c r="AD179" s="414">
        <f t="shared" si="57"/>
        <v>93130.5</v>
      </c>
      <c r="AE179" s="436">
        <f>VLOOKUP($A179,'Data EYFSS Indica Old'!$C:$AQ,17,0)</f>
        <v>7402.2</v>
      </c>
      <c r="AF179" s="436">
        <f>VLOOKUP($A179,'Data EYFSS Indica Old'!$C:$AQ,18,0)</f>
        <v>7402.2</v>
      </c>
      <c r="AG179" s="436">
        <f>VLOOKUP($A179,'Data EYFSS Indica Old'!$C:$AQ,19,0)</f>
        <v>9679.8000000000011</v>
      </c>
      <c r="AH179" s="414">
        <f t="shared" si="58"/>
        <v>4515.3419999999996</v>
      </c>
      <c r="AI179" s="414">
        <f t="shared" si="59"/>
        <v>2146.6379999999999</v>
      </c>
      <c r="AJ179" s="414">
        <f t="shared" si="60"/>
        <v>774.38400000000013</v>
      </c>
      <c r="AK179" s="414">
        <f t="shared" si="61"/>
        <v>7436.3639999999996</v>
      </c>
      <c r="AL179" s="436">
        <f>IF(ISNA(VLOOKUP($A179,'Spring 2022 School'!$B176:$AD176,29,FALSE)),0,(VLOOKUP($A179,'Spring 2022 School'!$B176:$AD176,29,FALSE)))</f>
        <v>11</v>
      </c>
      <c r="AM179" s="436">
        <f>IF(ISNA(VLOOKUP($A179,'Spring 2022 School'!$B176:$AZ176,30,FALSE)),0,(VLOOKUP($A179,'Spring 2022 School'!$B176:$AZ176,30,FALSE)))</f>
        <v>165</v>
      </c>
      <c r="AN179" s="435">
        <f t="shared" si="54"/>
        <v>5995</v>
      </c>
      <c r="AO179" s="437">
        <f t="shared" si="55"/>
        <v>0</v>
      </c>
      <c r="AP179" s="414">
        <f t="shared" si="56"/>
        <v>106561.864</v>
      </c>
      <c r="AQ179" s="436">
        <f>VLOOKUP($A179,'Data EYFSS Indica Old'!$C:$AQ,26,0)</f>
        <v>8</v>
      </c>
      <c r="AR179" s="436">
        <f>VLOOKUP($A179,'Data EYFSS Indica Old'!$C:$AQ,27,0)</f>
        <v>0</v>
      </c>
      <c r="AS179" s="436">
        <f>VLOOKUP($A179,'Data EYFSS Indica Old'!$C:$AQ,28,0)</f>
        <v>0</v>
      </c>
      <c r="AT179" s="442">
        <f t="shared" si="66"/>
        <v>967.2</v>
      </c>
      <c r="AU179" s="442">
        <f>(VLOOKUP($A179,'Data EYFSS Indica Old'!$C:$AQ,24,0))/3.2*AU$3</f>
        <v>0</v>
      </c>
      <c r="AV179" s="447">
        <f t="shared" si="62"/>
        <v>107529.064</v>
      </c>
      <c r="AW179" s="443">
        <f t="shared" si="63"/>
        <v>44803.776666666665</v>
      </c>
      <c r="AX179" s="443">
        <f t="shared" si="64"/>
        <v>35843.02133333333</v>
      </c>
      <c r="AY179" s="443">
        <f t="shared" si="65"/>
        <v>26882.265999999996</v>
      </c>
      <c r="AZ179" s="443"/>
    </row>
    <row r="180" spans="1:52" x14ac:dyDescent="0.35">
      <c r="A180" s="252">
        <v>3372</v>
      </c>
      <c r="B180" t="s">
        <v>1100</v>
      </c>
      <c r="C180" s="242">
        <f>IF(ISNA(VLOOKUP($B180,'Spring 2022 School'!$C$2:$AF$220,5,FALSE)),0,(VLOOKUP($B180,'Spring 2022 School'!$C$2:$AF$220,5,FALSE)))</f>
        <v>62</v>
      </c>
      <c r="D180" s="242">
        <f>IF(ISNA(VLOOKUP($B180,'Summer 2022 School'!$C$2:$AF$220,5,FALSE)),0,(VLOOKUP($B180,'Summer 2022 School'!$C$2:$AF$220,5,FALSE)))</f>
        <v>59</v>
      </c>
      <c r="E180" s="242">
        <f>IF(ISNA(VLOOKUP($B180,'Autumn 2022 School'!$C$2:$AF$219,4,FALSE)),0,(VLOOKUP($B180,'Autumn 2022 School'!$C$2:$AF$219,4,FALSE)))</f>
        <v>59</v>
      </c>
      <c r="F180" s="242">
        <f>IF(ISNA(VLOOKUP($B180,'Spring 2022 School'!$C$2:$AF$219,8,FALSE)),0,(VLOOKUP($B180,'Spring 2022 School'!$C$2:$AF$219,8,FALSE)))</f>
        <v>11</v>
      </c>
      <c r="G180" s="242">
        <f>IF(ISNA(VLOOKUP($B180,'Summer 2022 School'!$C$2:$AF$219,8,FALSE)),0,(VLOOKUP($B180,'Summer 2022 School'!$C$2:$AF$219,8,FALSE)))</f>
        <v>6</v>
      </c>
      <c r="H180" s="242">
        <f>IF(ISNA(VLOOKUP($B180,'Autumn 2022 School'!$C$2:$AF$219,6,FALSE)),0,(VLOOKUP($B180,'Autumn 2022 School'!$C$2:$AF$219,6,FALSE)))</f>
        <v>4</v>
      </c>
      <c r="I180" s="242">
        <f>IF(ISNA(VLOOKUP($B180,'Spring 2022 School'!$C$2:$AF$219,12,FALSE)),0,(VLOOKUP($B180,'Spring 2022 School'!$C$2:$AF$219,12,FALSE)))</f>
        <v>930</v>
      </c>
      <c r="J180" s="242">
        <f>IF(ISNA(VLOOKUP($B180,'Summer 2022 School'!$C$2:$AF$219,12,FALSE)),0,(VLOOKUP($B180,'Summer 2022 School'!$C$2:$AF$219,12,FALSE)))</f>
        <v>885</v>
      </c>
      <c r="K180" s="242">
        <f>IF(ISNA(VLOOKUP($B180,'Autumn 2022 School'!$C$2:$AF$219,9,FALSE)),0,(VLOOKUP($B180,'Autumn 2022 School'!$C$2:$AF$219,9,FALSE)))</f>
        <v>877.5</v>
      </c>
      <c r="L180" s="242">
        <f>IF(ISNA(VLOOKUP($B180,'Spring 2022 School'!$C$2:$AF$219,15,FALSE)),0,(VLOOKUP($B180,'Spring 2022 School'!$C$2:$AF$219,15,FALSE)))</f>
        <v>165</v>
      </c>
      <c r="M180" s="242">
        <f>IF(ISNA(VLOOKUP($B180,'Summer 2022 School'!$C$2:$AF$219,15,FALSE)),0,(VLOOKUP($B180,'Summer 2022 School'!$C$2:$AF$219,15,FALSE)))</f>
        <v>90</v>
      </c>
      <c r="N180" s="242">
        <f>IF(ISNA(VLOOKUP($B180,'Autumn 2022 School'!$C$2:$AF$219,11,FALSE)),0,(VLOOKUP($B180,'Autumn 2022 School'!$C$2:$AF$219,11,FALSE)))</f>
        <v>60</v>
      </c>
      <c r="O180" s="242">
        <f>IF(ISNA(VLOOKUP($B180,'Spring 2022 School'!$C$2:$AF$219,2,FALSE)),0,(VLOOKUP($B180,'Spring 2022 School'!$C$2:$AF$219,2,FALSE)))</f>
        <v>0</v>
      </c>
      <c r="P180" s="242">
        <f>IF(ISNA(VLOOKUP($B180,'Summer 2022 School'!$C$2:$AF$219,2,FALSE)),0,(VLOOKUP($B180,'Summer 2022 School'!$C$2:$AF$219,2,FALSE)))</f>
        <v>0</v>
      </c>
      <c r="Q180" s="242">
        <f>IF(ISNA(VLOOKUP($B180,'Autumn 2022 School'!$C$2:$AF$219,2,FALSE)),0,(VLOOKUP($B180,'Autumn 2022 School'!$C$2:$AF$219,2,FALSE)))</f>
        <v>0</v>
      </c>
      <c r="R180" s="242">
        <f>IF(ISNA(VLOOKUP($B180,'Spring 2022 School'!$C$2:$AF$219,9,FALSE)),0,(VLOOKUP($B180,'Spring 2022 School'!$C$2:$AF$219,9,FALSE)))</f>
        <v>0</v>
      </c>
      <c r="S180" s="242">
        <f>IF(ISNA(VLOOKUP($B180,'Summer 2022 School'!$C$2:$AF$219,9,FALSE)),0,(VLOOKUP($B180,'Summer 2022 School'!$C$2:$AF$219,9,FALSE)))</f>
        <v>0</v>
      </c>
      <c r="T180" s="242">
        <f>IF(ISNA(VLOOKUP($B180,'Autumn 2022 School'!$C$2:$AF$219,7,FALSE)),0,(VLOOKUP($B180,'Autumn 2022 School'!$C$2:$AF$219,7,FALSE)))</f>
        <v>0</v>
      </c>
      <c r="U180" s="242">
        <f>IF(ISNA(VLOOKUP($B180,'Spring 2022 School'!$C$2:$AF$219,25,FALSE)),0,(VLOOKUP($B180,'Spring 2022 School'!$C$2:$AF$219,25,FALSE)))</f>
        <v>26</v>
      </c>
      <c r="V180" s="242">
        <f>IF(ISNA(VLOOKUP($B180,'Spring 2022 School'!$C$2:$AF$219,25,FALSE)),0,(VLOOKUP($B180,'Spring 2022 School'!$C$2:$AF$219,25,FALSE)))</f>
        <v>26</v>
      </c>
      <c r="W180" s="242">
        <f>IF(ISNA(VLOOKUP($B180,'Spring 2022 School'!$C$2:$AF$219,25,FALSE)),0,(VLOOKUP($B180,'Spring 2022 School'!$C$2:$AF$219,25,FALSE)))</f>
        <v>26</v>
      </c>
      <c r="X180" s="242">
        <f>IF(ISNA(VLOOKUP($B180,'Spring 2022 School'!$C$2:$AF$219,26,FALSE)),0,(VLOOKUP($B180,'Spring 2022 School'!$C$2:$AF$219,26,FALSE)))</f>
        <v>390</v>
      </c>
      <c r="Y180" s="242">
        <f>IF(ISNA(VLOOKUP($B180,'Spring 2022 School'!$C$2:$AF$219,26,FALSE)),0,(VLOOKUP($B180,'Spring 2022 School'!$C$2:$AF$219,26,FALSE)))</f>
        <v>390</v>
      </c>
      <c r="Z180" s="242">
        <f>IF(ISNA(VLOOKUP($B180,'Spring 2022 School'!$C$2:$AF$219,26,FALSE)),0,(VLOOKUP($B180,'Spring 2022 School'!$C$2:$AF$219,26,FALSE)))</f>
        <v>390</v>
      </c>
      <c r="AA180" s="242">
        <f>IF(ISNA(VLOOKUP($B180,'Spring 2022 School'!$C$2:$AF$219,27,FALSE)),0,(VLOOKUP($B180,'Spring 2022 School'!$C$2:$AF$219,27,FALSE)))</f>
        <v>60</v>
      </c>
      <c r="AB180" s="242">
        <f>IF(ISNA(VLOOKUP($B180,'Spring 2022 School'!$C$2:$AF$219,27,FALSE)),0,(VLOOKUP($B180,'Spring 2022 School'!$C$2:$AF$219,27,FALSE)))</f>
        <v>60</v>
      </c>
      <c r="AC180" s="242">
        <f>IF(ISNA(VLOOKUP($B180,'Spring 2022 School'!$C$2:$AF$219,27,FALSE)),0,(VLOOKUP($B180,'Spring 2022 School'!$C$2:$AF$219,27,FALSE)))</f>
        <v>60</v>
      </c>
      <c r="AD180" s="414">
        <f t="shared" si="57"/>
        <v>179352</v>
      </c>
      <c r="AE180" s="436">
        <f>VLOOKUP($A180,'Data EYFSS Indica Old'!$C:$AQ,17,0)</f>
        <v>3859.4117647058824</v>
      </c>
      <c r="AF180" s="436">
        <f>VLOOKUP($A180,'Data EYFSS Indica Old'!$C:$AQ,18,0)</f>
        <v>9005.2941176470595</v>
      </c>
      <c r="AG180" s="436">
        <f>VLOOKUP($A180,'Data EYFSS Indica Old'!$C:$AQ,19,0)</f>
        <v>27015.882352941175</v>
      </c>
      <c r="AH180" s="414">
        <f t="shared" si="58"/>
        <v>2354.241176470588</v>
      </c>
      <c r="AI180" s="414">
        <f t="shared" si="59"/>
        <v>2611.535294117647</v>
      </c>
      <c r="AJ180" s="414">
        <f t="shared" si="60"/>
        <v>2161.2705882352939</v>
      </c>
      <c r="AK180" s="414">
        <f t="shared" si="61"/>
        <v>7127.0470588235285</v>
      </c>
      <c r="AL180" s="436">
        <f>IF(ISNA(VLOOKUP($A180,'Spring 2022 School'!$B177:$AD177,29,FALSE)),0,(VLOOKUP($A180,'Spring 2022 School'!$B177:$AD177,29,FALSE)))</f>
        <v>26</v>
      </c>
      <c r="AM180" s="436">
        <f>IF(ISNA(VLOOKUP($A180,'Spring 2022 School'!$B177:$AZ177,30,FALSE)),0,(VLOOKUP($A180,'Spring 2022 School'!$B177:$AZ177,30,FALSE)))</f>
        <v>390</v>
      </c>
      <c r="AN180" s="435">
        <f t="shared" si="54"/>
        <v>14170</v>
      </c>
      <c r="AO180" s="437">
        <f t="shared" si="55"/>
        <v>0</v>
      </c>
      <c r="AP180" s="414">
        <f t="shared" si="56"/>
        <v>200649.04705882352</v>
      </c>
      <c r="AQ180" s="436">
        <f>VLOOKUP($A180,'Data EYFSS Indica Old'!$C:$AQ,26,0)</f>
        <v>56</v>
      </c>
      <c r="AR180" s="436">
        <f>VLOOKUP($A180,'Data EYFSS Indica Old'!$C:$AQ,27,0)</f>
        <v>0</v>
      </c>
      <c r="AS180" s="436">
        <f>VLOOKUP($A180,'Data EYFSS Indica Old'!$C:$AQ,28,0)</f>
        <v>0</v>
      </c>
      <c r="AT180" s="442">
        <f t="shared" si="66"/>
        <v>6770.4</v>
      </c>
      <c r="AU180" s="442">
        <f>(VLOOKUP($A180,'Data EYFSS Indica Old'!$C:$AQ,24,0))/3.2*AU$3</f>
        <v>0</v>
      </c>
      <c r="AV180" s="447">
        <f t="shared" si="62"/>
        <v>207419.44705882351</v>
      </c>
      <c r="AW180" s="443">
        <f t="shared" si="63"/>
        <v>86424.769607843133</v>
      </c>
      <c r="AX180" s="443">
        <f t="shared" si="64"/>
        <v>69139.815686274509</v>
      </c>
      <c r="AY180" s="443">
        <f t="shared" si="65"/>
        <v>51854.861764705885</v>
      </c>
      <c r="AZ180" s="443"/>
    </row>
    <row r="181" spans="1:52" x14ac:dyDescent="0.35">
      <c r="A181" s="252">
        <v>3377</v>
      </c>
      <c r="B181" t="s">
        <v>1101</v>
      </c>
      <c r="C181" s="242">
        <f>IF(ISNA(VLOOKUP($B181,'Spring 2022 School'!$C$2:$AF$220,5,FALSE)),0,(VLOOKUP($B181,'Spring 2022 School'!$C$2:$AF$220,5,FALSE)))</f>
        <v>13</v>
      </c>
      <c r="D181" s="242">
        <f>IF(ISNA(VLOOKUP($B181,'Summer 2022 School'!$C$2:$AF$220,5,FALSE)),0,(VLOOKUP($B181,'Summer 2022 School'!$C$2:$AF$220,5,FALSE)))</f>
        <v>20</v>
      </c>
      <c r="E181" s="242">
        <f>IF(ISNA(VLOOKUP($B181,'Autumn 2022 School'!$C$2:$AF$219,4,FALSE)),0,(VLOOKUP($B181,'Autumn 2022 School'!$C$2:$AF$219,4,FALSE)))</f>
        <v>11</v>
      </c>
      <c r="F181" s="242">
        <f>IF(ISNA(VLOOKUP($B181,'Spring 2022 School'!$C$2:$AF$219,8,FALSE)),0,(VLOOKUP($B181,'Spring 2022 School'!$C$2:$AF$219,8,FALSE)))</f>
        <v>0</v>
      </c>
      <c r="G181" s="242">
        <f>IF(ISNA(VLOOKUP($B181,'Summer 2022 School'!$C$2:$AF$219,8,FALSE)),0,(VLOOKUP($B181,'Summer 2022 School'!$C$2:$AF$219,8,FALSE)))</f>
        <v>0</v>
      </c>
      <c r="H181" s="242">
        <f>IF(ISNA(VLOOKUP($B181,'Autumn 2022 School'!$C$2:$AF$219,6,FALSE)),0,(VLOOKUP($B181,'Autumn 2022 School'!$C$2:$AF$219,6,FALSE)))</f>
        <v>0</v>
      </c>
      <c r="I181" s="242">
        <f>IF(ISNA(VLOOKUP($B181,'Spring 2022 School'!$C$2:$AF$219,12,FALSE)),0,(VLOOKUP($B181,'Spring 2022 School'!$C$2:$AF$219,12,FALSE)))</f>
        <v>195</v>
      </c>
      <c r="J181" s="242">
        <f>IF(ISNA(VLOOKUP($B181,'Summer 2022 School'!$C$2:$AF$219,12,FALSE)),0,(VLOOKUP($B181,'Summer 2022 School'!$C$2:$AF$219,12,FALSE)))</f>
        <v>300</v>
      </c>
      <c r="K181" s="242">
        <f>IF(ISNA(VLOOKUP($B181,'Autumn 2022 School'!$C$2:$AF$219,9,FALSE)),0,(VLOOKUP($B181,'Autumn 2022 School'!$C$2:$AF$219,9,FALSE)))</f>
        <v>165</v>
      </c>
      <c r="L181" s="242">
        <f>IF(ISNA(VLOOKUP($B181,'Spring 2022 School'!$C$2:$AF$219,15,FALSE)),0,(VLOOKUP($B181,'Spring 2022 School'!$C$2:$AF$219,15,FALSE)))</f>
        <v>0</v>
      </c>
      <c r="M181" s="242">
        <f>IF(ISNA(VLOOKUP($B181,'Summer 2022 School'!$C$2:$AF$219,15,FALSE)),0,(VLOOKUP($B181,'Summer 2022 School'!$C$2:$AF$219,15,FALSE)))</f>
        <v>0</v>
      </c>
      <c r="N181" s="242">
        <f>IF(ISNA(VLOOKUP($B181,'Autumn 2022 School'!$C$2:$AF$219,11,FALSE)),0,(VLOOKUP($B181,'Autumn 2022 School'!$C$2:$AF$219,11,FALSE)))</f>
        <v>0</v>
      </c>
      <c r="O181" s="242">
        <f>IF(ISNA(VLOOKUP($B181,'Spring 2022 School'!$C$2:$AF$219,2,FALSE)),0,(VLOOKUP($B181,'Spring 2022 School'!$C$2:$AF$219,2,FALSE)))</f>
        <v>0</v>
      </c>
      <c r="P181" s="242">
        <f>IF(ISNA(VLOOKUP($B181,'Summer 2022 School'!$C$2:$AF$219,2,FALSE)),0,(VLOOKUP($B181,'Summer 2022 School'!$C$2:$AF$219,2,FALSE)))</f>
        <v>0</v>
      </c>
      <c r="Q181" s="242">
        <f>IF(ISNA(VLOOKUP($B181,'Autumn 2022 School'!$C$2:$AF$219,2,FALSE)),0,(VLOOKUP($B181,'Autumn 2022 School'!$C$2:$AF$219,2,FALSE)))</f>
        <v>0</v>
      </c>
      <c r="R181" s="242">
        <f>IF(ISNA(VLOOKUP($B181,'Spring 2022 School'!$C$2:$AF$219,9,FALSE)),0,(VLOOKUP($B181,'Spring 2022 School'!$C$2:$AF$219,9,FALSE)))</f>
        <v>0</v>
      </c>
      <c r="S181" s="242">
        <f>IF(ISNA(VLOOKUP($B181,'Summer 2022 School'!$C$2:$AF$219,9,FALSE)),0,(VLOOKUP($B181,'Summer 2022 School'!$C$2:$AF$219,9,FALSE)))</f>
        <v>0</v>
      </c>
      <c r="T181" s="242">
        <f>IF(ISNA(VLOOKUP($B181,'Autumn 2022 School'!$C$2:$AF$219,7,FALSE)),0,(VLOOKUP($B181,'Autumn 2022 School'!$C$2:$AF$219,7,FALSE)))</f>
        <v>0</v>
      </c>
      <c r="U181" s="242">
        <f>IF(ISNA(VLOOKUP($B181,'Spring 2022 School'!$C$2:$AF$219,25,FALSE)),0,(VLOOKUP($B181,'Spring 2022 School'!$C$2:$AF$219,25,FALSE)))</f>
        <v>11</v>
      </c>
      <c r="V181" s="242">
        <f>IF(ISNA(VLOOKUP($B181,'Spring 2022 School'!$C$2:$AF$219,25,FALSE)),0,(VLOOKUP($B181,'Spring 2022 School'!$C$2:$AF$219,25,FALSE)))</f>
        <v>11</v>
      </c>
      <c r="W181" s="242">
        <f>IF(ISNA(VLOOKUP($B181,'Spring 2022 School'!$C$2:$AF$219,25,FALSE)),0,(VLOOKUP($B181,'Spring 2022 School'!$C$2:$AF$219,25,FALSE)))</f>
        <v>11</v>
      </c>
      <c r="X181" s="242">
        <f>IF(ISNA(VLOOKUP($B181,'Spring 2022 School'!$C$2:$AF$219,26,FALSE)),0,(VLOOKUP($B181,'Spring 2022 School'!$C$2:$AF$219,26,FALSE)))</f>
        <v>165</v>
      </c>
      <c r="Y181" s="242">
        <f>IF(ISNA(VLOOKUP($B181,'Spring 2022 School'!$C$2:$AF$219,26,FALSE)),0,(VLOOKUP($B181,'Spring 2022 School'!$C$2:$AF$219,26,FALSE)))</f>
        <v>165</v>
      </c>
      <c r="Z181" s="242">
        <f>IF(ISNA(VLOOKUP($B181,'Spring 2022 School'!$C$2:$AF$219,26,FALSE)),0,(VLOOKUP($B181,'Spring 2022 School'!$C$2:$AF$219,26,FALSE)))</f>
        <v>165</v>
      </c>
      <c r="AA181" s="242">
        <f>IF(ISNA(VLOOKUP($B181,'Spring 2022 School'!$C$2:$AF$219,27,FALSE)),0,(VLOOKUP($B181,'Spring 2022 School'!$C$2:$AF$219,27,FALSE)))</f>
        <v>0</v>
      </c>
      <c r="AB181" s="242">
        <f>IF(ISNA(VLOOKUP($B181,'Spring 2022 School'!$C$2:$AF$219,27,FALSE)),0,(VLOOKUP($B181,'Spring 2022 School'!$C$2:$AF$219,27,FALSE)))</f>
        <v>0</v>
      </c>
      <c r="AC181" s="242">
        <f>IF(ISNA(VLOOKUP($B181,'Spring 2022 School'!$C$2:$AF$219,27,FALSE)),0,(VLOOKUP($B181,'Spring 2022 School'!$C$2:$AF$219,27,FALSE)))</f>
        <v>0</v>
      </c>
      <c r="AD181" s="414">
        <f t="shared" si="57"/>
        <v>39550.5</v>
      </c>
      <c r="AE181" s="436">
        <f>VLOOKUP($A181,'Data EYFSS Indica Old'!$C:$AQ,17,0)</f>
        <v>4550</v>
      </c>
      <c r="AF181" s="436">
        <f>VLOOKUP($A181,'Data EYFSS Indica Old'!$C:$AQ,18,0)</f>
        <v>8190</v>
      </c>
      <c r="AG181" s="436">
        <f>VLOOKUP($A181,'Data EYFSS Indica Old'!$C:$AQ,19,0)</f>
        <v>8645</v>
      </c>
      <c r="AH181" s="414">
        <f t="shared" si="58"/>
        <v>2775.5</v>
      </c>
      <c r="AI181" s="414">
        <f t="shared" si="59"/>
        <v>2375.1</v>
      </c>
      <c r="AJ181" s="414">
        <f t="shared" si="60"/>
        <v>691.6</v>
      </c>
      <c r="AK181" s="414">
        <f t="shared" si="61"/>
        <v>5842.2000000000007</v>
      </c>
      <c r="AL181" s="436">
        <f>IF(ISNA(VLOOKUP($A181,'Spring 2022 School'!$B178:$AD178,29,FALSE)),0,(VLOOKUP($A181,'Spring 2022 School'!$B178:$AD178,29,FALSE)))</f>
        <v>0</v>
      </c>
      <c r="AM181" s="436">
        <f>IF(ISNA(VLOOKUP($A181,'Spring 2022 School'!$B178:$AZ178,30,FALSE)),0,(VLOOKUP($A181,'Spring 2022 School'!$B178:$AZ178,30,FALSE)))</f>
        <v>0</v>
      </c>
      <c r="AN181" s="435">
        <f t="shared" si="54"/>
        <v>0</v>
      </c>
      <c r="AO181" s="437">
        <f t="shared" si="55"/>
        <v>0</v>
      </c>
      <c r="AP181" s="414">
        <f t="shared" si="56"/>
        <v>45392.7</v>
      </c>
      <c r="AQ181" s="436">
        <f>VLOOKUP($A181,'Data EYFSS Indica Old'!$C:$AQ,26,0)</f>
        <v>17</v>
      </c>
      <c r="AR181" s="436">
        <f>VLOOKUP($A181,'Data EYFSS Indica Old'!$C:$AQ,27,0)</f>
        <v>0</v>
      </c>
      <c r="AS181" s="436">
        <f>VLOOKUP($A181,'Data EYFSS Indica Old'!$C:$AQ,28,0)</f>
        <v>0</v>
      </c>
      <c r="AT181" s="442">
        <f t="shared" si="66"/>
        <v>2055.3000000000002</v>
      </c>
      <c r="AU181" s="442">
        <f>(VLOOKUP($A181,'Data EYFSS Indica Old'!$C:$AQ,24,0))/3.2*AU$3</f>
        <v>0</v>
      </c>
      <c r="AV181" s="447">
        <f t="shared" si="62"/>
        <v>47448</v>
      </c>
      <c r="AW181" s="443">
        <f t="shared" si="63"/>
        <v>19770</v>
      </c>
      <c r="AX181" s="443">
        <f t="shared" si="64"/>
        <v>15816</v>
      </c>
      <c r="AY181" s="443">
        <f t="shared" si="65"/>
        <v>11862</v>
      </c>
      <c r="AZ181" s="443"/>
    </row>
    <row r="182" spans="1:52" x14ac:dyDescent="0.35">
      <c r="A182" s="252">
        <v>3386</v>
      </c>
      <c r="B182" t="s">
        <v>1102</v>
      </c>
      <c r="C182" s="242">
        <f>IF(ISNA(VLOOKUP($B182,'Spring 2022 School'!$C$2:$AF$220,5,FALSE)),0,(VLOOKUP($B182,'Spring 2022 School'!$C$2:$AF$220,5,FALSE)))</f>
        <v>24</v>
      </c>
      <c r="D182" s="242">
        <f>IF(ISNA(VLOOKUP($B182,'Summer 2022 School'!$C$2:$AF$220,5,FALSE)),0,(VLOOKUP($B182,'Summer 2022 School'!$C$2:$AF$220,5,FALSE)))</f>
        <v>27</v>
      </c>
      <c r="E182" s="242">
        <f>IF(ISNA(VLOOKUP($B182,'Autumn 2022 School'!$C$2:$AF$219,4,FALSE)),0,(VLOOKUP($B182,'Autumn 2022 School'!$C$2:$AF$219,4,FALSE)))</f>
        <v>27</v>
      </c>
      <c r="F182" s="242">
        <f>IF(ISNA(VLOOKUP($B182,'Spring 2022 School'!$C$2:$AF$219,8,FALSE)),0,(VLOOKUP($B182,'Spring 2022 School'!$C$2:$AF$219,8,FALSE)))</f>
        <v>2</v>
      </c>
      <c r="G182" s="242">
        <f>IF(ISNA(VLOOKUP($B182,'Summer 2022 School'!$C$2:$AF$219,8,FALSE)),0,(VLOOKUP($B182,'Summer 2022 School'!$C$2:$AF$219,8,FALSE)))</f>
        <v>1</v>
      </c>
      <c r="H182" s="242">
        <f>IF(ISNA(VLOOKUP($B182,'Autumn 2022 School'!$C$2:$AF$219,6,FALSE)),0,(VLOOKUP($B182,'Autumn 2022 School'!$C$2:$AF$219,6,FALSE)))</f>
        <v>4</v>
      </c>
      <c r="I182" s="242">
        <f>IF(ISNA(VLOOKUP($B182,'Spring 2022 School'!$C$2:$AF$219,12,FALSE)),0,(VLOOKUP($B182,'Spring 2022 School'!$C$2:$AF$219,12,FALSE)))</f>
        <v>360</v>
      </c>
      <c r="J182" s="242">
        <f>IF(ISNA(VLOOKUP($B182,'Summer 2022 School'!$C$2:$AF$219,12,FALSE)),0,(VLOOKUP($B182,'Summer 2022 School'!$C$2:$AF$219,12,FALSE)))</f>
        <v>405</v>
      </c>
      <c r="K182" s="242">
        <f>IF(ISNA(VLOOKUP($B182,'Autumn 2022 School'!$C$2:$AF$219,9,FALSE)),0,(VLOOKUP($B182,'Autumn 2022 School'!$C$2:$AF$219,9,FALSE)))</f>
        <v>405</v>
      </c>
      <c r="L182" s="242">
        <f>IF(ISNA(VLOOKUP($B182,'Spring 2022 School'!$C$2:$AF$219,15,FALSE)),0,(VLOOKUP($B182,'Spring 2022 School'!$C$2:$AF$219,15,FALSE)))</f>
        <v>30</v>
      </c>
      <c r="M182" s="242">
        <f>IF(ISNA(VLOOKUP($B182,'Summer 2022 School'!$C$2:$AF$219,15,FALSE)),0,(VLOOKUP($B182,'Summer 2022 School'!$C$2:$AF$219,15,FALSE)))</f>
        <v>15</v>
      </c>
      <c r="N182" s="242">
        <f>IF(ISNA(VLOOKUP($B182,'Autumn 2022 School'!$C$2:$AF$219,11,FALSE)),0,(VLOOKUP($B182,'Autumn 2022 School'!$C$2:$AF$219,11,FALSE)))</f>
        <v>60</v>
      </c>
      <c r="O182" s="242">
        <f>IF(ISNA(VLOOKUP($B182,'Spring 2022 School'!$C$2:$AF$219,2,FALSE)),0,(VLOOKUP($B182,'Spring 2022 School'!$C$2:$AF$219,2,FALSE)))</f>
        <v>0</v>
      </c>
      <c r="P182" s="242">
        <f>IF(ISNA(VLOOKUP($B182,'Summer 2022 School'!$C$2:$AF$219,2,FALSE)),0,(VLOOKUP($B182,'Summer 2022 School'!$C$2:$AF$219,2,FALSE)))</f>
        <v>0</v>
      </c>
      <c r="Q182" s="242">
        <f>IF(ISNA(VLOOKUP($B182,'Autumn 2022 School'!$C$2:$AF$219,2,FALSE)),0,(VLOOKUP($B182,'Autumn 2022 School'!$C$2:$AF$219,2,FALSE)))</f>
        <v>0</v>
      </c>
      <c r="R182" s="242">
        <f>IF(ISNA(VLOOKUP($B182,'Spring 2022 School'!$C$2:$AF$219,9,FALSE)),0,(VLOOKUP($B182,'Spring 2022 School'!$C$2:$AF$219,9,FALSE)))</f>
        <v>0</v>
      </c>
      <c r="S182" s="242">
        <f>IF(ISNA(VLOOKUP($B182,'Summer 2022 School'!$C$2:$AF$219,9,FALSE)),0,(VLOOKUP($B182,'Summer 2022 School'!$C$2:$AF$219,9,FALSE)))</f>
        <v>0</v>
      </c>
      <c r="T182" s="242">
        <f>IF(ISNA(VLOOKUP($B182,'Autumn 2022 School'!$C$2:$AF$219,7,FALSE)),0,(VLOOKUP($B182,'Autumn 2022 School'!$C$2:$AF$219,7,FALSE)))</f>
        <v>0</v>
      </c>
      <c r="U182" s="242">
        <f>IF(ISNA(VLOOKUP($B182,'Spring 2022 School'!$C$2:$AF$219,25,FALSE)),0,(VLOOKUP($B182,'Spring 2022 School'!$C$2:$AF$219,25,FALSE)))</f>
        <v>10</v>
      </c>
      <c r="V182" s="242">
        <f>IF(ISNA(VLOOKUP($B182,'Spring 2022 School'!$C$2:$AF$219,25,FALSE)),0,(VLOOKUP($B182,'Spring 2022 School'!$C$2:$AF$219,25,FALSE)))</f>
        <v>10</v>
      </c>
      <c r="W182" s="242">
        <f>IF(ISNA(VLOOKUP($B182,'Spring 2022 School'!$C$2:$AF$219,25,FALSE)),0,(VLOOKUP($B182,'Spring 2022 School'!$C$2:$AF$219,25,FALSE)))</f>
        <v>10</v>
      </c>
      <c r="X182" s="242">
        <f>IF(ISNA(VLOOKUP($B182,'Spring 2022 School'!$C$2:$AF$219,26,FALSE)),0,(VLOOKUP($B182,'Spring 2022 School'!$C$2:$AF$219,26,FALSE)))</f>
        <v>150</v>
      </c>
      <c r="Y182" s="242">
        <f>IF(ISNA(VLOOKUP($B182,'Spring 2022 School'!$C$2:$AF$219,26,FALSE)),0,(VLOOKUP($B182,'Spring 2022 School'!$C$2:$AF$219,26,FALSE)))</f>
        <v>150</v>
      </c>
      <c r="Z182" s="242">
        <f>IF(ISNA(VLOOKUP($B182,'Spring 2022 School'!$C$2:$AF$219,26,FALSE)),0,(VLOOKUP($B182,'Spring 2022 School'!$C$2:$AF$219,26,FALSE)))</f>
        <v>150</v>
      </c>
      <c r="AA182" s="242">
        <f>IF(ISNA(VLOOKUP($B182,'Spring 2022 School'!$C$2:$AF$219,27,FALSE)),0,(VLOOKUP($B182,'Spring 2022 School'!$C$2:$AF$219,27,FALSE)))</f>
        <v>15</v>
      </c>
      <c r="AB182" s="242">
        <f>IF(ISNA(VLOOKUP($B182,'Spring 2022 School'!$C$2:$AF$219,27,FALSE)),0,(VLOOKUP($B182,'Spring 2022 School'!$C$2:$AF$219,27,FALSE)))</f>
        <v>15</v>
      </c>
      <c r="AC182" s="242">
        <f>IF(ISNA(VLOOKUP($B182,'Spring 2022 School'!$C$2:$AF$219,27,FALSE)),0,(VLOOKUP($B182,'Spring 2022 School'!$C$2:$AF$219,27,FALSE)))</f>
        <v>15</v>
      </c>
      <c r="AD182" s="414">
        <f t="shared" si="57"/>
        <v>75717</v>
      </c>
      <c r="AE182" s="436">
        <f>VLOOKUP($A182,'Data EYFSS Indica Old'!$C:$AQ,17,0)</f>
        <v>1741.7142857142856</v>
      </c>
      <c r="AF182" s="436">
        <f>VLOOKUP($A182,'Data EYFSS Indica Old'!$C:$AQ,18,0)</f>
        <v>10014.857142857143</v>
      </c>
      <c r="AG182" s="436">
        <f>VLOOKUP($A182,'Data EYFSS Indica Old'!$C:$AQ,19,0)</f>
        <v>12192</v>
      </c>
      <c r="AH182" s="414">
        <f t="shared" si="58"/>
        <v>1062.4457142857141</v>
      </c>
      <c r="AI182" s="414">
        <f t="shared" si="59"/>
        <v>2904.3085714285712</v>
      </c>
      <c r="AJ182" s="414">
        <f t="shared" si="60"/>
        <v>975.36</v>
      </c>
      <c r="AK182" s="414">
        <f t="shared" si="61"/>
        <v>4942.114285714285</v>
      </c>
      <c r="AL182" s="436">
        <f>IF(ISNA(VLOOKUP($A182,'Spring 2022 School'!$B179:$AD179,29,FALSE)),0,(VLOOKUP($A182,'Spring 2022 School'!$B179:$AD179,29,FALSE)))</f>
        <v>8</v>
      </c>
      <c r="AM182" s="436">
        <f>IF(ISNA(VLOOKUP($A182,'Spring 2022 School'!$B179:$AZ179,30,FALSE)),0,(VLOOKUP($A182,'Spring 2022 School'!$B179:$AZ179,30,FALSE)))</f>
        <v>120</v>
      </c>
      <c r="AN182" s="435">
        <f t="shared" si="54"/>
        <v>4360</v>
      </c>
      <c r="AO182" s="437">
        <f t="shared" si="55"/>
        <v>0</v>
      </c>
      <c r="AP182" s="414">
        <f t="shared" si="56"/>
        <v>85019.114285714284</v>
      </c>
      <c r="AQ182" s="436">
        <f>VLOOKUP($A182,'Data EYFSS Indica Old'!$C:$AQ,26,0)</f>
        <v>11</v>
      </c>
      <c r="AR182" s="436">
        <f>VLOOKUP($A182,'Data EYFSS Indica Old'!$C:$AQ,27,0)</f>
        <v>0</v>
      </c>
      <c r="AS182" s="436">
        <f>VLOOKUP($A182,'Data EYFSS Indica Old'!$C:$AQ,28,0)</f>
        <v>0</v>
      </c>
      <c r="AT182" s="442">
        <f t="shared" si="66"/>
        <v>1329.9</v>
      </c>
      <c r="AU182" s="442">
        <f>(VLOOKUP($A182,'Data EYFSS Indica Old'!$C:$AQ,24,0))/3.2*AU$3</f>
        <v>0</v>
      </c>
      <c r="AV182" s="447">
        <f t="shared" si="62"/>
        <v>86349.014285714278</v>
      </c>
      <c r="AW182" s="443">
        <f t="shared" si="63"/>
        <v>35978.755952380947</v>
      </c>
      <c r="AX182" s="443">
        <f t="shared" si="64"/>
        <v>28783.004761904758</v>
      </c>
      <c r="AY182" s="443">
        <f t="shared" si="65"/>
        <v>21587.25357142857</v>
      </c>
      <c r="AZ182" s="443"/>
    </row>
    <row r="183" spans="1:52" x14ac:dyDescent="0.35">
      <c r="A183" s="252">
        <v>3406</v>
      </c>
      <c r="B183" t="s">
        <v>1103</v>
      </c>
      <c r="C183" s="242">
        <f>IF(ISNA(VLOOKUP($B183,'Spring 2022 School'!$C$2:$AF$220,5,FALSE)),0,(VLOOKUP($B183,'Spring 2022 School'!$C$2:$AF$220,5,FALSE)))</f>
        <v>29</v>
      </c>
      <c r="D183" s="242">
        <f>IF(ISNA(VLOOKUP($B183,'Summer 2022 School'!$C$2:$AF$220,5,FALSE)),0,(VLOOKUP($B183,'Summer 2022 School'!$C$2:$AF$220,5,FALSE)))</f>
        <v>28</v>
      </c>
      <c r="E183" s="242">
        <f>IF(ISNA(VLOOKUP($B183,'Autumn 2022 School'!$C$2:$AF$219,4,FALSE)),0,(VLOOKUP($B183,'Autumn 2022 School'!$C$2:$AF$219,4,FALSE)))</f>
        <v>21</v>
      </c>
      <c r="F183" s="242">
        <f>IF(ISNA(VLOOKUP($B183,'Spring 2022 School'!$C$2:$AF$219,8,FALSE)),0,(VLOOKUP($B183,'Spring 2022 School'!$C$2:$AF$219,8,FALSE)))</f>
        <v>0</v>
      </c>
      <c r="G183" s="242">
        <f>IF(ISNA(VLOOKUP($B183,'Summer 2022 School'!$C$2:$AF$219,8,FALSE)),0,(VLOOKUP($B183,'Summer 2022 School'!$C$2:$AF$219,8,FALSE)))</f>
        <v>0</v>
      </c>
      <c r="H183" s="242">
        <f>IF(ISNA(VLOOKUP($B183,'Autumn 2022 School'!$C$2:$AF$219,6,FALSE)),0,(VLOOKUP($B183,'Autumn 2022 School'!$C$2:$AF$219,6,FALSE)))</f>
        <v>0</v>
      </c>
      <c r="I183" s="242">
        <f>IF(ISNA(VLOOKUP($B183,'Spring 2022 School'!$C$2:$AF$219,12,FALSE)),0,(VLOOKUP($B183,'Spring 2022 School'!$C$2:$AF$219,12,FALSE)))</f>
        <v>435</v>
      </c>
      <c r="J183" s="242">
        <f>IF(ISNA(VLOOKUP($B183,'Summer 2022 School'!$C$2:$AF$219,12,FALSE)),0,(VLOOKUP($B183,'Summer 2022 School'!$C$2:$AF$219,12,FALSE)))</f>
        <v>420</v>
      </c>
      <c r="K183" s="242">
        <f>IF(ISNA(VLOOKUP($B183,'Autumn 2022 School'!$C$2:$AF$219,9,FALSE)),0,(VLOOKUP($B183,'Autumn 2022 School'!$C$2:$AF$219,9,FALSE)))</f>
        <v>315</v>
      </c>
      <c r="L183" s="242">
        <f>IF(ISNA(VLOOKUP($B183,'Spring 2022 School'!$C$2:$AF$219,15,FALSE)),0,(VLOOKUP($B183,'Spring 2022 School'!$C$2:$AF$219,15,FALSE)))</f>
        <v>0</v>
      </c>
      <c r="M183" s="242">
        <f>IF(ISNA(VLOOKUP($B183,'Summer 2022 School'!$C$2:$AF$219,15,FALSE)),0,(VLOOKUP($B183,'Summer 2022 School'!$C$2:$AF$219,15,FALSE)))</f>
        <v>0</v>
      </c>
      <c r="N183" s="242">
        <f>IF(ISNA(VLOOKUP($B183,'Autumn 2022 School'!$C$2:$AF$219,11,FALSE)),0,(VLOOKUP($B183,'Autumn 2022 School'!$C$2:$AF$219,11,FALSE)))</f>
        <v>0</v>
      </c>
      <c r="O183" s="242">
        <f>IF(ISNA(VLOOKUP($B183,'Spring 2022 School'!$C$2:$AF$219,2,FALSE)),0,(VLOOKUP($B183,'Spring 2022 School'!$C$2:$AF$219,2,FALSE)))</f>
        <v>1</v>
      </c>
      <c r="P183" s="242">
        <f>IF(ISNA(VLOOKUP($B183,'Summer 2022 School'!$C$2:$AF$219,2,FALSE)),0,(VLOOKUP($B183,'Summer 2022 School'!$C$2:$AF$219,2,FALSE)))</f>
        <v>0</v>
      </c>
      <c r="Q183" s="242">
        <f>IF(ISNA(VLOOKUP($B183,'Autumn 2022 School'!$C$2:$AF$219,2,FALSE)),0,(VLOOKUP($B183,'Autumn 2022 School'!$C$2:$AF$219,2,FALSE)))</f>
        <v>3</v>
      </c>
      <c r="R183" s="242">
        <f>IF(ISNA(VLOOKUP($B183,'Spring 2022 School'!$C$2:$AF$219,9,FALSE)),0,(VLOOKUP($B183,'Spring 2022 School'!$C$2:$AF$219,9,FALSE)))</f>
        <v>15</v>
      </c>
      <c r="S183" s="242">
        <f>IF(ISNA(VLOOKUP($B183,'Summer 2022 School'!$C$2:$AF$219,9,FALSE)),0,(VLOOKUP($B183,'Summer 2022 School'!$C$2:$AF$219,9,FALSE)))</f>
        <v>0</v>
      </c>
      <c r="T183" s="242">
        <f>IF(ISNA(VLOOKUP($B183,'Autumn 2022 School'!$C$2:$AF$219,7,FALSE)),0,(VLOOKUP($B183,'Autumn 2022 School'!$C$2:$AF$219,7,FALSE)))</f>
        <v>45</v>
      </c>
      <c r="U183" s="242">
        <f>IF(ISNA(VLOOKUP($B183,'Spring 2022 School'!$C$2:$AF$219,25,FALSE)),0,(VLOOKUP($B183,'Spring 2022 School'!$C$2:$AF$219,25,FALSE)))</f>
        <v>11</v>
      </c>
      <c r="V183" s="242">
        <f>IF(ISNA(VLOOKUP($B183,'Spring 2022 School'!$C$2:$AF$219,25,FALSE)),0,(VLOOKUP($B183,'Spring 2022 School'!$C$2:$AF$219,25,FALSE)))</f>
        <v>11</v>
      </c>
      <c r="W183" s="242">
        <f>IF(ISNA(VLOOKUP($B183,'Spring 2022 School'!$C$2:$AF$219,25,FALSE)),0,(VLOOKUP($B183,'Spring 2022 School'!$C$2:$AF$219,25,FALSE)))</f>
        <v>11</v>
      </c>
      <c r="X183" s="242">
        <f>IF(ISNA(VLOOKUP($B183,'Spring 2022 School'!$C$2:$AF$219,26,FALSE)),0,(VLOOKUP($B183,'Spring 2022 School'!$C$2:$AF$219,26,FALSE)))</f>
        <v>165</v>
      </c>
      <c r="Y183" s="242">
        <f>IF(ISNA(VLOOKUP($B183,'Spring 2022 School'!$C$2:$AF$219,26,FALSE)),0,(VLOOKUP($B183,'Spring 2022 School'!$C$2:$AF$219,26,FALSE)))</f>
        <v>165</v>
      </c>
      <c r="Z183" s="242">
        <f>IF(ISNA(VLOOKUP($B183,'Spring 2022 School'!$C$2:$AF$219,26,FALSE)),0,(VLOOKUP($B183,'Spring 2022 School'!$C$2:$AF$219,26,FALSE)))</f>
        <v>165</v>
      </c>
      <c r="AA183" s="242">
        <f>IF(ISNA(VLOOKUP($B183,'Spring 2022 School'!$C$2:$AF$219,27,FALSE)),0,(VLOOKUP($B183,'Spring 2022 School'!$C$2:$AF$219,27,FALSE)))</f>
        <v>0</v>
      </c>
      <c r="AB183" s="242">
        <f>IF(ISNA(VLOOKUP($B183,'Spring 2022 School'!$C$2:$AF$219,27,FALSE)),0,(VLOOKUP($B183,'Spring 2022 School'!$C$2:$AF$219,27,FALSE)))</f>
        <v>0</v>
      </c>
      <c r="AC183" s="242">
        <f>IF(ISNA(VLOOKUP($B183,'Spring 2022 School'!$C$2:$AF$219,27,FALSE)),0,(VLOOKUP($B183,'Spring 2022 School'!$C$2:$AF$219,27,FALSE)))</f>
        <v>0</v>
      </c>
      <c r="AD183" s="414">
        <f t="shared" si="57"/>
        <v>70006.5</v>
      </c>
      <c r="AE183" s="436">
        <f>VLOOKUP($A183,'Data EYFSS Indica Old'!$C:$AQ,17,0)</f>
        <v>0</v>
      </c>
      <c r="AF183" s="436">
        <f>VLOOKUP($A183,'Data EYFSS Indica Old'!$C:$AQ,18,0)</f>
        <v>6088.6363636363631</v>
      </c>
      <c r="AG183" s="436">
        <f>VLOOKUP($A183,'Data EYFSS Indica Old'!$C:$AQ,19,0)</f>
        <v>10959.545454545456</v>
      </c>
      <c r="AH183" s="414">
        <f t="shared" si="58"/>
        <v>0</v>
      </c>
      <c r="AI183" s="414">
        <f t="shared" si="59"/>
        <v>1765.7045454545453</v>
      </c>
      <c r="AJ183" s="414">
        <f t="shared" si="60"/>
        <v>876.76363636363646</v>
      </c>
      <c r="AK183" s="414">
        <f t="shared" si="61"/>
        <v>2642.4681818181816</v>
      </c>
      <c r="AL183" s="436">
        <f>IF(ISNA(VLOOKUP($A183,'Spring 2022 School'!$B180:$AD180,29,FALSE)),0,(VLOOKUP($A183,'Spring 2022 School'!$B180:$AD180,29,FALSE)))</f>
        <v>11</v>
      </c>
      <c r="AM183" s="436">
        <f>IF(ISNA(VLOOKUP($A183,'Spring 2022 School'!$B180:$AZ180,30,FALSE)),0,(VLOOKUP($A183,'Spring 2022 School'!$B180:$AZ180,30,FALSE)))</f>
        <v>165</v>
      </c>
      <c r="AN183" s="435">
        <f t="shared" si="54"/>
        <v>5995</v>
      </c>
      <c r="AO183" s="437">
        <f t="shared" si="55"/>
        <v>4270.3499999999995</v>
      </c>
      <c r="AP183" s="414">
        <f t="shared" si="56"/>
        <v>82914.318181818191</v>
      </c>
      <c r="AQ183" s="436">
        <f>VLOOKUP($A183,'Data EYFSS Indica Old'!$C:$AQ,26,0)</f>
        <v>10</v>
      </c>
      <c r="AR183" s="436">
        <f>VLOOKUP($A183,'Data EYFSS Indica Old'!$C:$AQ,27,0)</f>
        <v>0</v>
      </c>
      <c r="AS183" s="436">
        <f>VLOOKUP($A183,'Data EYFSS Indica Old'!$C:$AQ,28,0)</f>
        <v>0</v>
      </c>
      <c r="AT183" s="442">
        <f t="shared" si="66"/>
        <v>1209</v>
      </c>
      <c r="AU183" s="442">
        <f>(VLOOKUP($A183,'Data EYFSS Indica Old'!$C:$AQ,24,0))/3.2*AU$3</f>
        <v>0</v>
      </c>
      <c r="AV183" s="447">
        <f t="shared" si="62"/>
        <v>84123.318181818191</v>
      </c>
      <c r="AW183" s="443">
        <f t="shared" si="63"/>
        <v>35051.382575757583</v>
      </c>
      <c r="AX183" s="443">
        <f t="shared" si="64"/>
        <v>28041.106060606064</v>
      </c>
      <c r="AY183" s="443">
        <f t="shared" si="65"/>
        <v>21030.829545454548</v>
      </c>
      <c r="AZ183" s="443"/>
    </row>
    <row r="184" spans="1:52" x14ac:dyDescent="0.35">
      <c r="A184" s="252">
        <v>3411</v>
      </c>
      <c r="B184" t="s">
        <v>1104</v>
      </c>
      <c r="C184" s="242">
        <f>IF(ISNA(VLOOKUP($B184,'Spring 2022 School'!$C$2:$AF$220,5,FALSE)),0,(VLOOKUP($B184,'Spring 2022 School'!$C$2:$AF$220,5,FALSE)))</f>
        <v>20</v>
      </c>
      <c r="D184" s="242">
        <f>IF(ISNA(VLOOKUP($B184,'Summer 2022 School'!$C$2:$AF$220,5,FALSE)),0,(VLOOKUP($B184,'Summer 2022 School'!$C$2:$AF$220,5,FALSE)))</f>
        <v>26</v>
      </c>
      <c r="E184" s="242">
        <f>IF(ISNA(VLOOKUP($B184,'Autumn 2022 School'!$C$2:$AF$219,4,FALSE)),0,(VLOOKUP($B184,'Autumn 2022 School'!$C$2:$AF$219,4,FALSE)))</f>
        <v>26</v>
      </c>
      <c r="F184" s="242">
        <f>IF(ISNA(VLOOKUP($B184,'Spring 2022 School'!$C$2:$AF$219,8,FALSE)),0,(VLOOKUP($B184,'Spring 2022 School'!$C$2:$AF$219,8,FALSE)))</f>
        <v>0</v>
      </c>
      <c r="G184" s="242">
        <f>IF(ISNA(VLOOKUP($B184,'Summer 2022 School'!$C$2:$AF$219,8,FALSE)),0,(VLOOKUP($B184,'Summer 2022 School'!$C$2:$AF$219,8,FALSE)))</f>
        <v>0</v>
      </c>
      <c r="H184" s="242">
        <f>IF(ISNA(VLOOKUP($B184,'Autumn 2022 School'!$C$2:$AF$219,6,FALSE)),0,(VLOOKUP($B184,'Autumn 2022 School'!$C$2:$AF$219,6,FALSE)))</f>
        <v>0</v>
      </c>
      <c r="I184" s="242">
        <f>IF(ISNA(VLOOKUP($B184,'Spring 2022 School'!$C$2:$AF$219,12,FALSE)),0,(VLOOKUP($B184,'Spring 2022 School'!$C$2:$AF$219,12,FALSE)))</f>
        <v>300</v>
      </c>
      <c r="J184" s="242">
        <f>IF(ISNA(VLOOKUP($B184,'Summer 2022 School'!$C$2:$AF$219,12,FALSE)),0,(VLOOKUP($B184,'Summer 2022 School'!$C$2:$AF$219,12,FALSE)))</f>
        <v>390</v>
      </c>
      <c r="K184" s="242">
        <f>IF(ISNA(VLOOKUP($B184,'Autumn 2022 School'!$C$2:$AF$219,9,FALSE)),0,(VLOOKUP($B184,'Autumn 2022 School'!$C$2:$AF$219,9,FALSE)))</f>
        <v>390</v>
      </c>
      <c r="L184" s="242">
        <f>IF(ISNA(VLOOKUP($B184,'Spring 2022 School'!$C$2:$AF$219,15,FALSE)),0,(VLOOKUP($B184,'Spring 2022 School'!$C$2:$AF$219,15,FALSE)))</f>
        <v>0</v>
      </c>
      <c r="M184" s="242">
        <f>IF(ISNA(VLOOKUP($B184,'Summer 2022 School'!$C$2:$AF$219,15,FALSE)),0,(VLOOKUP($B184,'Summer 2022 School'!$C$2:$AF$219,15,FALSE)))</f>
        <v>0</v>
      </c>
      <c r="N184" s="242">
        <f>IF(ISNA(VLOOKUP($B184,'Autumn 2022 School'!$C$2:$AF$219,11,FALSE)),0,(VLOOKUP($B184,'Autumn 2022 School'!$C$2:$AF$219,11,FALSE)))</f>
        <v>0</v>
      </c>
      <c r="O184" s="242">
        <f>IF(ISNA(VLOOKUP($B184,'Spring 2022 School'!$C$2:$AF$219,2,FALSE)),0,(VLOOKUP($B184,'Spring 2022 School'!$C$2:$AF$219,2,FALSE)))</f>
        <v>0</v>
      </c>
      <c r="P184" s="242">
        <f>IF(ISNA(VLOOKUP($B184,'Summer 2022 School'!$C$2:$AF$219,2,FALSE)),0,(VLOOKUP($B184,'Summer 2022 School'!$C$2:$AF$219,2,FALSE)))</f>
        <v>0</v>
      </c>
      <c r="Q184" s="242">
        <f>IF(ISNA(VLOOKUP($B184,'Autumn 2022 School'!$C$2:$AF$219,2,FALSE)),0,(VLOOKUP($B184,'Autumn 2022 School'!$C$2:$AF$219,2,FALSE)))</f>
        <v>0</v>
      </c>
      <c r="R184" s="242">
        <f>IF(ISNA(VLOOKUP($B184,'Spring 2022 School'!$C$2:$AF$219,9,FALSE)),0,(VLOOKUP($B184,'Spring 2022 School'!$C$2:$AF$219,9,FALSE)))</f>
        <v>0</v>
      </c>
      <c r="S184" s="242">
        <f>IF(ISNA(VLOOKUP($B184,'Summer 2022 School'!$C$2:$AF$219,9,FALSE)),0,(VLOOKUP($B184,'Summer 2022 School'!$C$2:$AF$219,9,FALSE)))</f>
        <v>0</v>
      </c>
      <c r="T184" s="242">
        <f>IF(ISNA(VLOOKUP($B184,'Autumn 2022 School'!$C$2:$AF$219,7,FALSE)),0,(VLOOKUP($B184,'Autumn 2022 School'!$C$2:$AF$219,7,FALSE)))</f>
        <v>0</v>
      </c>
      <c r="U184" s="242">
        <f>IF(ISNA(VLOOKUP($B184,'Spring 2022 School'!$C$2:$AF$219,25,FALSE)),0,(VLOOKUP($B184,'Spring 2022 School'!$C$2:$AF$219,25,FALSE)))</f>
        <v>17</v>
      </c>
      <c r="V184" s="242">
        <f>IF(ISNA(VLOOKUP($B184,'Spring 2022 School'!$C$2:$AF$219,25,FALSE)),0,(VLOOKUP($B184,'Spring 2022 School'!$C$2:$AF$219,25,FALSE)))</f>
        <v>17</v>
      </c>
      <c r="W184" s="242">
        <f>IF(ISNA(VLOOKUP($B184,'Spring 2022 School'!$C$2:$AF$219,25,FALSE)),0,(VLOOKUP($B184,'Spring 2022 School'!$C$2:$AF$219,25,FALSE)))</f>
        <v>17</v>
      </c>
      <c r="X184" s="242">
        <f>IF(ISNA(VLOOKUP($B184,'Spring 2022 School'!$C$2:$AF$219,26,FALSE)),0,(VLOOKUP($B184,'Spring 2022 School'!$C$2:$AF$219,26,FALSE)))</f>
        <v>255</v>
      </c>
      <c r="Y184" s="242">
        <f>IF(ISNA(VLOOKUP($B184,'Spring 2022 School'!$C$2:$AF$219,26,FALSE)),0,(VLOOKUP($B184,'Spring 2022 School'!$C$2:$AF$219,26,FALSE)))</f>
        <v>255</v>
      </c>
      <c r="Z184" s="242">
        <f>IF(ISNA(VLOOKUP($B184,'Spring 2022 School'!$C$2:$AF$219,26,FALSE)),0,(VLOOKUP($B184,'Spring 2022 School'!$C$2:$AF$219,26,FALSE)))</f>
        <v>255</v>
      </c>
      <c r="AA184" s="242">
        <f>IF(ISNA(VLOOKUP($B184,'Spring 2022 School'!$C$2:$AF$219,27,FALSE)),0,(VLOOKUP($B184,'Spring 2022 School'!$C$2:$AF$219,27,FALSE)))</f>
        <v>0</v>
      </c>
      <c r="AB184" s="242">
        <f>IF(ISNA(VLOOKUP($B184,'Spring 2022 School'!$C$2:$AF$219,27,FALSE)),0,(VLOOKUP($B184,'Spring 2022 School'!$C$2:$AF$219,27,FALSE)))</f>
        <v>0</v>
      </c>
      <c r="AC184" s="242">
        <f>IF(ISNA(VLOOKUP($B184,'Spring 2022 School'!$C$2:$AF$219,27,FALSE)),0,(VLOOKUP($B184,'Spring 2022 School'!$C$2:$AF$219,27,FALSE)))</f>
        <v>0</v>
      </c>
      <c r="AD184" s="414">
        <f t="shared" si="57"/>
        <v>64155</v>
      </c>
      <c r="AE184" s="436">
        <f>VLOOKUP($A184,'Data EYFSS Indica Old'!$C:$AQ,17,0)</f>
        <v>9416.8421052631566</v>
      </c>
      <c r="AF184" s="436">
        <f>VLOOKUP($A184,'Data EYFSS Indica Old'!$C:$AQ,18,0)</f>
        <v>13340.526315789473</v>
      </c>
      <c r="AG184" s="436">
        <f>VLOOKUP($A184,'Data EYFSS Indica Old'!$C:$AQ,19,0)</f>
        <v>13340.526315789473</v>
      </c>
      <c r="AH184" s="414">
        <f t="shared" si="58"/>
        <v>5744.2736842105251</v>
      </c>
      <c r="AI184" s="414">
        <f t="shared" si="59"/>
        <v>3868.7526315789469</v>
      </c>
      <c r="AJ184" s="414">
        <f t="shared" si="60"/>
        <v>1067.2421052631578</v>
      </c>
      <c r="AK184" s="414">
        <f t="shared" si="61"/>
        <v>10680.268421052629</v>
      </c>
      <c r="AL184" s="436">
        <f>IF(ISNA(VLOOKUP($A184,'Spring 2022 School'!$B181:$AD181,29,FALSE)),0,(VLOOKUP($A184,'Spring 2022 School'!$B181:$AD181,29,FALSE)))</f>
        <v>17</v>
      </c>
      <c r="AM184" s="436">
        <f>IF(ISNA(VLOOKUP($A184,'Spring 2022 School'!$B181:$AZ181,30,FALSE)),0,(VLOOKUP($A184,'Spring 2022 School'!$B181:$AZ181,30,FALSE)))</f>
        <v>255</v>
      </c>
      <c r="AN184" s="435">
        <f t="shared" si="54"/>
        <v>9265</v>
      </c>
      <c r="AO184" s="437">
        <f t="shared" si="55"/>
        <v>0</v>
      </c>
      <c r="AP184" s="414">
        <f t="shared" si="56"/>
        <v>84100.268421052635</v>
      </c>
      <c r="AQ184" s="436">
        <f>VLOOKUP($A184,'Data EYFSS Indica Old'!$C:$AQ,26,0)</f>
        <v>25</v>
      </c>
      <c r="AR184" s="436">
        <f>VLOOKUP($A184,'Data EYFSS Indica Old'!$C:$AQ,27,0)</f>
        <v>0</v>
      </c>
      <c r="AS184" s="436">
        <f>VLOOKUP($A184,'Data EYFSS Indica Old'!$C:$AQ,28,0)</f>
        <v>0</v>
      </c>
      <c r="AT184" s="442">
        <f t="shared" si="66"/>
        <v>3022.5</v>
      </c>
      <c r="AU184" s="442">
        <f>(VLOOKUP($A184,'Data EYFSS Indica Old'!$C:$AQ,24,0))/3.2*AU$3</f>
        <v>0</v>
      </c>
      <c r="AV184" s="447">
        <f t="shared" si="62"/>
        <v>87122.768421052635</v>
      </c>
      <c r="AW184" s="443">
        <f t="shared" si="63"/>
        <v>36301.153508771931</v>
      </c>
      <c r="AX184" s="443">
        <f t="shared" si="64"/>
        <v>29040.922807017545</v>
      </c>
      <c r="AY184" s="443">
        <f t="shared" si="65"/>
        <v>21780.692105263159</v>
      </c>
      <c r="AZ184" s="443"/>
    </row>
    <row r="185" spans="1:52" x14ac:dyDescent="0.35">
      <c r="A185" s="252">
        <v>3412</v>
      </c>
      <c r="B185" t="s">
        <v>1105</v>
      </c>
      <c r="C185" s="242">
        <f>IF(ISNA(VLOOKUP($B185,'Spring 2022 School'!$C$2:$AF$220,5,FALSE)),0,(VLOOKUP($B185,'Spring 2022 School'!$C$2:$AF$220,5,FALSE)))</f>
        <v>60</v>
      </c>
      <c r="D185" s="242">
        <f>IF(ISNA(VLOOKUP($B185,'Summer 2022 School'!$C$2:$AF$220,5,FALSE)),0,(VLOOKUP($B185,'Summer 2022 School'!$C$2:$AF$220,5,FALSE)))</f>
        <v>64</v>
      </c>
      <c r="E185" s="242">
        <f>IF(ISNA(VLOOKUP($B185,'Autumn 2022 School'!$C$2:$AF$219,4,FALSE)),0,(VLOOKUP($B185,'Autumn 2022 School'!$C$2:$AF$219,4,FALSE)))</f>
        <v>49</v>
      </c>
      <c r="F185" s="242">
        <f>IF(ISNA(VLOOKUP($B185,'Spring 2022 School'!$C$2:$AF$219,8,FALSE)),0,(VLOOKUP($B185,'Spring 2022 School'!$C$2:$AF$219,8,FALSE)))</f>
        <v>0</v>
      </c>
      <c r="G185" s="242">
        <f>IF(ISNA(VLOOKUP($B185,'Summer 2022 School'!$C$2:$AF$219,8,FALSE)),0,(VLOOKUP($B185,'Summer 2022 School'!$C$2:$AF$219,8,FALSE)))</f>
        <v>0</v>
      </c>
      <c r="H185" s="242">
        <f>IF(ISNA(VLOOKUP($B185,'Autumn 2022 School'!$C$2:$AF$219,6,FALSE)),0,(VLOOKUP($B185,'Autumn 2022 School'!$C$2:$AF$219,6,FALSE)))</f>
        <v>7</v>
      </c>
      <c r="I185" s="242">
        <f>IF(ISNA(VLOOKUP($B185,'Spring 2022 School'!$C$2:$AF$219,12,FALSE)),0,(VLOOKUP($B185,'Spring 2022 School'!$C$2:$AF$219,12,FALSE)))</f>
        <v>900</v>
      </c>
      <c r="J185" s="242">
        <f>IF(ISNA(VLOOKUP($B185,'Summer 2022 School'!$C$2:$AF$219,12,FALSE)),0,(VLOOKUP($B185,'Summer 2022 School'!$C$2:$AF$219,12,FALSE)))</f>
        <v>960</v>
      </c>
      <c r="K185" s="242">
        <f>IF(ISNA(VLOOKUP($B185,'Autumn 2022 School'!$C$2:$AF$219,9,FALSE)),0,(VLOOKUP($B185,'Autumn 2022 School'!$C$2:$AF$219,9,FALSE)))</f>
        <v>735</v>
      </c>
      <c r="L185" s="242">
        <f>IF(ISNA(VLOOKUP($B185,'Spring 2022 School'!$C$2:$AF$219,15,FALSE)),0,(VLOOKUP($B185,'Spring 2022 School'!$C$2:$AF$219,15,FALSE)))</f>
        <v>0</v>
      </c>
      <c r="M185" s="242">
        <f>IF(ISNA(VLOOKUP($B185,'Summer 2022 School'!$C$2:$AF$219,15,FALSE)),0,(VLOOKUP($B185,'Summer 2022 School'!$C$2:$AF$219,15,FALSE)))</f>
        <v>0</v>
      </c>
      <c r="N185" s="242">
        <f>IF(ISNA(VLOOKUP($B185,'Autumn 2022 School'!$C$2:$AF$219,11,FALSE)),0,(VLOOKUP($B185,'Autumn 2022 School'!$C$2:$AF$219,11,FALSE)))</f>
        <v>105</v>
      </c>
      <c r="O185" s="242">
        <f>IF(ISNA(VLOOKUP($B185,'Spring 2022 School'!$C$2:$AF$219,2,FALSE)),0,(VLOOKUP($B185,'Spring 2022 School'!$C$2:$AF$219,2,FALSE)))</f>
        <v>0</v>
      </c>
      <c r="P185" s="242">
        <f>IF(ISNA(VLOOKUP($B185,'Summer 2022 School'!$C$2:$AF$219,2,FALSE)),0,(VLOOKUP($B185,'Summer 2022 School'!$C$2:$AF$219,2,FALSE)))</f>
        <v>0</v>
      </c>
      <c r="Q185" s="242">
        <f>IF(ISNA(VLOOKUP($B185,'Autumn 2022 School'!$C$2:$AF$219,2,FALSE)),0,(VLOOKUP($B185,'Autumn 2022 School'!$C$2:$AF$219,2,FALSE)))</f>
        <v>0</v>
      </c>
      <c r="R185" s="242">
        <f>IF(ISNA(VLOOKUP($B185,'Spring 2022 School'!$C$2:$AF$219,9,FALSE)),0,(VLOOKUP($B185,'Spring 2022 School'!$C$2:$AF$219,9,FALSE)))</f>
        <v>0</v>
      </c>
      <c r="S185" s="242">
        <f>IF(ISNA(VLOOKUP($B185,'Summer 2022 School'!$C$2:$AF$219,9,FALSE)),0,(VLOOKUP($B185,'Summer 2022 School'!$C$2:$AF$219,9,FALSE)))</f>
        <v>0</v>
      </c>
      <c r="T185" s="242">
        <f>IF(ISNA(VLOOKUP($B185,'Autumn 2022 School'!$C$2:$AF$219,7,FALSE)),0,(VLOOKUP($B185,'Autumn 2022 School'!$C$2:$AF$219,7,FALSE)))</f>
        <v>0</v>
      </c>
      <c r="U185" s="242">
        <f>IF(ISNA(VLOOKUP($B185,'Spring 2022 School'!$C$2:$AF$219,25,FALSE)),0,(VLOOKUP($B185,'Spring 2022 School'!$C$2:$AF$219,25,FALSE)))</f>
        <v>31</v>
      </c>
      <c r="V185" s="242">
        <f>IF(ISNA(VLOOKUP($B185,'Spring 2022 School'!$C$2:$AF$219,25,FALSE)),0,(VLOOKUP($B185,'Spring 2022 School'!$C$2:$AF$219,25,FALSE)))</f>
        <v>31</v>
      </c>
      <c r="W185" s="242">
        <f>IF(ISNA(VLOOKUP($B185,'Spring 2022 School'!$C$2:$AF$219,25,FALSE)),0,(VLOOKUP($B185,'Spring 2022 School'!$C$2:$AF$219,25,FALSE)))</f>
        <v>31</v>
      </c>
      <c r="X185" s="242">
        <f>IF(ISNA(VLOOKUP($B185,'Spring 2022 School'!$C$2:$AF$219,26,FALSE)),0,(VLOOKUP($B185,'Spring 2022 School'!$C$2:$AF$219,26,FALSE)))</f>
        <v>465</v>
      </c>
      <c r="Y185" s="242">
        <f>IF(ISNA(VLOOKUP($B185,'Spring 2022 School'!$C$2:$AF$219,26,FALSE)),0,(VLOOKUP($B185,'Spring 2022 School'!$C$2:$AF$219,26,FALSE)))</f>
        <v>465</v>
      </c>
      <c r="Z185" s="242">
        <f>IF(ISNA(VLOOKUP($B185,'Spring 2022 School'!$C$2:$AF$219,26,FALSE)),0,(VLOOKUP($B185,'Spring 2022 School'!$C$2:$AF$219,26,FALSE)))</f>
        <v>465</v>
      </c>
      <c r="AA185" s="242">
        <f>IF(ISNA(VLOOKUP($B185,'Spring 2022 School'!$C$2:$AF$219,27,FALSE)),0,(VLOOKUP($B185,'Spring 2022 School'!$C$2:$AF$219,27,FALSE)))</f>
        <v>0</v>
      </c>
      <c r="AB185" s="242">
        <f>IF(ISNA(VLOOKUP($B185,'Spring 2022 School'!$C$2:$AF$219,27,FALSE)),0,(VLOOKUP($B185,'Spring 2022 School'!$C$2:$AF$219,27,FALSE)))</f>
        <v>0</v>
      </c>
      <c r="AC185" s="242">
        <f>IF(ISNA(VLOOKUP($B185,'Spring 2022 School'!$C$2:$AF$219,27,FALSE)),0,(VLOOKUP($B185,'Spring 2022 School'!$C$2:$AF$219,27,FALSE)))</f>
        <v>0</v>
      </c>
      <c r="AD185" s="414">
        <f t="shared" si="57"/>
        <v>161022</v>
      </c>
      <c r="AE185" s="436">
        <f>VLOOKUP($A185,'Data EYFSS Indica Old'!$C:$AQ,17,0)</f>
        <v>10880</v>
      </c>
      <c r="AF185" s="436">
        <f>VLOOKUP($A185,'Data EYFSS Indica Old'!$C:$AQ,18,0)</f>
        <v>24480</v>
      </c>
      <c r="AG185" s="436">
        <f>VLOOKUP($A185,'Data EYFSS Indica Old'!$C:$AQ,19,0)</f>
        <v>26112</v>
      </c>
      <c r="AH185" s="414">
        <f t="shared" si="58"/>
        <v>6636.8</v>
      </c>
      <c r="AI185" s="414">
        <f t="shared" si="59"/>
        <v>7099.2</v>
      </c>
      <c r="AJ185" s="414">
        <f t="shared" si="60"/>
        <v>2088.96</v>
      </c>
      <c r="AK185" s="414">
        <f t="shared" si="61"/>
        <v>15824.96</v>
      </c>
      <c r="AL185" s="436">
        <f>IF(ISNA(VLOOKUP($A185,'Spring 2022 School'!$B182:$AD182,29,FALSE)),0,(VLOOKUP($A185,'Spring 2022 School'!$B182:$AD182,29,FALSE)))</f>
        <v>31</v>
      </c>
      <c r="AM185" s="436">
        <f>IF(ISNA(VLOOKUP($A185,'Spring 2022 School'!$B182:$AZ182,30,FALSE)),0,(VLOOKUP($A185,'Spring 2022 School'!$B182:$AZ182,30,FALSE)))</f>
        <v>465</v>
      </c>
      <c r="AN185" s="435">
        <f t="shared" si="54"/>
        <v>16895</v>
      </c>
      <c r="AO185" s="437">
        <f t="shared" si="55"/>
        <v>0</v>
      </c>
      <c r="AP185" s="414">
        <f t="shared" si="56"/>
        <v>193741.96</v>
      </c>
      <c r="AQ185" s="436">
        <f>VLOOKUP($A185,'Data EYFSS Indica Old'!$C:$AQ,26,0)</f>
        <v>24</v>
      </c>
      <c r="AR185" s="436">
        <f>VLOOKUP($A185,'Data EYFSS Indica Old'!$C:$AQ,27,0)</f>
        <v>0</v>
      </c>
      <c r="AS185" s="436">
        <f>VLOOKUP($A185,'Data EYFSS Indica Old'!$C:$AQ,28,0)</f>
        <v>0</v>
      </c>
      <c r="AT185" s="442">
        <f t="shared" si="66"/>
        <v>2901.6</v>
      </c>
      <c r="AU185" s="442">
        <f>(VLOOKUP($A185,'Data EYFSS Indica Old'!$C:$AQ,24,0))/3.2*AU$3</f>
        <v>0</v>
      </c>
      <c r="AV185" s="447">
        <f t="shared" si="62"/>
        <v>196643.56</v>
      </c>
      <c r="AW185" s="443">
        <f t="shared" si="63"/>
        <v>81934.816666666666</v>
      </c>
      <c r="AX185" s="443">
        <f t="shared" si="64"/>
        <v>65547.853333333333</v>
      </c>
      <c r="AY185" s="443">
        <f t="shared" si="65"/>
        <v>49160.89</v>
      </c>
      <c r="AZ185" s="443"/>
    </row>
    <row r="186" spans="1:52" x14ac:dyDescent="0.35">
      <c r="A186" s="252">
        <v>3428</v>
      </c>
      <c r="B186" t="s">
        <v>1106</v>
      </c>
      <c r="C186" s="242">
        <f>IF(ISNA(VLOOKUP($B186,'Spring 2022 School'!$C$2:$AF$220,5,FALSE)),0,(VLOOKUP($B186,'Spring 2022 School'!$C$2:$AF$220,5,FALSE)))</f>
        <v>37</v>
      </c>
      <c r="D186" s="242">
        <f>IF(ISNA(VLOOKUP($B186,'Summer 2022 School'!$C$2:$AF$220,5,FALSE)),0,(VLOOKUP($B186,'Summer 2022 School'!$C$2:$AF$220,5,FALSE)))</f>
        <v>37</v>
      </c>
      <c r="E186" s="242">
        <f>IF(ISNA(VLOOKUP($B186,'Autumn 2022 School'!$C$2:$AF$219,4,FALSE)),0,(VLOOKUP($B186,'Autumn 2022 School'!$C$2:$AF$219,4,FALSE)))</f>
        <v>27</v>
      </c>
      <c r="F186" s="242">
        <f>IF(ISNA(VLOOKUP($B186,'Spring 2022 School'!$C$2:$AF$219,8,FALSE)),0,(VLOOKUP($B186,'Spring 2022 School'!$C$2:$AF$219,8,FALSE)))</f>
        <v>13</v>
      </c>
      <c r="G186" s="242">
        <f>IF(ISNA(VLOOKUP($B186,'Summer 2022 School'!$C$2:$AF$219,8,FALSE)),0,(VLOOKUP($B186,'Summer 2022 School'!$C$2:$AF$219,8,FALSE)))</f>
        <v>12</v>
      </c>
      <c r="H186" s="242">
        <f>IF(ISNA(VLOOKUP($B186,'Autumn 2022 School'!$C$2:$AF$219,6,FALSE)),0,(VLOOKUP($B186,'Autumn 2022 School'!$C$2:$AF$219,6,FALSE)))</f>
        <v>10</v>
      </c>
      <c r="I186" s="242">
        <f>IF(ISNA(VLOOKUP($B186,'Spring 2022 School'!$C$2:$AF$219,12,FALSE)),0,(VLOOKUP($B186,'Spring 2022 School'!$C$2:$AF$219,12,FALSE)))</f>
        <v>555</v>
      </c>
      <c r="J186" s="242">
        <f>IF(ISNA(VLOOKUP($B186,'Summer 2022 School'!$C$2:$AF$219,12,FALSE)),0,(VLOOKUP($B186,'Summer 2022 School'!$C$2:$AF$219,12,FALSE)))</f>
        <v>555</v>
      </c>
      <c r="K186" s="242">
        <f>IF(ISNA(VLOOKUP($B186,'Autumn 2022 School'!$C$2:$AF$219,9,FALSE)),0,(VLOOKUP($B186,'Autumn 2022 School'!$C$2:$AF$219,9,FALSE)))</f>
        <v>405</v>
      </c>
      <c r="L186" s="242">
        <f>IF(ISNA(VLOOKUP($B186,'Spring 2022 School'!$C$2:$AF$219,15,FALSE)),0,(VLOOKUP($B186,'Spring 2022 School'!$C$2:$AF$219,15,FALSE)))</f>
        <v>180</v>
      </c>
      <c r="M186" s="242">
        <f>IF(ISNA(VLOOKUP($B186,'Summer 2022 School'!$C$2:$AF$219,15,FALSE)),0,(VLOOKUP($B186,'Summer 2022 School'!$C$2:$AF$219,15,FALSE)))</f>
        <v>180</v>
      </c>
      <c r="N186" s="242">
        <f>IF(ISNA(VLOOKUP($B186,'Autumn 2022 School'!$C$2:$AF$219,11,FALSE)),0,(VLOOKUP($B186,'Autumn 2022 School'!$C$2:$AF$219,11,FALSE)))</f>
        <v>150</v>
      </c>
      <c r="O186" s="242">
        <f>IF(ISNA(VLOOKUP($B186,'Spring 2022 School'!$C$2:$AF$219,2,FALSE)),0,(VLOOKUP($B186,'Spring 2022 School'!$C$2:$AF$219,2,FALSE)))</f>
        <v>0</v>
      </c>
      <c r="P186" s="242">
        <f>IF(ISNA(VLOOKUP($B186,'Summer 2022 School'!$C$2:$AF$219,2,FALSE)),0,(VLOOKUP($B186,'Summer 2022 School'!$C$2:$AF$219,2,FALSE)))</f>
        <v>0</v>
      </c>
      <c r="Q186" s="242">
        <f>IF(ISNA(VLOOKUP($B186,'Autumn 2022 School'!$C$2:$AF$219,2,FALSE)),0,(VLOOKUP($B186,'Autumn 2022 School'!$C$2:$AF$219,2,FALSE)))</f>
        <v>1</v>
      </c>
      <c r="R186" s="242">
        <f>IF(ISNA(VLOOKUP($B186,'Spring 2022 School'!$C$2:$AF$219,9,FALSE)),0,(VLOOKUP($B186,'Spring 2022 School'!$C$2:$AF$219,9,FALSE)))</f>
        <v>0</v>
      </c>
      <c r="S186" s="242">
        <f>IF(ISNA(VLOOKUP($B186,'Summer 2022 School'!$C$2:$AF$219,9,FALSE)),0,(VLOOKUP($B186,'Summer 2022 School'!$C$2:$AF$219,9,FALSE)))</f>
        <v>0</v>
      </c>
      <c r="T186" s="242">
        <f>IF(ISNA(VLOOKUP($B186,'Autumn 2022 School'!$C$2:$AF$219,7,FALSE)),0,(VLOOKUP($B186,'Autumn 2022 School'!$C$2:$AF$219,7,FALSE)))</f>
        <v>15</v>
      </c>
      <c r="U186" s="242">
        <f>IF(ISNA(VLOOKUP($B186,'Spring 2022 School'!$C$2:$AF$219,25,FALSE)),0,(VLOOKUP($B186,'Spring 2022 School'!$C$2:$AF$219,25,FALSE)))</f>
        <v>7</v>
      </c>
      <c r="V186" s="242">
        <f>IF(ISNA(VLOOKUP($B186,'Spring 2022 School'!$C$2:$AF$219,25,FALSE)),0,(VLOOKUP($B186,'Spring 2022 School'!$C$2:$AF$219,25,FALSE)))</f>
        <v>7</v>
      </c>
      <c r="W186" s="242">
        <f>IF(ISNA(VLOOKUP($B186,'Spring 2022 School'!$C$2:$AF$219,25,FALSE)),0,(VLOOKUP($B186,'Spring 2022 School'!$C$2:$AF$219,25,FALSE)))</f>
        <v>7</v>
      </c>
      <c r="X186" s="242">
        <f>IF(ISNA(VLOOKUP($B186,'Spring 2022 School'!$C$2:$AF$219,26,FALSE)),0,(VLOOKUP($B186,'Spring 2022 School'!$C$2:$AF$219,26,FALSE)))</f>
        <v>105</v>
      </c>
      <c r="Y186" s="242">
        <f>IF(ISNA(VLOOKUP($B186,'Spring 2022 School'!$C$2:$AF$219,26,FALSE)),0,(VLOOKUP($B186,'Spring 2022 School'!$C$2:$AF$219,26,FALSE)))</f>
        <v>105</v>
      </c>
      <c r="Z186" s="242">
        <f>IF(ISNA(VLOOKUP($B186,'Spring 2022 School'!$C$2:$AF$219,26,FALSE)),0,(VLOOKUP($B186,'Spring 2022 School'!$C$2:$AF$219,26,FALSE)))</f>
        <v>105</v>
      </c>
      <c r="AA186" s="242">
        <f>IF(ISNA(VLOOKUP($B186,'Spring 2022 School'!$C$2:$AF$219,27,FALSE)),0,(VLOOKUP($B186,'Spring 2022 School'!$C$2:$AF$219,27,FALSE)))</f>
        <v>0</v>
      </c>
      <c r="AB186" s="242">
        <f>IF(ISNA(VLOOKUP($B186,'Spring 2022 School'!$C$2:$AF$219,27,FALSE)),0,(VLOOKUP($B186,'Spring 2022 School'!$C$2:$AF$219,27,FALSE)))</f>
        <v>0</v>
      </c>
      <c r="AC186" s="242">
        <f>IF(ISNA(VLOOKUP($B186,'Spring 2022 School'!$C$2:$AF$219,27,FALSE)),0,(VLOOKUP($B186,'Spring 2022 School'!$C$2:$AF$219,27,FALSE)))</f>
        <v>0</v>
      </c>
      <c r="AD186" s="414">
        <f t="shared" si="57"/>
        <v>121119</v>
      </c>
      <c r="AE186" s="436">
        <f>VLOOKUP($A186,'Data EYFSS Indica Old'!$C:$AQ,17,0)</f>
        <v>1097.8378378378379</v>
      </c>
      <c r="AF186" s="436">
        <f>VLOOKUP($A186,'Data EYFSS Indica Old'!$C:$AQ,18,0)</f>
        <v>2744.5945945945946</v>
      </c>
      <c r="AG186" s="436">
        <f>VLOOKUP($A186,'Data EYFSS Indica Old'!$C:$AQ,19,0)</f>
        <v>3842.4324324324325</v>
      </c>
      <c r="AH186" s="414">
        <f t="shared" si="58"/>
        <v>669.68108108108117</v>
      </c>
      <c r="AI186" s="414">
        <f t="shared" si="59"/>
        <v>795.93243243243239</v>
      </c>
      <c r="AJ186" s="414">
        <f t="shared" si="60"/>
        <v>307.39459459459459</v>
      </c>
      <c r="AK186" s="414">
        <f t="shared" si="61"/>
        <v>1773.0081081081082</v>
      </c>
      <c r="AL186" s="436">
        <f>IF(ISNA(VLOOKUP($A186,'Spring 2022 School'!$B183:$AD183,29,FALSE)),0,(VLOOKUP($A186,'Spring 2022 School'!$B183:$AD183,29,FALSE)))</f>
        <v>7</v>
      </c>
      <c r="AM186" s="436">
        <f>IF(ISNA(VLOOKUP($A186,'Spring 2022 School'!$B183:$AZ183,30,FALSE)),0,(VLOOKUP($A186,'Spring 2022 School'!$B183:$AZ183,30,FALSE)))</f>
        <v>105</v>
      </c>
      <c r="AN186" s="435">
        <f t="shared" si="54"/>
        <v>3815</v>
      </c>
      <c r="AO186" s="437">
        <f t="shared" si="55"/>
        <v>1045.8</v>
      </c>
      <c r="AP186" s="414">
        <f t="shared" si="56"/>
        <v>127752.80810810812</v>
      </c>
      <c r="AQ186" s="436">
        <f>VLOOKUP($A186,'Data EYFSS Indica Old'!$C:$AQ,26,0)</f>
        <v>16</v>
      </c>
      <c r="AR186" s="436">
        <f>VLOOKUP($A186,'Data EYFSS Indica Old'!$C:$AQ,27,0)</f>
        <v>0</v>
      </c>
      <c r="AS186" s="436">
        <f>VLOOKUP($A186,'Data EYFSS Indica Old'!$C:$AQ,28,0)</f>
        <v>0</v>
      </c>
      <c r="AT186" s="442">
        <f t="shared" si="66"/>
        <v>1934.4</v>
      </c>
      <c r="AU186" s="442">
        <f>(VLOOKUP($A186,'Data EYFSS Indica Old'!$C:$AQ,24,0))/3.2*AU$3</f>
        <v>0</v>
      </c>
      <c r="AV186" s="447">
        <f t="shared" si="62"/>
        <v>129687.20810810811</v>
      </c>
      <c r="AW186" s="443">
        <f t="shared" si="63"/>
        <v>54036.336711711709</v>
      </c>
      <c r="AX186" s="443">
        <f t="shared" si="64"/>
        <v>43229.069369369368</v>
      </c>
      <c r="AY186" s="443">
        <f t="shared" si="65"/>
        <v>32421.802027027028</v>
      </c>
      <c r="AZ186" s="443"/>
    </row>
    <row r="187" spans="1:52" x14ac:dyDescent="0.35">
      <c r="A187" s="252">
        <v>3431</v>
      </c>
      <c r="B187" t="s">
        <v>1107</v>
      </c>
      <c r="C187" s="242">
        <f>IF(ISNA(VLOOKUP($B187,'Spring 2022 School'!$C$2:$AF$220,5,FALSE)),0,(VLOOKUP($B187,'Spring 2022 School'!$C$2:$AF$220,5,FALSE)))</f>
        <v>45</v>
      </c>
      <c r="D187" s="242">
        <f>IF(ISNA(VLOOKUP($B187,'Summer 2022 School'!$C$2:$AF$220,5,FALSE)),0,(VLOOKUP($B187,'Summer 2022 School'!$C$2:$AF$220,5,FALSE)))</f>
        <v>50</v>
      </c>
      <c r="E187" s="242">
        <f>IF(ISNA(VLOOKUP($B187,'Autumn 2022 School'!$C$2:$AF$219,4,FALSE)),0,(VLOOKUP($B187,'Autumn 2022 School'!$C$2:$AF$219,4,FALSE)))</f>
        <v>38</v>
      </c>
      <c r="F187" s="242">
        <f>IF(ISNA(VLOOKUP($B187,'Spring 2022 School'!$C$2:$AF$219,8,FALSE)),0,(VLOOKUP($B187,'Spring 2022 School'!$C$2:$AF$219,8,FALSE)))</f>
        <v>20</v>
      </c>
      <c r="G187" s="242">
        <f>IF(ISNA(VLOOKUP($B187,'Summer 2022 School'!$C$2:$AF$219,8,FALSE)),0,(VLOOKUP($B187,'Summer 2022 School'!$C$2:$AF$219,8,FALSE)))</f>
        <v>21</v>
      </c>
      <c r="H187" s="242">
        <f>IF(ISNA(VLOOKUP($B187,'Autumn 2022 School'!$C$2:$AF$219,6,FALSE)),0,(VLOOKUP($B187,'Autumn 2022 School'!$C$2:$AF$219,6,FALSE)))</f>
        <v>20</v>
      </c>
      <c r="I187" s="242">
        <f>IF(ISNA(VLOOKUP($B187,'Spring 2022 School'!$C$2:$AF$219,12,FALSE)),0,(VLOOKUP($B187,'Spring 2022 School'!$C$2:$AF$219,12,FALSE)))</f>
        <v>660</v>
      </c>
      <c r="J187" s="242">
        <f>IF(ISNA(VLOOKUP($B187,'Summer 2022 School'!$C$2:$AF$219,12,FALSE)),0,(VLOOKUP($B187,'Summer 2022 School'!$C$2:$AF$219,12,FALSE)))</f>
        <v>735</v>
      </c>
      <c r="K187" s="242">
        <f>IF(ISNA(VLOOKUP($B187,'Autumn 2022 School'!$C$2:$AF$219,9,FALSE)),0,(VLOOKUP($B187,'Autumn 2022 School'!$C$2:$AF$219,9,FALSE)))</f>
        <v>570</v>
      </c>
      <c r="L187" s="242">
        <f>IF(ISNA(VLOOKUP($B187,'Spring 2022 School'!$C$2:$AF$219,15,FALSE)),0,(VLOOKUP($B187,'Spring 2022 School'!$C$2:$AF$219,15,FALSE)))</f>
        <v>300</v>
      </c>
      <c r="M187" s="242">
        <f>IF(ISNA(VLOOKUP($B187,'Summer 2022 School'!$C$2:$AF$219,15,FALSE)),0,(VLOOKUP($B187,'Summer 2022 School'!$C$2:$AF$219,15,FALSE)))</f>
        <v>315</v>
      </c>
      <c r="N187" s="242">
        <f>IF(ISNA(VLOOKUP($B187,'Autumn 2022 School'!$C$2:$AF$219,11,FALSE)),0,(VLOOKUP($B187,'Autumn 2022 School'!$C$2:$AF$219,11,FALSE)))</f>
        <v>300</v>
      </c>
      <c r="O187" s="242">
        <f>IF(ISNA(VLOOKUP($B187,'Spring 2022 School'!$C$2:$AF$219,2,FALSE)),0,(VLOOKUP($B187,'Spring 2022 School'!$C$2:$AF$219,2,FALSE)))</f>
        <v>0</v>
      </c>
      <c r="P187" s="242">
        <f>IF(ISNA(VLOOKUP($B187,'Summer 2022 School'!$C$2:$AF$219,2,FALSE)),0,(VLOOKUP($B187,'Summer 2022 School'!$C$2:$AF$219,2,FALSE)))</f>
        <v>0</v>
      </c>
      <c r="Q187" s="242">
        <f>IF(ISNA(VLOOKUP($B187,'Autumn 2022 School'!$C$2:$AF$219,2,FALSE)),0,(VLOOKUP($B187,'Autumn 2022 School'!$C$2:$AF$219,2,FALSE)))</f>
        <v>0</v>
      </c>
      <c r="R187" s="242">
        <f>IF(ISNA(VLOOKUP($B187,'Spring 2022 School'!$C$2:$AF$219,9,FALSE)),0,(VLOOKUP($B187,'Spring 2022 School'!$C$2:$AF$219,9,FALSE)))</f>
        <v>0</v>
      </c>
      <c r="S187" s="242">
        <f>IF(ISNA(VLOOKUP($B187,'Summer 2022 School'!$C$2:$AF$219,9,FALSE)),0,(VLOOKUP($B187,'Summer 2022 School'!$C$2:$AF$219,9,FALSE)))</f>
        <v>0</v>
      </c>
      <c r="T187" s="242">
        <f>IF(ISNA(VLOOKUP($B187,'Autumn 2022 School'!$C$2:$AF$219,7,FALSE)),0,(VLOOKUP($B187,'Autumn 2022 School'!$C$2:$AF$219,7,FALSE)))</f>
        <v>0</v>
      </c>
      <c r="U187" s="242">
        <f>IF(ISNA(VLOOKUP($B187,'Spring 2022 School'!$C$2:$AF$219,25,FALSE)),0,(VLOOKUP($B187,'Spring 2022 School'!$C$2:$AF$219,25,FALSE)))</f>
        <v>5</v>
      </c>
      <c r="V187" s="242">
        <f>IF(ISNA(VLOOKUP($B187,'Spring 2022 School'!$C$2:$AF$219,25,FALSE)),0,(VLOOKUP($B187,'Spring 2022 School'!$C$2:$AF$219,25,FALSE)))</f>
        <v>5</v>
      </c>
      <c r="W187" s="242">
        <f>IF(ISNA(VLOOKUP($B187,'Spring 2022 School'!$C$2:$AF$219,25,FALSE)),0,(VLOOKUP($B187,'Spring 2022 School'!$C$2:$AF$219,25,FALSE)))</f>
        <v>5</v>
      </c>
      <c r="X187" s="242">
        <f>IF(ISNA(VLOOKUP($B187,'Spring 2022 School'!$C$2:$AF$219,26,FALSE)),0,(VLOOKUP($B187,'Spring 2022 School'!$C$2:$AF$219,26,FALSE)))</f>
        <v>75</v>
      </c>
      <c r="Y187" s="242">
        <f>IF(ISNA(VLOOKUP($B187,'Spring 2022 School'!$C$2:$AF$219,26,FALSE)),0,(VLOOKUP($B187,'Spring 2022 School'!$C$2:$AF$219,26,FALSE)))</f>
        <v>75</v>
      </c>
      <c r="Z187" s="242">
        <f>IF(ISNA(VLOOKUP($B187,'Spring 2022 School'!$C$2:$AF$219,26,FALSE)),0,(VLOOKUP($B187,'Spring 2022 School'!$C$2:$AF$219,26,FALSE)))</f>
        <v>75</v>
      </c>
      <c r="AA187" s="242">
        <f>IF(ISNA(VLOOKUP($B187,'Spring 2022 School'!$C$2:$AF$219,27,FALSE)),0,(VLOOKUP($B187,'Spring 2022 School'!$C$2:$AF$219,27,FALSE)))</f>
        <v>0</v>
      </c>
      <c r="AB187" s="242">
        <f>IF(ISNA(VLOOKUP($B187,'Spring 2022 School'!$C$2:$AF$219,27,FALSE)),0,(VLOOKUP($B187,'Spring 2022 School'!$C$2:$AF$219,27,FALSE)))</f>
        <v>0</v>
      </c>
      <c r="AC187" s="242">
        <f>IF(ISNA(VLOOKUP($B187,'Spring 2022 School'!$C$2:$AF$219,27,FALSE)),0,(VLOOKUP($B187,'Spring 2022 School'!$C$2:$AF$219,27,FALSE)))</f>
        <v>0</v>
      </c>
      <c r="AD187" s="414">
        <f t="shared" si="57"/>
        <v>171879</v>
      </c>
      <c r="AE187" s="436">
        <f>VLOOKUP($A187,'Data EYFSS Indica Old'!$C:$AQ,17,0)</f>
        <v>1588.4042553191489</v>
      </c>
      <c r="AF187" s="436">
        <f>VLOOKUP($A187,'Data EYFSS Indica Old'!$C:$AQ,18,0)</f>
        <v>2647.3404255319151</v>
      </c>
      <c r="AG187" s="436">
        <f>VLOOKUP($A187,'Data EYFSS Indica Old'!$C:$AQ,19,0)</f>
        <v>3176.8085106382978</v>
      </c>
      <c r="AH187" s="414">
        <f t="shared" si="58"/>
        <v>968.92659574468075</v>
      </c>
      <c r="AI187" s="414">
        <f t="shared" si="59"/>
        <v>767.72872340425533</v>
      </c>
      <c r="AJ187" s="414">
        <f t="shared" si="60"/>
        <v>254.14468085106384</v>
      </c>
      <c r="AK187" s="414">
        <f t="shared" si="61"/>
        <v>1990.8</v>
      </c>
      <c r="AL187" s="436">
        <f>IF(ISNA(VLOOKUP($A187,'Spring 2022 School'!$B184:$AD184,29,FALSE)),0,(VLOOKUP($A187,'Spring 2022 School'!$B184:$AD184,29,FALSE)))</f>
        <v>0</v>
      </c>
      <c r="AM187" s="436">
        <f>IF(ISNA(VLOOKUP($A187,'Spring 2022 School'!$B184:$AZ184,30,FALSE)),0,(VLOOKUP($A187,'Spring 2022 School'!$B184:$AZ184,30,FALSE)))</f>
        <v>0</v>
      </c>
      <c r="AN187" s="435">
        <f t="shared" si="54"/>
        <v>0</v>
      </c>
      <c r="AO187" s="437">
        <f t="shared" si="55"/>
        <v>0</v>
      </c>
      <c r="AP187" s="414">
        <f t="shared" si="56"/>
        <v>173869.8</v>
      </c>
      <c r="AQ187" s="436">
        <f>VLOOKUP($A187,'Data EYFSS Indica Old'!$C:$AQ,26,0)</f>
        <v>4</v>
      </c>
      <c r="AR187" s="436">
        <f>VLOOKUP($A187,'Data EYFSS Indica Old'!$C:$AQ,27,0)</f>
        <v>0</v>
      </c>
      <c r="AS187" s="436">
        <f>VLOOKUP($A187,'Data EYFSS Indica Old'!$C:$AQ,28,0)</f>
        <v>0</v>
      </c>
      <c r="AT187" s="442">
        <f t="shared" si="66"/>
        <v>483.6</v>
      </c>
      <c r="AU187" s="442">
        <f>(VLOOKUP($A187,'Data EYFSS Indica Old'!$C:$AQ,24,0))/3.2*AU$3</f>
        <v>0</v>
      </c>
      <c r="AV187" s="447">
        <f t="shared" si="62"/>
        <v>174353.4</v>
      </c>
      <c r="AW187" s="443">
        <f t="shared" si="63"/>
        <v>72647.25</v>
      </c>
      <c r="AX187" s="443">
        <f t="shared" si="64"/>
        <v>58117.799999999996</v>
      </c>
      <c r="AY187" s="443">
        <f t="shared" si="65"/>
        <v>43588.35</v>
      </c>
      <c r="AZ187" s="443"/>
    </row>
    <row r="188" spans="1:52" x14ac:dyDescent="0.35">
      <c r="A188" s="252">
        <v>3432</v>
      </c>
      <c r="B188" t="s">
        <v>1108</v>
      </c>
      <c r="C188" s="242">
        <f>IF(ISNA(VLOOKUP($B188,'Spring 2022 School'!$C$2:$AF$220,5,FALSE)),0,(VLOOKUP($B188,'Spring 2022 School'!$C$2:$AF$220,5,FALSE)))</f>
        <v>72</v>
      </c>
      <c r="D188" s="242">
        <f>IF(ISNA(VLOOKUP($B188,'Summer 2022 School'!$C$2:$AF$220,5,FALSE)),0,(VLOOKUP($B188,'Summer 2022 School'!$C$2:$AF$220,5,FALSE)))</f>
        <v>78</v>
      </c>
      <c r="E188" s="242">
        <f>IF(ISNA(VLOOKUP($B188,'Autumn 2022 School'!$C$2:$AF$219,4,FALSE)),0,(VLOOKUP($B188,'Autumn 2022 School'!$C$2:$AF$219,4,FALSE)))</f>
        <v>58</v>
      </c>
      <c r="F188" s="242">
        <f>IF(ISNA(VLOOKUP($B188,'Spring 2022 School'!$C$2:$AF$219,8,FALSE)),0,(VLOOKUP($B188,'Spring 2022 School'!$C$2:$AF$219,8,FALSE)))</f>
        <v>7</v>
      </c>
      <c r="G188" s="242">
        <f>IF(ISNA(VLOOKUP($B188,'Summer 2022 School'!$C$2:$AF$219,8,FALSE)),0,(VLOOKUP($B188,'Summer 2022 School'!$C$2:$AF$219,8,FALSE)))</f>
        <v>6</v>
      </c>
      <c r="H188" s="242">
        <f>IF(ISNA(VLOOKUP($B188,'Autumn 2022 School'!$C$2:$AF$219,6,FALSE)),0,(VLOOKUP($B188,'Autumn 2022 School'!$C$2:$AF$219,6,FALSE)))</f>
        <v>2</v>
      </c>
      <c r="I188" s="242">
        <f>IF(ISNA(VLOOKUP($B188,'Spring 2022 School'!$C$2:$AF$219,12,FALSE)),0,(VLOOKUP($B188,'Spring 2022 School'!$C$2:$AF$219,12,FALSE)))</f>
        <v>1080</v>
      </c>
      <c r="J188" s="242">
        <f>IF(ISNA(VLOOKUP($B188,'Summer 2022 School'!$C$2:$AF$219,12,FALSE)),0,(VLOOKUP($B188,'Summer 2022 School'!$C$2:$AF$219,12,FALSE)))</f>
        <v>1170</v>
      </c>
      <c r="K188" s="242">
        <f>IF(ISNA(VLOOKUP($B188,'Autumn 2022 School'!$C$2:$AF$219,9,FALSE)),0,(VLOOKUP($B188,'Autumn 2022 School'!$C$2:$AF$219,9,FALSE)))</f>
        <v>850</v>
      </c>
      <c r="L188" s="242">
        <f>IF(ISNA(VLOOKUP($B188,'Spring 2022 School'!$C$2:$AF$219,15,FALSE)),0,(VLOOKUP($B188,'Spring 2022 School'!$C$2:$AF$219,15,FALSE)))</f>
        <v>105</v>
      </c>
      <c r="M188" s="242">
        <f>IF(ISNA(VLOOKUP($B188,'Summer 2022 School'!$C$2:$AF$219,15,FALSE)),0,(VLOOKUP($B188,'Summer 2022 School'!$C$2:$AF$219,15,FALSE)))</f>
        <v>90</v>
      </c>
      <c r="N188" s="242">
        <f>IF(ISNA(VLOOKUP($B188,'Autumn 2022 School'!$C$2:$AF$219,11,FALSE)),0,(VLOOKUP($B188,'Autumn 2022 School'!$C$2:$AF$219,11,FALSE)))</f>
        <v>30</v>
      </c>
      <c r="O188" s="242">
        <f>IF(ISNA(VLOOKUP($B188,'Spring 2022 School'!$C$2:$AF$219,2,FALSE)),0,(VLOOKUP($B188,'Spring 2022 School'!$C$2:$AF$219,2,FALSE)))</f>
        <v>0</v>
      </c>
      <c r="P188" s="242">
        <f>IF(ISNA(VLOOKUP($B188,'Summer 2022 School'!$C$2:$AF$219,2,FALSE)),0,(VLOOKUP($B188,'Summer 2022 School'!$C$2:$AF$219,2,FALSE)))</f>
        <v>0</v>
      </c>
      <c r="Q188" s="242">
        <f>IF(ISNA(VLOOKUP($B188,'Autumn 2022 School'!$C$2:$AF$219,2,FALSE)),0,(VLOOKUP($B188,'Autumn 2022 School'!$C$2:$AF$219,2,FALSE)))</f>
        <v>0</v>
      </c>
      <c r="R188" s="242">
        <f>IF(ISNA(VLOOKUP($B188,'Spring 2022 School'!$C$2:$AF$219,9,FALSE)),0,(VLOOKUP($B188,'Spring 2022 School'!$C$2:$AF$219,9,FALSE)))</f>
        <v>0</v>
      </c>
      <c r="S188" s="242">
        <f>IF(ISNA(VLOOKUP($B188,'Summer 2022 School'!$C$2:$AF$219,9,FALSE)),0,(VLOOKUP($B188,'Summer 2022 School'!$C$2:$AF$219,9,FALSE)))</f>
        <v>0</v>
      </c>
      <c r="T188" s="242">
        <f>IF(ISNA(VLOOKUP($B188,'Autumn 2022 School'!$C$2:$AF$219,7,FALSE)),0,(VLOOKUP($B188,'Autumn 2022 School'!$C$2:$AF$219,7,FALSE)))</f>
        <v>0</v>
      </c>
      <c r="U188" s="242">
        <f>IF(ISNA(VLOOKUP($B188,'Spring 2022 School'!$C$2:$AF$219,25,FALSE)),0,(VLOOKUP($B188,'Spring 2022 School'!$C$2:$AF$219,25,FALSE)))</f>
        <v>29</v>
      </c>
      <c r="V188" s="242">
        <f>IF(ISNA(VLOOKUP($B188,'Spring 2022 School'!$C$2:$AF$219,25,FALSE)),0,(VLOOKUP($B188,'Spring 2022 School'!$C$2:$AF$219,25,FALSE)))</f>
        <v>29</v>
      </c>
      <c r="W188" s="242">
        <f>IF(ISNA(VLOOKUP($B188,'Spring 2022 School'!$C$2:$AF$219,25,FALSE)),0,(VLOOKUP($B188,'Spring 2022 School'!$C$2:$AF$219,25,FALSE)))</f>
        <v>29</v>
      </c>
      <c r="X188" s="242">
        <f>IF(ISNA(VLOOKUP($B188,'Spring 2022 School'!$C$2:$AF$219,26,FALSE)),0,(VLOOKUP($B188,'Spring 2022 School'!$C$2:$AF$219,26,FALSE)))</f>
        <v>435</v>
      </c>
      <c r="Y188" s="242">
        <f>IF(ISNA(VLOOKUP($B188,'Spring 2022 School'!$C$2:$AF$219,26,FALSE)),0,(VLOOKUP($B188,'Spring 2022 School'!$C$2:$AF$219,26,FALSE)))</f>
        <v>435</v>
      </c>
      <c r="Z188" s="242">
        <f>IF(ISNA(VLOOKUP($B188,'Spring 2022 School'!$C$2:$AF$219,26,FALSE)),0,(VLOOKUP($B188,'Spring 2022 School'!$C$2:$AF$219,26,FALSE)))</f>
        <v>435</v>
      </c>
      <c r="AA188" s="242">
        <f>IF(ISNA(VLOOKUP($B188,'Spring 2022 School'!$C$2:$AF$219,27,FALSE)),0,(VLOOKUP($B188,'Spring 2022 School'!$C$2:$AF$219,27,FALSE)))</f>
        <v>30</v>
      </c>
      <c r="AB188" s="242">
        <f>IF(ISNA(VLOOKUP($B188,'Spring 2022 School'!$C$2:$AF$219,27,FALSE)),0,(VLOOKUP($B188,'Spring 2022 School'!$C$2:$AF$219,27,FALSE)))</f>
        <v>30</v>
      </c>
      <c r="AC188" s="242">
        <f>IF(ISNA(VLOOKUP($B188,'Spring 2022 School'!$C$2:$AF$219,27,FALSE)),0,(VLOOKUP($B188,'Spring 2022 School'!$C$2:$AF$219,27,FALSE)))</f>
        <v>30</v>
      </c>
      <c r="AD188" s="414">
        <f t="shared" si="57"/>
        <v>199021.5</v>
      </c>
      <c r="AE188" s="436">
        <f>VLOOKUP($A188,'Data EYFSS Indica Old'!$C:$AQ,17,0)</f>
        <v>12748.986486486487</v>
      </c>
      <c r="AF188" s="436">
        <f>VLOOKUP($A188,'Data EYFSS Indica Old'!$C:$AQ,18,0)</f>
        <v>39461.148648648646</v>
      </c>
      <c r="AG188" s="436">
        <f>VLOOKUP($A188,'Data EYFSS Indica Old'!$C:$AQ,19,0)</f>
        <v>41889.527027027027</v>
      </c>
      <c r="AH188" s="414">
        <f t="shared" si="58"/>
        <v>7776.8817567567567</v>
      </c>
      <c r="AI188" s="414">
        <f t="shared" si="59"/>
        <v>11443.733108108107</v>
      </c>
      <c r="AJ188" s="414">
        <f t="shared" si="60"/>
        <v>3351.1621621621621</v>
      </c>
      <c r="AK188" s="414">
        <f t="shared" si="61"/>
        <v>22571.777027027027</v>
      </c>
      <c r="AL188" s="436">
        <f>IF(ISNA(VLOOKUP($A188,'Spring 2022 School'!$B185:$AD185,29,FALSE)),0,(VLOOKUP($A188,'Spring 2022 School'!$B185:$AD185,29,FALSE)))</f>
        <v>2</v>
      </c>
      <c r="AM188" s="436">
        <f>IF(ISNA(VLOOKUP($A188,'Spring 2022 School'!$B185:$AZ185,30,FALSE)),0,(VLOOKUP($A188,'Spring 2022 School'!$B185:$AZ185,30,FALSE)))</f>
        <v>30</v>
      </c>
      <c r="AN188" s="435">
        <f t="shared" si="54"/>
        <v>1090</v>
      </c>
      <c r="AO188" s="437">
        <f t="shared" si="55"/>
        <v>0</v>
      </c>
      <c r="AP188" s="414">
        <f t="shared" si="56"/>
        <v>222683.27702702704</v>
      </c>
      <c r="AQ188" s="436">
        <f>VLOOKUP($A188,'Data EYFSS Indica Old'!$C:$AQ,26,0)</f>
        <v>31</v>
      </c>
      <c r="AR188" s="436">
        <f>VLOOKUP($A188,'Data EYFSS Indica Old'!$C:$AQ,27,0)</f>
        <v>0</v>
      </c>
      <c r="AS188" s="436">
        <f>VLOOKUP($A188,'Data EYFSS Indica Old'!$C:$AQ,28,0)</f>
        <v>0</v>
      </c>
      <c r="AT188" s="442">
        <f t="shared" si="66"/>
        <v>3747.9</v>
      </c>
      <c r="AU188" s="442">
        <f>(VLOOKUP($A188,'Data EYFSS Indica Old'!$C:$AQ,24,0))/3.2*AU$3</f>
        <v>0</v>
      </c>
      <c r="AV188" s="447">
        <f t="shared" si="62"/>
        <v>226431.17702702704</v>
      </c>
      <c r="AW188" s="443">
        <f t="shared" si="63"/>
        <v>94346.323761261272</v>
      </c>
      <c r="AX188" s="443">
        <f t="shared" si="64"/>
        <v>75477.059009009012</v>
      </c>
      <c r="AY188" s="443">
        <f t="shared" si="65"/>
        <v>56607.794256756759</v>
      </c>
      <c r="AZ188" s="443"/>
    </row>
    <row r="189" spans="1:52" x14ac:dyDescent="0.35">
      <c r="A189" s="252">
        <v>3433</v>
      </c>
      <c r="B189" t="s">
        <v>1109</v>
      </c>
      <c r="C189" s="242">
        <f>IF(ISNA(VLOOKUP($B189,'Spring 2022 School'!$C$2:$AF$220,5,FALSE)),0,(VLOOKUP($B189,'Spring 2022 School'!$C$2:$AF$220,5,FALSE)))</f>
        <v>30</v>
      </c>
      <c r="D189" s="242">
        <f>IF(ISNA(VLOOKUP($B189,'Summer 2022 School'!$C$2:$AF$220,5,FALSE)),0,(VLOOKUP($B189,'Summer 2022 School'!$C$2:$AF$220,5,FALSE)))</f>
        <v>30</v>
      </c>
      <c r="E189" s="242">
        <f>IF(ISNA(VLOOKUP($B189,'Autumn 2022 School'!$C$2:$AF$219,4,FALSE)),0,(VLOOKUP($B189,'Autumn 2022 School'!$C$2:$AF$219,4,FALSE)))</f>
        <v>25</v>
      </c>
      <c r="F189" s="242">
        <f>IF(ISNA(VLOOKUP($B189,'Spring 2022 School'!$C$2:$AF$219,8,FALSE)),0,(VLOOKUP($B189,'Spring 2022 School'!$C$2:$AF$219,8,FALSE)))</f>
        <v>0</v>
      </c>
      <c r="G189" s="242">
        <f>IF(ISNA(VLOOKUP($B189,'Summer 2022 School'!$C$2:$AF$219,8,FALSE)),0,(VLOOKUP($B189,'Summer 2022 School'!$C$2:$AF$219,8,FALSE)))</f>
        <v>0</v>
      </c>
      <c r="H189" s="242">
        <f>IF(ISNA(VLOOKUP($B189,'Autumn 2022 School'!$C$2:$AF$219,6,FALSE)),0,(VLOOKUP($B189,'Autumn 2022 School'!$C$2:$AF$219,6,FALSE)))</f>
        <v>0</v>
      </c>
      <c r="I189" s="242">
        <f>IF(ISNA(VLOOKUP($B189,'Spring 2022 School'!$C$2:$AF$219,12,FALSE)),0,(VLOOKUP($B189,'Spring 2022 School'!$C$2:$AF$219,12,FALSE)))</f>
        <v>450</v>
      </c>
      <c r="J189" s="242">
        <f>IF(ISNA(VLOOKUP($B189,'Summer 2022 School'!$C$2:$AF$219,12,FALSE)),0,(VLOOKUP($B189,'Summer 2022 School'!$C$2:$AF$219,12,FALSE)))</f>
        <v>450</v>
      </c>
      <c r="K189" s="242">
        <f>IF(ISNA(VLOOKUP($B189,'Autumn 2022 School'!$C$2:$AF$219,9,FALSE)),0,(VLOOKUP($B189,'Autumn 2022 School'!$C$2:$AF$219,9,FALSE)))</f>
        <v>375</v>
      </c>
      <c r="L189" s="242">
        <f>IF(ISNA(VLOOKUP($B189,'Spring 2022 School'!$C$2:$AF$219,15,FALSE)),0,(VLOOKUP($B189,'Spring 2022 School'!$C$2:$AF$219,15,FALSE)))</f>
        <v>0</v>
      </c>
      <c r="M189" s="242">
        <f>IF(ISNA(VLOOKUP($B189,'Summer 2022 School'!$C$2:$AF$219,15,FALSE)),0,(VLOOKUP($B189,'Summer 2022 School'!$C$2:$AF$219,15,FALSE)))</f>
        <v>0</v>
      </c>
      <c r="N189" s="242">
        <f>IF(ISNA(VLOOKUP($B189,'Autumn 2022 School'!$C$2:$AF$219,11,FALSE)),0,(VLOOKUP($B189,'Autumn 2022 School'!$C$2:$AF$219,11,FALSE)))</f>
        <v>0</v>
      </c>
      <c r="O189" s="242">
        <f>IF(ISNA(VLOOKUP($B189,'Spring 2022 School'!$C$2:$AF$219,2,FALSE)),0,(VLOOKUP($B189,'Spring 2022 School'!$C$2:$AF$219,2,FALSE)))</f>
        <v>0</v>
      </c>
      <c r="P189" s="242">
        <f>IF(ISNA(VLOOKUP($B189,'Summer 2022 School'!$C$2:$AF$219,2,FALSE)),0,(VLOOKUP($B189,'Summer 2022 School'!$C$2:$AF$219,2,FALSE)))</f>
        <v>0</v>
      </c>
      <c r="Q189" s="242">
        <f>IF(ISNA(VLOOKUP($B189,'Autumn 2022 School'!$C$2:$AF$219,2,FALSE)),0,(VLOOKUP($B189,'Autumn 2022 School'!$C$2:$AF$219,2,FALSE)))</f>
        <v>0</v>
      </c>
      <c r="R189" s="242">
        <f>IF(ISNA(VLOOKUP($B189,'Spring 2022 School'!$C$2:$AF$219,9,FALSE)),0,(VLOOKUP($B189,'Spring 2022 School'!$C$2:$AF$219,9,FALSE)))</f>
        <v>0</v>
      </c>
      <c r="S189" s="242">
        <f>IF(ISNA(VLOOKUP($B189,'Summer 2022 School'!$C$2:$AF$219,9,FALSE)),0,(VLOOKUP($B189,'Summer 2022 School'!$C$2:$AF$219,9,FALSE)))</f>
        <v>0</v>
      </c>
      <c r="T189" s="242">
        <f>IF(ISNA(VLOOKUP($B189,'Autumn 2022 School'!$C$2:$AF$219,7,FALSE)),0,(VLOOKUP($B189,'Autumn 2022 School'!$C$2:$AF$219,7,FALSE)))</f>
        <v>0</v>
      </c>
      <c r="U189" s="242">
        <f>IF(ISNA(VLOOKUP($B189,'Spring 2022 School'!$C$2:$AF$219,25,FALSE)),0,(VLOOKUP($B189,'Spring 2022 School'!$C$2:$AF$219,25,FALSE)))</f>
        <v>18</v>
      </c>
      <c r="V189" s="242">
        <f>IF(ISNA(VLOOKUP($B189,'Spring 2022 School'!$C$2:$AF$219,25,FALSE)),0,(VLOOKUP($B189,'Spring 2022 School'!$C$2:$AF$219,25,FALSE)))</f>
        <v>18</v>
      </c>
      <c r="W189" s="242">
        <f>IF(ISNA(VLOOKUP($B189,'Spring 2022 School'!$C$2:$AF$219,25,FALSE)),0,(VLOOKUP($B189,'Spring 2022 School'!$C$2:$AF$219,25,FALSE)))</f>
        <v>18</v>
      </c>
      <c r="X189" s="242">
        <f>IF(ISNA(VLOOKUP($B189,'Spring 2022 School'!$C$2:$AF$219,26,FALSE)),0,(VLOOKUP($B189,'Spring 2022 School'!$C$2:$AF$219,26,FALSE)))</f>
        <v>270</v>
      </c>
      <c r="Y189" s="242">
        <f>IF(ISNA(VLOOKUP($B189,'Spring 2022 School'!$C$2:$AF$219,26,FALSE)),0,(VLOOKUP($B189,'Spring 2022 School'!$C$2:$AF$219,26,FALSE)))</f>
        <v>270</v>
      </c>
      <c r="Z189" s="242">
        <f>IF(ISNA(VLOOKUP($B189,'Spring 2022 School'!$C$2:$AF$219,26,FALSE)),0,(VLOOKUP($B189,'Spring 2022 School'!$C$2:$AF$219,26,FALSE)))</f>
        <v>270</v>
      </c>
      <c r="AA189" s="242">
        <f>IF(ISNA(VLOOKUP($B189,'Spring 2022 School'!$C$2:$AF$219,27,FALSE)),0,(VLOOKUP($B189,'Spring 2022 School'!$C$2:$AF$219,27,FALSE)))</f>
        <v>0</v>
      </c>
      <c r="AB189" s="242">
        <f>IF(ISNA(VLOOKUP($B189,'Spring 2022 School'!$C$2:$AF$219,27,FALSE)),0,(VLOOKUP($B189,'Spring 2022 School'!$C$2:$AF$219,27,FALSE)))</f>
        <v>0</v>
      </c>
      <c r="AC189" s="242">
        <f>IF(ISNA(VLOOKUP($B189,'Spring 2022 School'!$C$2:$AF$219,27,FALSE)),0,(VLOOKUP($B189,'Spring 2022 School'!$C$2:$AF$219,27,FALSE)))</f>
        <v>0</v>
      </c>
      <c r="AD189" s="414">
        <f t="shared" si="57"/>
        <v>76140</v>
      </c>
      <c r="AE189" s="436">
        <f>VLOOKUP($A189,'Data EYFSS Indica Old'!$C:$AQ,17,0)</f>
        <v>5925.4054054054059</v>
      </c>
      <c r="AF189" s="436">
        <f>VLOOKUP($A189,'Data EYFSS Indica Old'!$C:$AQ,18,0)</f>
        <v>9875.6756756756768</v>
      </c>
      <c r="AG189" s="436">
        <f>VLOOKUP($A189,'Data EYFSS Indica Old'!$C:$AQ,19,0)</f>
        <v>14319.72972972973</v>
      </c>
      <c r="AH189" s="414">
        <f t="shared" si="58"/>
        <v>3614.4972972972973</v>
      </c>
      <c r="AI189" s="414">
        <f t="shared" si="59"/>
        <v>2863.9459459459463</v>
      </c>
      <c r="AJ189" s="414">
        <f t="shared" si="60"/>
        <v>1145.5783783783784</v>
      </c>
      <c r="AK189" s="414">
        <f t="shared" si="61"/>
        <v>7624.0216216216222</v>
      </c>
      <c r="AL189" s="436">
        <f>IF(ISNA(VLOOKUP($A189,'Spring 2022 School'!$B186:$AD186,29,FALSE)),0,(VLOOKUP($A189,'Spring 2022 School'!$B186:$AD186,29,FALSE)))</f>
        <v>18</v>
      </c>
      <c r="AM189" s="436">
        <f>IF(ISNA(VLOOKUP($A189,'Spring 2022 School'!$B186:$AZ186,30,FALSE)),0,(VLOOKUP($A189,'Spring 2022 School'!$B186:$AZ186,30,FALSE)))</f>
        <v>270</v>
      </c>
      <c r="AN189" s="435">
        <f t="shared" si="54"/>
        <v>9810</v>
      </c>
      <c r="AO189" s="437">
        <f t="shared" si="55"/>
        <v>0</v>
      </c>
      <c r="AP189" s="414">
        <f t="shared" si="56"/>
        <v>93574.021621621621</v>
      </c>
      <c r="AQ189" s="436">
        <f>VLOOKUP($A189,'Data EYFSS Indica Old'!$C:$AQ,26,0)</f>
        <v>9</v>
      </c>
      <c r="AR189" s="436">
        <f>VLOOKUP($A189,'Data EYFSS Indica Old'!$C:$AQ,27,0)</f>
        <v>0</v>
      </c>
      <c r="AS189" s="436">
        <f>VLOOKUP($A189,'Data EYFSS Indica Old'!$C:$AQ,28,0)</f>
        <v>0</v>
      </c>
      <c r="AT189" s="442">
        <f t="shared" si="66"/>
        <v>1088.0999999999999</v>
      </c>
      <c r="AU189" s="442">
        <f>(VLOOKUP($A189,'Data EYFSS Indica Old'!$C:$AQ,24,0))/3.2*AU$3</f>
        <v>0</v>
      </c>
      <c r="AV189" s="447">
        <f t="shared" si="62"/>
        <v>94662.121621621627</v>
      </c>
      <c r="AW189" s="443">
        <f t="shared" si="63"/>
        <v>39442.55067567568</v>
      </c>
      <c r="AX189" s="443">
        <f t="shared" si="64"/>
        <v>31554.040540540544</v>
      </c>
      <c r="AY189" s="443">
        <f t="shared" si="65"/>
        <v>23665.530405405407</v>
      </c>
      <c r="AZ189" s="443"/>
    </row>
    <row r="190" spans="1:52" x14ac:dyDescent="0.35">
      <c r="A190" s="252">
        <v>4001</v>
      </c>
      <c r="B190" t="s">
        <v>1110</v>
      </c>
      <c r="C190" s="242">
        <f>IF(ISNA(VLOOKUP($B190,'Spring 2022 School'!$C$2:$AF$220,5,FALSE)),0,(VLOOKUP($B190,'Spring 2022 School'!$C$2:$AF$220,5,FALSE)))</f>
        <v>20</v>
      </c>
      <c r="D190" s="242">
        <f>IF(ISNA(VLOOKUP($B190,'Summer 2022 School'!$C$2:$AF$220,5,FALSE)),0,(VLOOKUP($B190,'Summer 2022 School'!$C$2:$AF$220,5,FALSE)))</f>
        <v>21</v>
      </c>
      <c r="E190" s="242">
        <f>IF(ISNA(VLOOKUP($B190,'Autumn 2022 School'!$C$2:$AF$219,4,FALSE)),0,(VLOOKUP($B190,'Autumn 2022 School'!$C$2:$AF$219,4,FALSE)))</f>
        <v>15</v>
      </c>
      <c r="F190" s="242">
        <f>IF(ISNA(VLOOKUP($B190,'Spring 2022 School'!$C$2:$AF$219,8,FALSE)),0,(VLOOKUP($B190,'Spring 2022 School'!$C$2:$AF$219,8,FALSE)))</f>
        <v>0</v>
      </c>
      <c r="G190" s="242">
        <f>IF(ISNA(VLOOKUP($B190,'Summer 2022 School'!$C$2:$AF$219,8,FALSE)),0,(VLOOKUP($B190,'Summer 2022 School'!$C$2:$AF$219,8,FALSE)))</f>
        <v>0</v>
      </c>
      <c r="H190" s="242">
        <f>IF(ISNA(VLOOKUP($B190,'Autumn 2022 School'!$C$2:$AF$219,6,FALSE)),0,(VLOOKUP($B190,'Autumn 2022 School'!$C$2:$AF$219,6,FALSE)))</f>
        <v>0</v>
      </c>
      <c r="I190" s="242">
        <f>IF(ISNA(VLOOKUP($B190,'Spring 2022 School'!$C$2:$AF$219,12,FALSE)),0,(VLOOKUP($B190,'Spring 2022 School'!$C$2:$AF$219,12,FALSE)))</f>
        <v>300</v>
      </c>
      <c r="J190" s="242">
        <f>IF(ISNA(VLOOKUP($B190,'Summer 2022 School'!$C$2:$AF$219,12,FALSE)),0,(VLOOKUP($B190,'Summer 2022 School'!$C$2:$AF$219,12,FALSE)))</f>
        <v>315</v>
      </c>
      <c r="K190" s="242">
        <f>IF(ISNA(VLOOKUP($B190,'Autumn 2022 School'!$C$2:$AF$219,9,FALSE)),0,(VLOOKUP($B190,'Autumn 2022 School'!$C$2:$AF$219,9,FALSE)))</f>
        <v>225</v>
      </c>
      <c r="L190" s="242">
        <f>IF(ISNA(VLOOKUP($B190,'Spring 2022 School'!$C$2:$AF$219,15,FALSE)),0,(VLOOKUP($B190,'Spring 2022 School'!$C$2:$AF$219,15,FALSE)))</f>
        <v>0</v>
      </c>
      <c r="M190" s="242">
        <f>IF(ISNA(VLOOKUP($B190,'Summer 2022 School'!$C$2:$AF$219,15,FALSE)),0,(VLOOKUP($B190,'Summer 2022 School'!$C$2:$AF$219,15,FALSE)))</f>
        <v>0</v>
      </c>
      <c r="N190" s="242">
        <f>IF(ISNA(VLOOKUP($B190,'Autumn 2022 School'!$C$2:$AF$219,11,FALSE)),0,(VLOOKUP($B190,'Autumn 2022 School'!$C$2:$AF$219,11,FALSE)))</f>
        <v>0</v>
      </c>
      <c r="O190" s="242">
        <f>IF(ISNA(VLOOKUP($B190,'Spring 2022 School'!$C$2:$AF$219,2,FALSE)),0,(VLOOKUP($B190,'Spring 2022 School'!$C$2:$AF$219,2,FALSE)))</f>
        <v>1</v>
      </c>
      <c r="P190" s="242">
        <f>IF(ISNA(VLOOKUP($B190,'Summer 2022 School'!$C$2:$AF$219,2,FALSE)),0,(VLOOKUP($B190,'Summer 2022 School'!$C$2:$AF$219,2,FALSE)))</f>
        <v>1</v>
      </c>
      <c r="Q190" s="242">
        <f>IF(ISNA(VLOOKUP($B190,'Autumn 2022 School'!$C$2:$AF$219,2,FALSE)),0,(VLOOKUP($B190,'Autumn 2022 School'!$C$2:$AF$219,2,FALSE)))</f>
        <v>3</v>
      </c>
      <c r="R190" s="242">
        <f>IF(ISNA(VLOOKUP($B190,'Spring 2022 School'!$C$2:$AF$219,9,FALSE)),0,(VLOOKUP($B190,'Spring 2022 School'!$C$2:$AF$219,9,FALSE)))</f>
        <v>15</v>
      </c>
      <c r="S190" s="242">
        <f>IF(ISNA(VLOOKUP($B190,'Summer 2022 School'!$C$2:$AF$219,9,FALSE)),0,(VLOOKUP($B190,'Summer 2022 School'!$C$2:$AF$219,9,FALSE)))</f>
        <v>15</v>
      </c>
      <c r="T190" s="242">
        <f>IF(ISNA(VLOOKUP($B190,'Autumn 2022 School'!$C$2:$AF$219,7,FALSE)),0,(VLOOKUP($B190,'Autumn 2022 School'!$C$2:$AF$219,7,FALSE)))</f>
        <v>45</v>
      </c>
      <c r="U190" s="242">
        <f>IF(ISNA(VLOOKUP($B190,'Spring 2022 School'!$C$2:$AF$219,25,FALSE)),0,(VLOOKUP($B190,'Spring 2022 School'!$C$2:$AF$219,25,FALSE)))</f>
        <v>17</v>
      </c>
      <c r="V190" s="242">
        <f>IF(ISNA(VLOOKUP($B190,'Spring 2022 School'!$C$2:$AF$219,25,FALSE)),0,(VLOOKUP($B190,'Spring 2022 School'!$C$2:$AF$219,25,FALSE)))</f>
        <v>17</v>
      </c>
      <c r="W190" s="242">
        <f>IF(ISNA(VLOOKUP($B190,'Spring 2022 School'!$C$2:$AF$219,25,FALSE)),0,(VLOOKUP($B190,'Spring 2022 School'!$C$2:$AF$219,25,FALSE)))</f>
        <v>17</v>
      </c>
      <c r="X190" s="242">
        <f>IF(ISNA(VLOOKUP($B190,'Spring 2022 School'!$C$2:$AF$219,26,FALSE)),0,(VLOOKUP($B190,'Spring 2022 School'!$C$2:$AF$219,26,FALSE)))</f>
        <v>255</v>
      </c>
      <c r="Y190" s="242">
        <f>IF(ISNA(VLOOKUP($B190,'Spring 2022 School'!$C$2:$AF$219,26,FALSE)),0,(VLOOKUP($B190,'Spring 2022 School'!$C$2:$AF$219,26,FALSE)))</f>
        <v>255</v>
      </c>
      <c r="Z190" s="242">
        <f>IF(ISNA(VLOOKUP($B190,'Spring 2022 School'!$C$2:$AF$219,26,FALSE)),0,(VLOOKUP($B190,'Spring 2022 School'!$C$2:$AF$219,26,FALSE)))</f>
        <v>255</v>
      </c>
      <c r="AA190" s="242">
        <f>IF(ISNA(VLOOKUP($B190,'Spring 2022 School'!$C$2:$AF$219,27,FALSE)),0,(VLOOKUP($B190,'Spring 2022 School'!$C$2:$AF$219,27,FALSE)))</f>
        <v>0</v>
      </c>
      <c r="AB190" s="242">
        <f>IF(ISNA(VLOOKUP($B190,'Spring 2022 School'!$C$2:$AF$219,27,FALSE)),0,(VLOOKUP($B190,'Spring 2022 School'!$C$2:$AF$219,27,FALSE)))</f>
        <v>0</v>
      </c>
      <c r="AC190" s="242">
        <f>IF(ISNA(VLOOKUP($B190,'Spring 2022 School'!$C$2:$AF$219,27,FALSE)),0,(VLOOKUP($B190,'Spring 2022 School'!$C$2:$AF$219,27,FALSE)))</f>
        <v>0</v>
      </c>
      <c r="AD190" s="414">
        <f t="shared" si="57"/>
        <v>50266.5</v>
      </c>
      <c r="AE190" s="436">
        <f>VLOOKUP($A190,'Data EYFSS Indica Old'!$C:$AQ,17,0)</f>
        <v>9486.818181818182</v>
      </c>
      <c r="AF190" s="436">
        <f>VLOOKUP($A190,'Data EYFSS Indica Old'!$C:$AQ,18,0)</f>
        <v>10540.90909090909</v>
      </c>
      <c r="AG190" s="436">
        <f>VLOOKUP($A190,'Data EYFSS Indica Old'!$C:$AQ,19,0)</f>
        <v>10540.90909090909</v>
      </c>
      <c r="AH190" s="414">
        <f t="shared" si="58"/>
        <v>5786.9590909090912</v>
      </c>
      <c r="AI190" s="414">
        <f t="shared" si="59"/>
        <v>3056.863636363636</v>
      </c>
      <c r="AJ190" s="414">
        <f t="shared" si="60"/>
        <v>843.27272727272725</v>
      </c>
      <c r="AK190" s="414">
        <f t="shared" si="61"/>
        <v>9687.0954545454551</v>
      </c>
      <c r="AL190" s="436">
        <f>IF(ISNA(VLOOKUP($A190,'Spring 2022 School'!$B187:$AD187,29,FALSE)),0,(VLOOKUP($A190,'Spring 2022 School'!$B187:$AD187,29,FALSE)))</f>
        <v>15</v>
      </c>
      <c r="AM190" s="436">
        <f>IF(ISNA(VLOOKUP($A190,'Spring 2022 School'!$B187:$AZ187,30,FALSE)),0,(VLOOKUP($A190,'Spring 2022 School'!$B187:$AZ187,30,FALSE)))</f>
        <v>225</v>
      </c>
      <c r="AN190" s="435">
        <f t="shared" si="54"/>
        <v>8175</v>
      </c>
      <c r="AO190" s="437">
        <f t="shared" si="55"/>
        <v>5403.2999999999993</v>
      </c>
      <c r="AP190" s="414">
        <f t="shared" si="56"/>
        <v>73531.895454545462</v>
      </c>
      <c r="AQ190" s="436">
        <f>VLOOKUP($A190,'Data EYFSS Indica Old'!$C:$AQ,26,0)</f>
        <v>0</v>
      </c>
      <c r="AR190" s="436">
        <f>VLOOKUP($A190,'Data EYFSS Indica Old'!$C:$AQ,27,0)</f>
        <v>1</v>
      </c>
      <c r="AS190" s="436">
        <f>VLOOKUP($A190,'Data EYFSS Indica Old'!$C:$AQ,28,0)</f>
        <v>1</v>
      </c>
      <c r="AT190" s="442">
        <f t="shared" si="66"/>
        <v>232.5</v>
      </c>
      <c r="AU190" s="442">
        <f>(VLOOKUP($A190,'Data EYFSS Indica Old'!$C:$AQ,24,0))/3.2*AU$3</f>
        <v>0</v>
      </c>
      <c r="AV190" s="447">
        <f t="shared" si="62"/>
        <v>73764.395454545462</v>
      </c>
      <c r="AW190" s="443">
        <f t="shared" si="63"/>
        <v>30735.164772727276</v>
      </c>
      <c r="AX190" s="443">
        <f t="shared" si="64"/>
        <v>24588.131818181821</v>
      </c>
      <c r="AY190" s="443">
        <f t="shared" si="65"/>
        <v>18441.098863636365</v>
      </c>
      <c r="AZ190" s="443"/>
    </row>
    <row r="191" spans="1:52" x14ac:dyDescent="0.35">
      <c r="A191" s="252">
        <v>4019</v>
      </c>
      <c r="B191" t="s">
        <v>244</v>
      </c>
      <c r="C191" s="242">
        <f>IF(ISNA(VLOOKUP($B191,'Spring 2022 School'!$C$2:$AF$220,5,FALSE)),0,(VLOOKUP($B191,'Spring 2022 School'!$C$2:$AF$220,5,FALSE)))</f>
        <v>86</v>
      </c>
      <c r="D191" s="242">
        <f>IF(ISNA(VLOOKUP($B191,'Summer 2022 School'!$C$2:$AF$220,5,FALSE)),0,(VLOOKUP($B191,'Summer 2022 School'!$C$2:$AF$220,5,FALSE)))</f>
        <v>91</v>
      </c>
      <c r="E191" s="242">
        <f>IF(ISNA(VLOOKUP($B191,'Autumn 2022 School'!$C$2:$AF$219,4,FALSE)),0,(VLOOKUP($B191,'Autumn 2022 School'!$C$2:$AF$219,4,FALSE)))</f>
        <v>55</v>
      </c>
      <c r="F191" s="242">
        <f>IF(ISNA(VLOOKUP($B191,'Spring 2022 School'!$C$2:$AF$219,8,FALSE)),0,(VLOOKUP($B191,'Spring 2022 School'!$C$2:$AF$219,8,FALSE)))</f>
        <v>5</v>
      </c>
      <c r="G191" s="242">
        <f>IF(ISNA(VLOOKUP($B191,'Summer 2022 School'!$C$2:$AF$219,8,FALSE)),0,(VLOOKUP($B191,'Summer 2022 School'!$C$2:$AF$219,8,FALSE)))</f>
        <v>8</v>
      </c>
      <c r="H191" s="242">
        <f>IF(ISNA(VLOOKUP($B191,'Autumn 2022 School'!$C$2:$AF$219,6,FALSE)),0,(VLOOKUP($B191,'Autumn 2022 School'!$C$2:$AF$219,6,FALSE)))</f>
        <v>3</v>
      </c>
      <c r="I191" s="242">
        <f>IF(ISNA(VLOOKUP($B191,'Spring 2022 School'!$C$2:$AF$219,12,FALSE)),0,(VLOOKUP($B191,'Spring 2022 School'!$C$2:$AF$219,12,FALSE)))</f>
        <v>1290</v>
      </c>
      <c r="J191" s="242">
        <f>IF(ISNA(VLOOKUP($B191,'Summer 2022 School'!$C$2:$AF$219,12,FALSE)),0,(VLOOKUP($B191,'Summer 2022 School'!$C$2:$AF$219,12,FALSE)))</f>
        <v>1365</v>
      </c>
      <c r="K191" s="242">
        <f>IF(ISNA(VLOOKUP($B191,'Autumn 2022 School'!$C$2:$AF$219,9,FALSE)),0,(VLOOKUP($B191,'Autumn 2022 School'!$C$2:$AF$219,9,FALSE)))</f>
        <v>825</v>
      </c>
      <c r="L191" s="242">
        <f>IF(ISNA(VLOOKUP($B191,'Spring 2022 School'!$C$2:$AF$219,15,FALSE)),0,(VLOOKUP($B191,'Spring 2022 School'!$C$2:$AF$219,15,FALSE)))</f>
        <v>75</v>
      </c>
      <c r="M191" s="242">
        <f>IF(ISNA(VLOOKUP($B191,'Summer 2022 School'!$C$2:$AF$219,15,FALSE)),0,(VLOOKUP($B191,'Summer 2022 School'!$C$2:$AF$219,15,FALSE)))</f>
        <v>105</v>
      </c>
      <c r="N191" s="242">
        <f>IF(ISNA(VLOOKUP($B191,'Autumn 2022 School'!$C$2:$AF$219,11,FALSE)),0,(VLOOKUP($B191,'Autumn 2022 School'!$C$2:$AF$219,11,FALSE)))</f>
        <v>30</v>
      </c>
      <c r="O191" s="242">
        <f>IF(ISNA(VLOOKUP($B191,'Spring 2022 School'!$C$2:$AF$219,2,FALSE)),0,(VLOOKUP($B191,'Spring 2022 School'!$C$2:$AF$219,2,FALSE)))</f>
        <v>0</v>
      </c>
      <c r="P191" s="242">
        <f>IF(ISNA(VLOOKUP($B191,'Summer 2022 School'!$C$2:$AF$219,2,FALSE)),0,(VLOOKUP($B191,'Summer 2022 School'!$C$2:$AF$219,2,FALSE)))</f>
        <v>0</v>
      </c>
      <c r="Q191" s="242">
        <f>IF(ISNA(VLOOKUP($B191,'Autumn 2022 School'!$C$2:$AF$219,2,FALSE)),0,(VLOOKUP($B191,'Autumn 2022 School'!$C$2:$AF$219,2,FALSE)))</f>
        <v>2</v>
      </c>
      <c r="R191" s="242">
        <f>IF(ISNA(VLOOKUP($B191,'Spring 2022 School'!$C$2:$AF$219,9,FALSE)),0,(VLOOKUP($B191,'Spring 2022 School'!$C$2:$AF$219,9,FALSE)))</f>
        <v>0</v>
      </c>
      <c r="S191" s="242">
        <f>IF(ISNA(VLOOKUP($B191,'Summer 2022 School'!$C$2:$AF$219,9,FALSE)),0,(VLOOKUP($B191,'Summer 2022 School'!$C$2:$AF$219,9,FALSE)))</f>
        <v>0</v>
      </c>
      <c r="T191" s="242">
        <f>IF(ISNA(VLOOKUP($B191,'Autumn 2022 School'!$C$2:$AF$219,7,FALSE)),0,(VLOOKUP($B191,'Autumn 2022 School'!$C$2:$AF$219,7,FALSE)))</f>
        <v>30</v>
      </c>
      <c r="U191" s="242">
        <f>IF(ISNA(VLOOKUP($B191,'Spring 2022 School'!$C$2:$AF$219,25,FALSE)),0,(VLOOKUP($B191,'Spring 2022 School'!$C$2:$AF$219,25,FALSE)))</f>
        <v>24</v>
      </c>
      <c r="V191" s="242">
        <f>IF(ISNA(VLOOKUP($B191,'Spring 2022 School'!$C$2:$AF$219,25,FALSE)),0,(VLOOKUP($B191,'Spring 2022 School'!$C$2:$AF$219,25,FALSE)))</f>
        <v>24</v>
      </c>
      <c r="W191" s="242">
        <f>IF(ISNA(VLOOKUP($B191,'Spring 2022 School'!$C$2:$AF$219,25,FALSE)),0,(VLOOKUP($B191,'Spring 2022 School'!$C$2:$AF$219,25,FALSE)))</f>
        <v>24</v>
      </c>
      <c r="X191" s="242">
        <f>IF(ISNA(VLOOKUP($B191,'Spring 2022 School'!$C$2:$AF$219,26,FALSE)),0,(VLOOKUP($B191,'Spring 2022 School'!$C$2:$AF$219,26,FALSE)))</f>
        <v>360</v>
      </c>
      <c r="Y191" s="242">
        <f>IF(ISNA(VLOOKUP($B191,'Spring 2022 School'!$C$2:$AF$219,26,FALSE)),0,(VLOOKUP($B191,'Spring 2022 School'!$C$2:$AF$219,26,FALSE)))</f>
        <v>360</v>
      </c>
      <c r="Z191" s="242">
        <f>IF(ISNA(VLOOKUP($B191,'Spring 2022 School'!$C$2:$AF$219,26,FALSE)),0,(VLOOKUP($B191,'Spring 2022 School'!$C$2:$AF$219,26,FALSE)))</f>
        <v>360</v>
      </c>
      <c r="AA191" s="242">
        <f>IF(ISNA(VLOOKUP($B191,'Spring 2022 School'!$C$2:$AF$219,27,FALSE)),0,(VLOOKUP($B191,'Spring 2022 School'!$C$2:$AF$219,27,FALSE)))</f>
        <v>15</v>
      </c>
      <c r="AB191" s="242">
        <f>IF(ISNA(VLOOKUP($B191,'Spring 2022 School'!$C$2:$AF$219,27,FALSE)),0,(VLOOKUP($B191,'Spring 2022 School'!$C$2:$AF$219,27,FALSE)))</f>
        <v>15</v>
      </c>
      <c r="AC191" s="242">
        <f>IF(ISNA(VLOOKUP($B191,'Spring 2022 School'!$C$2:$AF$219,27,FALSE)),0,(VLOOKUP($B191,'Spring 2022 School'!$C$2:$AF$219,27,FALSE)))</f>
        <v>15</v>
      </c>
      <c r="AD191" s="414">
        <f t="shared" si="57"/>
        <v>221440.5</v>
      </c>
      <c r="AE191" s="436">
        <f>VLOOKUP($A191,'Data EYFSS Indica Old'!$C:$AQ,17,0)</f>
        <v>0</v>
      </c>
      <c r="AF191" s="436">
        <f>VLOOKUP($A191,'Data EYFSS Indica Old'!$C:$AQ,18,0)</f>
        <v>1260</v>
      </c>
      <c r="AG191" s="436">
        <f>VLOOKUP($A191,'Data EYFSS Indica Old'!$C:$AQ,19,0)</f>
        <v>34020</v>
      </c>
      <c r="AH191" s="414">
        <f t="shared" si="58"/>
        <v>0</v>
      </c>
      <c r="AI191" s="414">
        <f t="shared" si="59"/>
        <v>365.4</v>
      </c>
      <c r="AJ191" s="414">
        <f t="shared" si="60"/>
        <v>2721.6</v>
      </c>
      <c r="AK191" s="414">
        <f t="shared" si="61"/>
        <v>3087</v>
      </c>
      <c r="AL191" s="436">
        <f>IF(ISNA(VLOOKUP($A191,'Spring 2022 School'!$B188:$AD188,29,FALSE)),0,(VLOOKUP($A191,'Spring 2022 School'!$B188:$AD188,29,FALSE)))</f>
        <v>24</v>
      </c>
      <c r="AM191" s="436">
        <f>IF(ISNA(VLOOKUP($A191,'Spring 2022 School'!$B188:$AZ188,30,FALSE)),0,(VLOOKUP($A191,'Spring 2022 School'!$B188:$AZ188,30,FALSE)))</f>
        <v>360</v>
      </c>
      <c r="AN191" s="435">
        <f t="shared" si="54"/>
        <v>13080</v>
      </c>
      <c r="AO191" s="437">
        <f t="shared" si="55"/>
        <v>2091.6</v>
      </c>
      <c r="AP191" s="414">
        <f t="shared" si="56"/>
        <v>239699.1</v>
      </c>
      <c r="AQ191" s="436">
        <f>VLOOKUP($A191,'Data EYFSS Indica Old'!$C:$AQ,26,0)</f>
        <v>0</v>
      </c>
      <c r="AR191" s="436">
        <f>VLOOKUP($A191,'Data EYFSS Indica Old'!$C:$AQ,27,0)</f>
        <v>0</v>
      </c>
      <c r="AS191" s="436">
        <f>VLOOKUP($A191,'Data EYFSS Indica Old'!$C:$AQ,28,0)</f>
        <v>0</v>
      </c>
      <c r="AT191" s="442">
        <f t="shared" si="66"/>
        <v>0</v>
      </c>
      <c r="AU191" s="442">
        <f>(VLOOKUP($A191,'Data EYFSS Indica Old'!$C:$AQ,24,0))/3.2*AU$3</f>
        <v>0</v>
      </c>
      <c r="AV191" s="447">
        <f t="shared" si="62"/>
        <v>239699.1</v>
      </c>
      <c r="AW191" s="443">
        <f t="shared" si="63"/>
        <v>99874.625</v>
      </c>
      <c r="AX191" s="443">
        <f t="shared" si="64"/>
        <v>79899.7</v>
      </c>
      <c r="AY191" s="443">
        <f t="shared" si="65"/>
        <v>59924.774999999994</v>
      </c>
      <c r="AZ191" s="443"/>
    </row>
    <row r="192" spans="1:52" x14ac:dyDescent="0.35">
      <c r="A192" s="252">
        <v>4038</v>
      </c>
      <c r="B192" t="s">
        <v>1111</v>
      </c>
      <c r="C192" s="242">
        <f>IF(ISNA(VLOOKUP($B192,'Spring 2022 School'!$C$2:$AF$220,5,FALSE)),0,(VLOOKUP($B192,'Spring 2022 School'!$C$2:$AF$220,5,FALSE)))</f>
        <v>115</v>
      </c>
      <c r="D192" s="242">
        <f>IF(ISNA(VLOOKUP($B192,'Summer 2022 School'!$C$2:$AF$220,5,FALSE)),0,(VLOOKUP($B192,'Summer 2022 School'!$C$2:$AF$220,5,FALSE)))</f>
        <v>134</v>
      </c>
      <c r="E192" s="242">
        <f>IF(ISNA(VLOOKUP($B192,'Autumn 2022 School'!$C$2:$AF$219,4,FALSE)),0,(VLOOKUP($B192,'Autumn 2022 School'!$C$2:$AF$219,4,FALSE)))</f>
        <v>98</v>
      </c>
      <c r="F192" s="242">
        <f>IF(ISNA(VLOOKUP($B192,'Spring 2022 School'!$C$2:$AF$219,8,FALSE)),0,(VLOOKUP($B192,'Spring 2022 School'!$C$2:$AF$219,8,FALSE)))</f>
        <v>0</v>
      </c>
      <c r="G192" s="242">
        <f>IF(ISNA(VLOOKUP($B192,'Summer 2022 School'!$C$2:$AF$219,8,FALSE)),0,(VLOOKUP($B192,'Summer 2022 School'!$C$2:$AF$219,8,FALSE)))</f>
        <v>0</v>
      </c>
      <c r="H192" s="242">
        <f>IF(ISNA(VLOOKUP($B192,'Autumn 2022 School'!$C$2:$AF$219,6,FALSE)),0,(VLOOKUP($B192,'Autumn 2022 School'!$C$2:$AF$219,6,FALSE)))</f>
        <v>10</v>
      </c>
      <c r="I192" s="242">
        <f>IF(ISNA(VLOOKUP($B192,'Spring 2022 School'!$C$2:$AF$219,12,FALSE)),0,(VLOOKUP($B192,'Spring 2022 School'!$C$2:$AF$219,12,FALSE)))</f>
        <v>1725</v>
      </c>
      <c r="J192" s="242">
        <f>IF(ISNA(VLOOKUP($B192,'Summer 2022 School'!$C$2:$AF$219,12,FALSE)),0,(VLOOKUP($B192,'Summer 2022 School'!$C$2:$AF$219,12,FALSE)))</f>
        <v>2010</v>
      </c>
      <c r="K192" s="242">
        <f>IF(ISNA(VLOOKUP($B192,'Autumn 2022 School'!$C$2:$AF$219,9,FALSE)),0,(VLOOKUP($B192,'Autumn 2022 School'!$C$2:$AF$219,9,FALSE)))</f>
        <v>1470</v>
      </c>
      <c r="L192" s="242">
        <f>IF(ISNA(VLOOKUP($B192,'Spring 2022 School'!$C$2:$AF$219,15,FALSE)),0,(VLOOKUP($B192,'Spring 2022 School'!$C$2:$AF$219,15,FALSE)))</f>
        <v>0</v>
      </c>
      <c r="M192" s="242">
        <f>IF(ISNA(VLOOKUP($B192,'Summer 2022 School'!$C$2:$AF$219,15,FALSE)),0,(VLOOKUP($B192,'Summer 2022 School'!$C$2:$AF$219,15,FALSE)))</f>
        <v>0</v>
      </c>
      <c r="N192" s="242">
        <f>IF(ISNA(VLOOKUP($B192,'Autumn 2022 School'!$C$2:$AF$219,11,FALSE)),0,(VLOOKUP($B192,'Autumn 2022 School'!$C$2:$AF$219,11,FALSE)))</f>
        <v>150</v>
      </c>
      <c r="O192" s="242">
        <f>IF(ISNA(VLOOKUP($B192,'Spring 2022 School'!$C$2:$AF$219,2,FALSE)),0,(VLOOKUP($B192,'Spring 2022 School'!$C$2:$AF$219,2,FALSE)))</f>
        <v>1</v>
      </c>
      <c r="P192" s="242">
        <f>IF(ISNA(VLOOKUP($B192,'Summer 2022 School'!$C$2:$AF$219,2,FALSE)),0,(VLOOKUP($B192,'Summer 2022 School'!$C$2:$AF$219,2,FALSE)))</f>
        <v>1</v>
      </c>
      <c r="Q192" s="242">
        <f>IF(ISNA(VLOOKUP($B192,'Autumn 2022 School'!$C$2:$AF$219,2,FALSE)),0,(VLOOKUP($B192,'Autumn 2022 School'!$C$2:$AF$219,2,FALSE)))</f>
        <v>0</v>
      </c>
      <c r="R192" s="242">
        <f>IF(ISNA(VLOOKUP($B192,'Spring 2022 School'!$C$2:$AF$219,9,FALSE)),0,(VLOOKUP($B192,'Spring 2022 School'!$C$2:$AF$219,9,FALSE)))</f>
        <v>0</v>
      </c>
      <c r="S192" s="242">
        <f>IF(ISNA(VLOOKUP($B192,'Summer 2022 School'!$C$2:$AF$219,9,FALSE)),0,(VLOOKUP($B192,'Summer 2022 School'!$C$2:$AF$219,9,FALSE)))</f>
        <v>15</v>
      </c>
      <c r="T192" s="242">
        <f>IF(ISNA(VLOOKUP($B192,'Autumn 2022 School'!$C$2:$AF$219,7,FALSE)),0,(VLOOKUP($B192,'Autumn 2022 School'!$C$2:$AF$219,7,FALSE)))</f>
        <v>0</v>
      </c>
      <c r="U192" s="242">
        <f>IF(ISNA(VLOOKUP($B192,'Spring 2022 School'!$C$2:$AF$219,25,FALSE)),0,(VLOOKUP($B192,'Spring 2022 School'!$C$2:$AF$219,25,FALSE)))</f>
        <v>0</v>
      </c>
      <c r="V192" s="242">
        <f>IF(ISNA(VLOOKUP($B192,'Spring 2022 School'!$C$2:$AF$219,25,FALSE)),0,(VLOOKUP($B192,'Spring 2022 School'!$C$2:$AF$219,25,FALSE)))</f>
        <v>0</v>
      </c>
      <c r="W192" s="242">
        <f>IF(ISNA(VLOOKUP($B192,'Spring 2022 School'!$C$2:$AF$219,25,FALSE)),0,(VLOOKUP($B192,'Spring 2022 School'!$C$2:$AF$219,25,FALSE)))</f>
        <v>0</v>
      </c>
      <c r="X192" s="242">
        <f>IF(ISNA(VLOOKUP($B192,'Spring 2022 School'!$C$2:$AF$219,26,FALSE)),0,(VLOOKUP($B192,'Spring 2022 School'!$C$2:$AF$219,26,FALSE)))</f>
        <v>0</v>
      </c>
      <c r="Y192" s="242">
        <f>IF(ISNA(VLOOKUP($B192,'Spring 2022 School'!$C$2:$AF$219,26,FALSE)),0,(VLOOKUP($B192,'Spring 2022 School'!$C$2:$AF$219,26,FALSE)))</f>
        <v>0</v>
      </c>
      <c r="Z192" s="242">
        <f>IF(ISNA(VLOOKUP($B192,'Spring 2022 School'!$C$2:$AF$219,26,FALSE)),0,(VLOOKUP($B192,'Spring 2022 School'!$C$2:$AF$219,26,FALSE)))</f>
        <v>0</v>
      </c>
      <c r="AA192" s="242">
        <f>IF(ISNA(VLOOKUP($B192,'Spring 2022 School'!$C$2:$AF$219,27,FALSE)),0,(VLOOKUP($B192,'Spring 2022 School'!$C$2:$AF$219,27,FALSE)))</f>
        <v>0</v>
      </c>
      <c r="AB192" s="242">
        <f>IF(ISNA(VLOOKUP($B192,'Spring 2022 School'!$C$2:$AF$219,27,FALSE)),0,(VLOOKUP($B192,'Spring 2022 School'!$C$2:$AF$219,27,FALSE)))</f>
        <v>0</v>
      </c>
      <c r="AC192" s="242">
        <f>IF(ISNA(VLOOKUP($B192,'Spring 2022 School'!$C$2:$AF$219,27,FALSE)),0,(VLOOKUP($B192,'Spring 2022 School'!$C$2:$AF$219,27,FALSE)))</f>
        <v>0</v>
      </c>
      <c r="AD192" s="414">
        <f t="shared" si="57"/>
        <v>319576.5</v>
      </c>
      <c r="AE192" s="436">
        <f>VLOOKUP($A192,'Data EYFSS Indica Old'!$C:$AQ,17,0)</f>
        <v>0</v>
      </c>
      <c r="AF192" s="436">
        <f>VLOOKUP($A192,'Data EYFSS Indica Old'!$C:$AQ,18,0)</f>
        <v>0</v>
      </c>
      <c r="AG192" s="436">
        <f>VLOOKUP($A192,'Data EYFSS Indica Old'!$C:$AQ,19,0)</f>
        <v>0</v>
      </c>
      <c r="AH192" s="414">
        <f t="shared" si="58"/>
        <v>0</v>
      </c>
      <c r="AI192" s="414">
        <f t="shared" si="59"/>
        <v>0</v>
      </c>
      <c r="AJ192" s="414">
        <f t="shared" si="60"/>
        <v>0</v>
      </c>
      <c r="AK192" s="414">
        <f t="shared" si="61"/>
        <v>0</v>
      </c>
      <c r="AL192" s="436">
        <f>IF(ISNA(VLOOKUP($A192,'Spring 2022 School'!$B189:$AD189,29,FALSE)),0,(VLOOKUP($A192,'Spring 2022 School'!$B189:$AD189,29,FALSE)))</f>
        <v>0</v>
      </c>
      <c r="AM192" s="436">
        <f>IF(ISNA(VLOOKUP($A192,'Spring 2022 School'!$B189:$AZ189,30,FALSE)),0,(VLOOKUP($A192,'Spring 2022 School'!$B189:$AZ189,30,FALSE)))</f>
        <v>0</v>
      </c>
      <c r="AN192" s="435">
        <f t="shared" si="54"/>
        <v>0</v>
      </c>
      <c r="AO192" s="437">
        <f t="shared" si="55"/>
        <v>1132.9499999999998</v>
      </c>
      <c r="AP192" s="414">
        <f t="shared" si="56"/>
        <v>320709.45</v>
      </c>
      <c r="AQ192" s="436">
        <f>VLOOKUP($A192,'Data EYFSS Indica Old'!$C:$AQ,26,0)</f>
        <v>0</v>
      </c>
      <c r="AR192" s="436">
        <f>VLOOKUP($A192,'Data EYFSS Indica Old'!$C:$AQ,27,0)</f>
        <v>0</v>
      </c>
      <c r="AS192" s="436">
        <f>VLOOKUP($A192,'Data EYFSS Indica Old'!$C:$AQ,28,0)</f>
        <v>0</v>
      </c>
      <c r="AT192" s="442">
        <f t="shared" si="66"/>
        <v>0</v>
      </c>
      <c r="AU192" s="442">
        <f>(VLOOKUP($A192,'Data EYFSS Indica Old'!$C:$AQ,24,0))/3.2*AU$3</f>
        <v>0</v>
      </c>
      <c r="AV192" s="447">
        <f t="shared" si="62"/>
        <v>320709.45</v>
      </c>
      <c r="AW192" s="443">
        <f t="shared" si="63"/>
        <v>133628.9375</v>
      </c>
      <c r="AX192" s="443">
        <f t="shared" si="64"/>
        <v>106903.15000000001</v>
      </c>
      <c r="AY192" s="443">
        <f t="shared" si="65"/>
        <v>80177.362500000003</v>
      </c>
      <c r="AZ192" s="443"/>
    </row>
    <row r="193" spans="1:52" x14ac:dyDescent="0.35">
      <c r="A193" s="252">
        <v>5201</v>
      </c>
      <c r="B193" t="s">
        <v>1112</v>
      </c>
      <c r="C193" s="242">
        <f>IF(ISNA(VLOOKUP($B193,'Spring 2022 School'!$C$2:$AF$220,5,FALSE)),0,(VLOOKUP($B193,'Spring 2022 School'!$C$2:$AF$220,5,FALSE)))</f>
        <v>39</v>
      </c>
      <c r="D193" s="242">
        <f>IF(ISNA(VLOOKUP($B193,'Summer 2022 School'!$C$2:$AF$220,5,FALSE)),0,(VLOOKUP($B193,'Summer 2022 School'!$C$2:$AF$220,5,FALSE)))</f>
        <v>39</v>
      </c>
      <c r="E193" s="242">
        <f>IF(ISNA(VLOOKUP($B193,'Autumn 2022 School'!$C$2:$AF$219,4,FALSE)),0,(VLOOKUP($B193,'Autumn 2022 School'!$C$2:$AF$219,4,FALSE)))</f>
        <v>21</v>
      </c>
      <c r="F193" s="242">
        <f>IF(ISNA(VLOOKUP($B193,'Spring 2022 School'!$C$2:$AF$219,8,FALSE)),0,(VLOOKUP($B193,'Spring 2022 School'!$C$2:$AF$219,8,FALSE)))</f>
        <v>0</v>
      </c>
      <c r="G193" s="242">
        <f>IF(ISNA(VLOOKUP($B193,'Summer 2022 School'!$C$2:$AF$219,8,FALSE)),0,(VLOOKUP($B193,'Summer 2022 School'!$C$2:$AF$219,8,FALSE)))</f>
        <v>0</v>
      </c>
      <c r="H193" s="242">
        <f>IF(ISNA(VLOOKUP($B193,'Autumn 2022 School'!$C$2:$AF$219,6,FALSE)),0,(VLOOKUP($B193,'Autumn 2022 School'!$C$2:$AF$219,6,FALSE)))</f>
        <v>0</v>
      </c>
      <c r="I193" s="242">
        <f>IF(ISNA(VLOOKUP($B193,'Spring 2022 School'!$C$2:$AF$219,12,FALSE)),0,(VLOOKUP($B193,'Spring 2022 School'!$C$2:$AF$219,12,FALSE)))</f>
        <v>585</v>
      </c>
      <c r="J193" s="242">
        <f>IF(ISNA(VLOOKUP($B193,'Summer 2022 School'!$C$2:$AF$219,12,FALSE)),0,(VLOOKUP($B193,'Summer 2022 School'!$C$2:$AF$219,12,FALSE)))</f>
        <v>585</v>
      </c>
      <c r="K193" s="242">
        <f>IF(ISNA(VLOOKUP($B193,'Autumn 2022 School'!$C$2:$AF$219,9,FALSE)),0,(VLOOKUP($B193,'Autumn 2022 School'!$C$2:$AF$219,9,FALSE)))</f>
        <v>315</v>
      </c>
      <c r="L193" s="242">
        <f>IF(ISNA(VLOOKUP($B193,'Spring 2022 School'!$C$2:$AF$219,15,FALSE)),0,(VLOOKUP($B193,'Spring 2022 School'!$C$2:$AF$219,15,FALSE)))</f>
        <v>0</v>
      </c>
      <c r="M193" s="242">
        <f>IF(ISNA(VLOOKUP($B193,'Summer 2022 School'!$C$2:$AF$219,15,FALSE)),0,(VLOOKUP($B193,'Summer 2022 School'!$C$2:$AF$219,15,FALSE)))</f>
        <v>0</v>
      </c>
      <c r="N193" s="242">
        <f>IF(ISNA(VLOOKUP($B193,'Autumn 2022 School'!$C$2:$AF$219,11,FALSE)),0,(VLOOKUP($B193,'Autumn 2022 School'!$C$2:$AF$219,11,FALSE)))</f>
        <v>0</v>
      </c>
      <c r="O193" s="242">
        <f>IF(ISNA(VLOOKUP($B193,'Spring 2022 School'!$C$2:$AF$219,2,FALSE)),0,(VLOOKUP($B193,'Spring 2022 School'!$C$2:$AF$219,2,FALSE)))</f>
        <v>0</v>
      </c>
      <c r="P193" s="242">
        <f>IF(ISNA(VLOOKUP($B193,'Summer 2022 School'!$C$2:$AF$219,2,FALSE)),0,(VLOOKUP($B193,'Summer 2022 School'!$C$2:$AF$219,2,FALSE)))</f>
        <v>0</v>
      </c>
      <c r="Q193" s="242">
        <f>IF(ISNA(VLOOKUP($B193,'Autumn 2022 School'!$C$2:$AF$219,2,FALSE)),0,(VLOOKUP($B193,'Autumn 2022 School'!$C$2:$AF$219,2,FALSE)))</f>
        <v>0</v>
      </c>
      <c r="R193" s="242">
        <f>IF(ISNA(VLOOKUP($B193,'Spring 2022 School'!$C$2:$AF$219,9,FALSE)),0,(VLOOKUP($B193,'Spring 2022 School'!$C$2:$AF$219,9,FALSE)))</f>
        <v>0</v>
      </c>
      <c r="S193" s="242">
        <f>IF(ISNA(VLOOKUP($B193,'Summer 2022 School'!$C$2:$AF$219,9,FALSE)),0,(VLOOKUP($B193,'Summer 2022 School'!$C$2:$AF$219,9,FALSE)))</f>
        <v>0</v>
      </c>
      <c r="T193" s="242">
        <f>IF(ISNA(VLOOKUP($B193,'Autumn 2022 School'!$C$2:$AF$219,7,FALSE)),0,(VLOOKUP($B193,'Autumn 2022 School'!$C$2:$AF$219,7,FALSE)))</f>
        <v>0</v>
      </c>
      <c r="U193" s="242">
        <f>IF(ISNA(VLOOKUP($B193,'Spring 2022 School'!$C$2:$AF$219,25,FALSE)),0,(VLOOKUP($B193,'Spring 2022 School'!$C$2:$AF$219,25,FALSE)))</f>
        <v>3</v>
      </c>
      <c r="V193" s="242">
        <f>IF(ISNA(VLOOKUP($B193,'Spring 2022 School'!$C$2:$AF$219,25,FALSE)),0,(VLOOKUP($B193,'Spring 2022 School'!$C$2:$AF$219,25,FALSE)))</f>
        <v>3</v>
      </c>
      <c r="W193" s="242">
        <f>IF(ISNA(VLOOKUP($B193,'Spring 2022 School'!$C$2:$AF$219,25,FALSE)),0,(VLOOKUP($B193,'Spring 2022 School'!$C$2:$AF$219,25,FALSE)))</f>
        <v>3</v>
      </c>
      <c r="X193" s="242">
        <f>IF(ISNA(VLOOKUP($B193,'Spring 2022 School'!$C$2:$AF$219,26,FALSE)),0,(VLOOKUP($B193,'Spring 2022 School'!$C$2:$AF$219,26,FALSE)))</f>
        <v>45</v>
      </c>
      <c r="Y193" s="242">
        <f>IF(ISNA(VLOOKUP($B193,'Spring 2022 School'!$C$2:$AF$219,26,FALSE)),0,(VLOOKUP($B193,'Spring 2022 School'!$C$2:$AF$219,26,FALSE)))</f>
        <v>45</v>
      </c>
      <c r="Z193" s="242">
        <f>IF(ISNA(VLOOKUP($B193,'Spring 2022 School'!$C$2:$AF$219,26,FALSE)),0,(VLOOKUP($B193,'Spring 2022 School'!$C$2:$AF$219,26,FALSE)))</f>
        <v>45</v>
      </c>
      <c r="AA193" s="242">
        <f>IF(ISNA(VLOOKUP($B193,'Spring 2022 School'!$C$2:$AF$219,27,FALSE)),0,(VLOOKUP($B193,'Spring 2022 School'!$C$2:$AF$219,27,FALSE)))</f>
        <v>0</v>
      </c>
      <c r="AB193" s="242">
        <f>IF(ISNA(VLOOKUP($B193,'Spring 2022 School'!$C$2:$AF$219,27,FALSE)),0,(VLOOKUP($B193,'Spring 2022 School'!$C$2:$AF$219,27,FALSE)))</f>
        <v>0</v>
      </c>
      <c r="AC193" s="242">
        <f>IF(ISNA(VLOOKUP($B193,'Spring 2022 School'!$C$2:$AF$219,27,FALSE)),0,(VLOOKUP($B193,'Spring 2022 School'!$C$2:$AF$219,27,FALSE)))</f>
        <v>0</v>
      </c>
      <c r="AD193" s="414">
        <f t="shared" si="57"/>
        <v>89253</v>
      </c>
      <c r="AE193" s="436">
        <f>VLOOKUP($A193,'Data EYFSS Indica Old'!$C:$AQ,17,0)</f>
        <v>464.68085106382978</v>
      </c>
      <c r="AF193" s="436">
        <f>VLOOKUP($A193,'Data EYFSS Indica Old'!$C:$AQ,18,0)</f>
        <v>464.68085106382978</v>
      </c>
      <c r="AG193" s="436">
        <f>VLOOKUP($A193,'Data EYFSS Indica Old'!$C:$AQ,19,0)</f>
        <v>464.68085106382978</v>
      </c>
      <c r="AH193" s="414">
        <f t="shared" si="58"/>
        <v>283.45531914893616</v>
      </c>
      <c r="AI193" s="414">
        <f t="shared" si="59"/>
        <v>134.75744680851062</v>
      </c>
      <c r="AJ193" s="414">
        <f t="shared" si="60"/>
        <v>37.174468085106383</v>
      </c>
      <c r="AK193" s="414">
        <f t="shared" si="61"/>
        <v>455.38723404255313</v>
      </c>
      <c r="AL193" s="436">
        <f>IF(ISNA(VLOOKUP($A193,'Spring 2022 School'!$B190:$AD190,29,FALSE)),0,(VLOOKUP($A193,'Spring 2022 School'!$B190:$AD190,29,FALSE)))</f>
        <v>0</v>
      </c>
      <c r="AM193" s="436">
        <f>IF(ISNA(VLOOKUP($A193,'Spring 2022 School'!$B190:$AZ190,30,FALSE)),0,(VLOOKUP($A193,'Spring 2022 School'!$B190:$AZ190,30,FALSE)))</f>
        <v>0</v>
      </c>
      <c r="AN193" s="435">
        <f t="shared" si="54"/>
        <v>0</v>
      </c>
      <c r="AO193" s="437">
        <f t="shared" si="55"/>
        <v>0</v>
      </c>
      <c r="AP193" s="414">
        <f t="shared" si="56"/>
        <v>89708.387234042559</v>
      </c>
      <c r="AQ193" s="436">
        <f>VLOOKUP($A193,'Data EYFSS Indica Old'!$C:$AQ,26,0)</f>
        <v>1</v>
      </c>
      <c r="AR193" s="436">
        <f>VLOOKUP($A193,'Data EYFSS Indica Old'!$C:$AQ,27,0)</f>
        <v>0</v>
      </c>
      <c r="AS193" s="436">
        <f>VLOOKUP($A193,'Data EYFSS Indica Old'!$C:$AQ,28,0)</f>
        <v>0</v>
      </c>
      <c r="AT193" s="442">
        <f t="shared" si="66"/>
        <v>120.9</v>
      </c>
      <c r="AU193" s="442">
        <f>(VLOOKUP($A193,'Data EYFSS Indica Old'!$C:$AQ,24,0))/3.2*AU$3</f>
        <v>0</v>
      </c>
      <c r="AV193" s="447">
        <f t="shared" si="62"/>
        <v>89829.287234042553</v>
      </c>
      <c r="AW193" s="443">
        <f t="shared" si="63"/>
        <v>37428.869680851065</v>
      </c>
      <c r="AX193" s="443">
        <f t="shared" si="64"/>
        <v>29943.09574468085</v>
      </c>
      <c r="AY193" s="443">
        <f t="shared" si="65"/>
        <v>22457.321808510638</v>
      </c>
      <c r="AZ193" s="443"/>
    </row>
    <row r="194" spans="1:52" x14ac:dyDescent="0.35">
      <c r="A194" s="252">
        <v>5203</v>
      </c>
      <c r="B194" t="s">
        <v>1113</v>
      </c>
      <c r="C194" s="242">
        <f>IF(ISNA(VLOOKUP($B194,'Spring 2022 School'!$C$2:$AF$220,5,FALSE)),0,(VLOOKUP($B194,'Spring 2022 School'!$C$2:$AF$220,5,FALSE)))</f>
        <v>50</v>
      </c>
      <c r="D194" s="242">
        <f>IF(ISNA(VLOOKUP($B194,'Summer 2022 School'!$C$2:$AF$220,5,FALSE)),0,(VLOOKUP($B194,'Summer 2022 School'!$C$2:$AF$220,5,FALSE)))</f>
        <v>49</v>
      </c>
      <c r="E194" s="242">
        <f>IF(ISNA(VLOOKUP($B194,'Autumn 2022 School'!$C$2:$AF$219,4,FALSE)),0,(VLOOKUP($B194,'Autumn 2022 School'!$C$2:$AF$219,4,FALSE)))</f>
        <v>49</v>
      </c>
      <c r="F194" s="242">
        <f>IF(ISNA(VLOOKUP($B194,'Spring 2022 School'!$C$2:$AF$219,8,FALSE)),0,(VLOOKUP($B194,'Spring 2022 School'!$C$2:$AF$219,8,FALSE)))</f>
        <v>42</v>
      </c>
      <c r="G194" s="242">
        <f>IF(ISNA(VLOOKUP($B194,'Summer 2022 School'!$C$2:$AF$219,8,FALSE)),0,(VLOOKUP($B194,'Summer 2022 School'!$C$2:$AF$219,8,FALSE)))</f>
        <v>46</v>
      </c>
      <c r="H194" s="242">
        <f>IF(ISNA(VLOOKUP($B194,'Autumn 2022 School'!$C$2:$AF$219,6,FALSE)),0,(VLOOKUP($B194,'Autumn 2022 School'!$C$2:$AF$219,6,FALSE)))</f>
        <v>38</v>
      </c>
      <c r="I194" s="242">
        <f>IF(ISNA(VLOOKUP($B194,'Spring 2022 School'!$C$2:$AF$219,12,FALSE)),0,(VLOOKUP($B194,'Spring 2022 School'!$C$2:$AF$219,12,FALSE)))</f>
        <v>750</v>
      </c>
      <c r="J194" s="242">
        <f>IF(ISNA(VLOOKUP($B194,'Summer 2022 School'!$C$2:$AF$219,12,FALSE)),0,(VLOOKUP($B194,'Summer 2022 School'!$C$2:$AF$219,12,FALSE)))</f>
        <v>735</v>
      </c>
      <c r="K194" s="242">
        <f>IF(ISNA(VLOOKUP($B194,'Autumn 2022 School'!$C$2:$AF$219,9,FALSE)),0,(VLOOKUP($B194,'Autumn 2022 School'!$C$2:$AF$219,9,FALSE)))</f>
        <v>735</v>
      </c>
      <c r="L194" s="242">
        <f>IF(ISNA(VLOOKUP($B194,'Spring 2022 School'!$C$2:$AF$219,15,FALSE)),0,(VLOOKUP($B194,'Spring 2022 School'!$C$2:$AF$219,15,FALSE)))</f>
        <v>630</v>
      </c>
      <c r="M194" s="242">
        <f>IF(ISNA(VLOOKUP($B194,'Summer 2022 School'!$C$2:$AF$219,15,FALSE)),0,(VLOOKUP($B194,'Summer 2022 School'!$C$2:$AF$219,15,FALSE)))</f>
        <v>690</v>
      </c>
      <c r="N194" s="242">
        <f>IF(ISNA(VLOOKUP($B194,'Autumn 2022 School'!$C$2:$AF$219,11,FALSE)),0,(VLOOKUP($B194,'Autumn 2022 School'!$C$2:$AF$219,11,FALSE)))</f>
        <v>570</v>
      </c>
      <c r="O194" s="242">
        <f>IF(ISNA(VLOOKUP($B194,'Spring 2022 School'!$C$2:$AF$219,2,FALSE)),0,(VLOOKUP($B194,'Spring 2022 School'!$C$2:$AF$219,2,FALSE)))</f>
        <v>0</v>
      </c>
      <c r="P194" s="242">
        <f>IF(ISNA(VLOOKUP($B194,'Summer 2022 School'!$C$2:$AF$219,2,FALSE)),0,(VLOOKUP($B194,'Summer 2022 School'!$C$2:$AF$219,2,FALSE)))</f>
        <v>0</v>
      </c>
      <c r="Q194" s="242">
        <f>IF(ISNA(VLOOKUP($B194,'Autumn 2022 School'!$C$2:$AF$219,2,FALSE)),0,(VLOOKUP($B194,'Autumn 2022 School'!$C$2:$AF$219,2,FALSE)))</f>
        <v>0</v>
      </c>
      <c r="R194" s="242">
        <f>IF(ISNA(VLOOKUP($B194,'Spring 2022 School'!$C$2:$AF$219,9,FALSE)),0,(VLOOKUP($B194,'Spring 2022 School'!$C$2:$AF$219,9,FALSE)))</f>
        <v>0</v>
      </c>
      <c r="S194" s="242">
        <f>IF(ISNA(VLOOKUP($B194,'Summer 2022 School'!$C$2:$AF$219,9,FALSE)),0,(VLOOKUP($B194,'Summer 2022 School'!$C$2:$AF$219,9,FALSE)))</f>
        <v>0</v>
      </c>
      <c r="T194" s="242">
        <f>IF(ISNA(VLOOKUP($B194,'Autumn 2022 School'!$C$2:$AF$219,7,FALSE)),0,(VLOOKUP($B194,'Autumn 2022 School'!$C$2:$AF$219,7,FALSE)))</f>
        <v>0</v>
      </c>
      <c r="U194" s="242">
        <f>IF(ISNA(VLOOKUP($B194,'Spring 2022 School'!$C$2:$AF$219,25,FALSE)),0,(VLOOKUP($B194,'Spring 2022 School'!$C$2:$AF$219,25,FALSE)))</f>
        <v>2</v>
      </c>
      <c r="V194" s="242">
        <f>IF(ISNA(VLOOKUP($B194,'Spring 2022 School'!$C$2:$AF$219,25,FALSE)),0,(VLOOKUP($B194,'Spring 2022 School'!$C$2:$AF$219,25,FALSE)))</f>
        <v>2</v>
      </c>
      <c r="W194" s="242">
        <f>IF(ISNA(VLOOKUP($B194,'Spring 2022 School'!$C$2:$AF$219,25,FALSE)),0,(VLOOKUP($B194,'Spring 2022 School'!$C$2:$AF$219,25,FALSE)))</f>
        <v>2</v>
      </c>
      <c r="X194" s="242">
        <f>IF(ISNA(VLOOKUP($B194,'Spring 2022 School'!$C$2:$AF$219,26,FALSE)),0,(VLOOKUP($B194,'Spring 2022 School'!$C$2:$AF$219,26,FALSE)))</f>
        <v>30</v>
      </c>
      <c r="Y194" s="242">
        <f>IF(ISNA(VLOOKUP($B194,'Spring 2022 School'!$C$2:$AF$219,26,FALSE)),0,(VLOOKUP($B194,'Spring 2022 School'!$C$2:$AF$219,26,FALSE)))</f>
        <v>30</v>
      </c>
      <c r="Z194" s="242">
        <f>IF(ISNA(VLOOKUP($B194,'Spring 2022 School'!$C$2:$AF$219,26,FALSE)),0,(VLOOKUP($B194,'Spring 2022 School'!$C$2:$AF$219,26,FALSE)))</f>
        <v>30</v>
      </c>
      <c r="AA194" s="242">
        <f>IF(ISNA(VLOOKUP($B194,'Spring 2022 School'!$C$2:$AF$219,27,FALSE)),0,(VLOOKUP($B194,'Spring 2022 School'!$C$2:$AF$219,27,FALSE)))</f>
        <v>30</v>
      </c>
      <c r="AB194" s="242">
        <f>IF(ISNA(VLOOKUP($B194,'Spring 2022 School'!$C$2:$AF$219,27,FALSE)),0,(VLOOKUP($B194,'Spring 2022 School'!$C$2:$AF$219,27,FALSE)))</f>
        <v>30</v>
      </c>
      <c r="AC194" s="242">
        <f>IF(ISNA(VLOOKUP($B194,'Spring 2022 School'!$C$2:$AF$219,27,FALSE)),0,(VLOOKUP($B194,'Spring 2022 School'!$C$2:$AF$219,27,FALSE)))</f>
        <v>30</v>
      </c>
      <c r="AD194" s="414">
        <f t="shared" si="57"/>
        <v>244987.5</v>
      </c>
      <c r="AE194" s="436">
        <f>VLOOKUP($A194,'Data EYFSS Indica Old'!$C:$AQ,17,0)</f>
        <v>0</v>
      </c>
      <c r="AF194" s="436">
        <f>VLOOKUP($A194,'Data EYFSS Indica Old'!$C:$AQ,18,0)</f>
        <v>0</v>
      </c>
      <c r="AG194" s="436">
        <f>VLOOKUP($A194,'Data EYFSS Indica Old'!$C:$AQ,19,0)</f>
        <v>0</v>
      </c>
      <c r="AH194" s="414">
        <f t="shared" si="58"/>
        <v>0</v>
      </c>
      <c r="AI194" s="414">
        <f t="shared" si="59"/>
        <v>0</v>
      </c>
      <c r="AJ194" s="414">
        <f t="shared" si="60"/>
        <v>0</v>
      </c>
      <c r="AK194" s="414">
        <f t="shared" si="61"/>
        <v>0</v>
      </c>
      <c r="AL194" s="436">
        <f>IF(ISNA(VLOOKUP($A194,'Spring 2022 School'!$B191:$AD191,29,FALSE)),0,(VLOOKUP($A194,'Spring 2022 School'!$B191:$AD191,29,FALSE)))</f>
        <v>2</v>
      </c>
      <c r="AM194" s="436">
        <f>IF(ISNA(VLOOKUP($A194,'Spring 2022 School'!$B191:$AZ191,30,FALSE)),0,(VLOOKUP($A194,'Spring 2022 School'!$B191:$AZ191,30,FALSE)))</f>
        <v>30</v>
      </c>
      <c r="AN194" s="435">
        <f t="shared" si="54"/>
        <v>1090</v>
      </c>
      <c r="AO194" s="437">
        <f t="shared" si="55"/>
        <v>0</v>
      </c>
      <c r="AP194" s="414">
        <f t="shared" si="56"/>
        <v>246077.5</v>
      </c>
      <c r="AQ194" s="436">
        <f>VLOOKUP($A194,'Data EYFSS Indica Old'!$C:$AQ,26,0)</f>
        <v>4</v>
      </c>
      <c r="AR194" s="436">
        <f>VLOOKUP($A194,'Data EYFSS Indica Old'!$C:$AQ,27,0)</f>
        <v>0</v>
      </c>
      <c r="AS194" s="436">
        <f>VLOOKUP($A194,'Data EYFSS Indica Old'!$C:$AQ,28,0)</f>
        <v>0</v>
      </c>
      <c r="AT194" s="442">
        <f t="shared" si="66"/>
        <v>483.6</v>
      </c>
      <c r="AU194" s="442">
        <f>(VLOOKUP($A194,'Data EYFSS Indica Old'!$C:$AQ,24,0))/3.2*AU$3</f>
        <v>0</v>
      </c>
      <c r="AV194" s="447">
        <f t="shared" si="62"/>
        <v>246561.1</v>
      </c>
      <c r="AW194" s="443">
        <f t="shared" si="63"/>
        <v>102733.79166666667</v>
      </c>
      <c r="AX194" s="443">
        <f t="shared" si="64"/>
        <v>82187.03333333334</v>
      </c>
      <c r="AY194" s="443">
        <f t="shared" si="65"/>
        <v>61640.275000000009</v>
      </c>
      <c r="AZ194" s="443"/>
    </row>
    <row r="195" spans="1:52" x14ac:dyDescent="0.35">
      <c r="A195" s="252">
        <v>5205</v>
      </c>
      <c r="B195" t="s">
        <v>1114</v>
      </c>
      <c r="C195" s="242">
        <f>IF(ISNA(VLOOKUP($B195,'Spring 2022 School'!$C$2:$AF$220,5,FALSE)),0,(VLOOKUP($B195,'Spring 2022 School'!$C$2:$AF$220,5,FALSE)))</f>
        <v>20</v>
      </c>
      <c r="D195" s="242">
        <f>IF(ISNA(VLOOKUP($B195,'Summer 2022 School'!$C$2:$AF$220,5,FALSE)),0,(VLOOKUP($B195,'Summer 2022 School'!$C$2:$AF$220,5,FALSE)))</f>
        <v>20</v>
      </c>
      <c r="E195" s="242">
        <f>IF(ISNA(VLOOKUP($B195,'Autumn 2022 School'!$C$2:$AF$219,4,FALSE)),0,(VLOOKUP($B195,'Autumn 2022 School'!$C$2:$AF$219,4,FALSE)))</f>
        <v>20</v>
      </c>
      <c r="F195" s="242">
        <f>IF(ISNA(VLOOKUP($B195,'Spring 2022 School'!$C$2:$AF$219,8,FALSE)),0,(VLOOKUP($B195,'Spring 2022 School'!$C$2:$AF$219,8,FALSE)))</f>
        <v>13</v>
      </c>
      <c r="G195" s="242">
        <f>IF(ISNA(VLOOKUP($B195,'Summer 2022 School'!$C$2:$AF$219,8,FALSE)),0,(VLOOKUP($B195,'Summer 2022 School'!$C$2:$AF$219,8,FALSE)))</f>
        <v>13</v>
      </c>
      <c r="H195" s="242">
        <f>IF(ISNA(VLOOKUP($B195,'Autumn 2022 School'!$C$2:$AF$219,6,FALSE)),0,(VLOOKUP($B195,'Autumn 2022 School'!$C$2:$AF$219,6,FALSE)))</f>
        <v>15</v>
      </c>
      <c r="I195" s="242">
        <f>IF(ISNA(VLOOKUP($B195,'Spring 2022 School'!$C$2:$AF$219,12,FALSE)),0,(VLOOKUP($B195,'Spring 2022 School'!$C$2:$AF$219,12,FALSE)))</f>
        <v>300</v>
      </c>
      <c r="J195" s="242">
        <f>IF(ISNA(VLOOKUP($B195,'Summer 2022 School'!$C$2:$AF$219,12,FALSE)),0,(VLOOKUP($B195,'Summer 2022 School'!$C$2:$AF$219,12,FALSE)))</f>
        <v>300</v>
      </c>
      <c r="K195" s="242">
        <f>IF(ISNA(VLOOKUP($B195,'Autumn 2022 School'!$C$2:$AF$219,9,FALSE)),0,(VLOOKUP($B195,'Autumn 2022 School'!$C$2:$AF$219,9,FALSE)))</f>
        <v>288</v>
      </c>
      <c r="L195" s="242">
        <f>IF(ISNA(VLOOKUP($B195,'Spring 2022 School'!$C$2:$AF$219,15,FALSE)),0,(VLOOKUP($B195,'Spring 2022 School'!$C$2:$AF$219,15,FALSE)))</f>
        <v>183</v>
      </c>
      <c r="M195" s="242">
        <f>IF(ISNA(VLOOKUP($B195,'Summer 2022 School'!$C$2:$AF$219,15,FALSE)),0,(VLOOKUP($B195,'Summer 2022 School'!$C$2:$AF$219,15,FALSE)))</f>
        <v>183</v>
      </c>
      <c r="N195" s="242">
        <f>IF(ISNA(VLOOKUP($B195,'Autumn 2022 School'!$C$2:$AF$219,11,FALSE)),0,(VLOOKUP($B195,'Autumn 2022 School'!$C$2:$AF$219,11,FALSE)))</f>
        <v>225</v>
      </c>
      <c r="O195" s="242">
        <f>IF(ISNA(VLOOKUP($B195,'Spring 2022 School'!$C$2:$AF$219,2,FALSE)),0,(VLOOKUP($B195,'Spring 2022 School'!$C$2:$AF$219,2,FALSE)))</f>
        <v>0</v>
      </c>
      <c r="P195" s="242">
        <f>IF(ISNA(VLOOKUP($B195,'Summer 2022 School'!$C$2:$AF$219,2,FALSE)),0,(VLOOKUP($B195,'Summer 2022 School'!$C$2:$AF$219,2,FALSE)))</f>
        <v>0</v>
      </c>
      <c r="Q195" s="242">
        <f>IF(ISNA(VLOOKUP($B195,'Autumn 2022 School'!$C$2:$AF$219,2,FALSE)),0,(VLOOKUP($B195,'Autumn 2022 School'!$C$2:$AF$219,2,FALSE)))</f>
        <v>0</v>
      </c>
      <c r="R195" s="242">
        <f>IF(ISNA(VLOOKUP($B195,'Spring 2022 School'!$C$2:$AF$219,9,FALSE)),0,(VLOOKUP($B195,'Spring 2022 School'!$C$2:$AF$219,9,FALSE)))</f>
        <v>0</v>
      </c>
      <c r="S195" s="242">
        <f>IF(ISNA(VLOOKUP($B195,'Summer 2022 School'!$C$2:$AF$219,9,FALSE)),0,(VLOOKUP($B195,'Summer 2022 School'!$C$2:$AF$219,9,FALSE)))</f>
        <v>0</v>
      </c>
      <c r="T195" s="242">
        <f>IF(ISNA(VLOOKUP($B195,'Autumn 2022 School'!$C$2:$AF$219,7,FALSE)),0,(VLOOKUP($B195,'Autumn 2022 School'!$C$2:$AF$219,7,FALSE)))</f>
        <v>0</v>
      </c>
      <c r="U195" s="242">
        <f>IF(ISNA(VLOOKUP($B195,'Spring 2022 School'!$C$2:$AF$219,25,FALSE)),0,(VLOOKUP($B195,'Spring 2022 School'!$C$2:$AF$219,25,FALSE)))</f>
        <v>2</v>
      </c>
      <c r="V195" s="242">
        <f>IF(ISNA(VLOOKUP($B195,'Spring 2022 School'!$C$2:$AF$219,25,FALSE)),0,(VLOOKUP($B195,'Spring 2022 School'!$C$2:$AF$219,25,FALSE)))</f>
        <v>2</v>
      </c>
      <c r="W195" s="242">
        <f>IF(ISNA(VLOOKUP($B195,'Spring 2022 School'!$C$2:$AF$219,25,FALSE)),0,(VLOOKUP($B195,'Spring 2022 School'!$C$2:$AF$219,25,FALSE)))</f>
        <v>2</v>
      </c>
      <c r="X195" s="242">
        <f>IF(ISNA(VLOOKUP($B195,'Spring 2022 School'!$C$2:$AF$219,26,FALSE)),0,(VLOOKUP($B195,'Spring 2022 School'!$C$2:$AF$219,26,FALSE)))</f>
        <v>30</v>
      </c>
      <c r="Y195" s="242">
        <f>IF(ISNA(VLOOKUP($B195,'Spring 2022 School'!$C$2:$AF$219,26,FALSE)),0,(VLOOKUP($B195,'Spring 2022 School'!$C$2:$AF$219,26,FALSE)))</f>
        <v>30</v>
      </c>
      <c r="Z195" s="242">
        <f>IF(ISNA(VLOOKUP($B195,'Spring 2022 School'!$C$2:$AF$219,26,FALSE)),0,(VLOOKUP($B195,'Spring 2022 School'!$C$2:$AF$219,26,FALSE)))</f>
        <v>30</v>
      </c>
      <c r="AA195" s="242">
        <f>IF(ISNA(VLOOKUP($B195,'Spring 2022 School'!$C$2:$AF$219,27,FALSE)),0,(VLOOKUP($B195,'Spring 2022 School'!$C$2:$AF$219,27,FALSE)))</f>
        <v>0</v>
      </c>
      <c r="AB195" s="242">
        <f>IF(ISNA(VLOOKUP($B195,'Spring 2022 School'!$C$2:$AF$219,27,FALSE)),0,(VLOOKUP($B195,'Spring 2022 School'!$C$2:$AF$219,27,FALSE)))</f>
        <v>0</v>
      </c>
      <c r="AC195" s="242">
        <f>IF(ISNA(VLOOKUP($B195,'Spring 2022 School'!$C$2:$AF$219,27,FALSE)),0,(VLOOKUP($B195,'Spring 2022 School'!$C$2:$AF$219,27,FALSE)))</f>
        <v>0</v>
      </c>
      <c r="AD195" s="414">
        <f t="shared" si="57"/>
        <v>87955.8</v>
      </c>
      <c r="AE195" s="436">
        <f>VLOOKUP($A195,'Data EYFSS Indica Old'!$C:$AQ,17,0)</f>
        <v>951.92307692307702</v>
      </c>
      <c r="AF195" s="436">
        <f>VLOOKUP($A195,'Data EYFSS Indica Old'!$C:$AQ,18,0)</f>
        <v>2379.8076923076924</v>
      </c>
      <c r="AG195" s="436">
        <f>VLOOKUP($A195,'Data EYFSS Indica Old'!$C:$AQ,19,0)</f>
        <v>3331.7307692307691</v>
      </c>
      <c r="AH195" s="414">
        <f t="shared" si="58"/>
        <v>580.67307692307702</v>
      </c>
      <c r="AI195" s="414">
        <f t="shared" si="59"/>
        <v>690.14423076923072</v>
      </c>
      <c r="AJ195" s="414">
        <f t="shared" si="60"/>
        <v>266.53846153846155</v>
      </c>
      <c r="AK195" s="414">
        <f t="shared" si="61"/>
        <v>1537.3557692307691</v>
      </c>
      <c r="AL195" s="436">
        <f>IF(ISNA(VLOOKUP($A195,'Spring 2022 School'!$B192:$AD192,29,FALSE)),0,(VLOOKUP($A195,'Spring 2022 School'!$B192:$AD192,29,FALSE)))</f>
        <v>2</v>
      </c>
      <c r="AM195" s="436">
        <f>IF(ISNA(VLOOKUP($A195,'Spring 2022 School'!$B192:$AZ192,30,FALSE)),0,(VLOOKUP($A195,'Spring 2022 School'!$B192:$AZ192,30,FALSE)))</f>
        <v>30</v>
      </c>
      <c r="AN195" s="435">
        <f t="shared" si="54"/>
        <v>1090</v>
      </c>
      <c r="AO195" s="437">
        <f t="shared" si="55"/>
        <v>0</v>
      </c>
      <c r="AP195" s="414">
        <f t="shared" si="56"/>
        <v>90583.155769230769</v>
      </c>
      <c r="AQ195" s="436">
        <f>VLOOKUP($A195,'Data EYFSS Indica Old'!$C:$AQ,26,0)</f>
        <v>0</v>
      </c>
      <c r="AR195" s="436">
        <f>VLOOKUP($A195,'Data EYFSS Indica Old'!$C:$AQ,27,0)</f>
        <v>0</v>
      </c>
      <c r="AS195" s="436">
        <f>VLOOKUP($A195,'Data EYFSS Indica Old'!$C:$AQ,28,0)</f>
        <v>0</v>
      </c>
      <c r="AT195" s="442">
        <f t="shared" si="66"/>
        <v>0</v>
      </c>
      <c r="AU195" s="442">
        <f>(VLOOKUP($A195,'Data EYFSS Indica Old'!$C:$AQ,24,0))/3.2*AU$3</f>
        <v>0</v>
      </c>
      <c r="AV195" s="447">
        <f t="shared" si="62"/>
        <v>90583.155769230769</v>
      </c>
      <c r="AW195" s="443">
        <f t="shared" si="63"/>
        <v>37742.98157051282</v>
      </c>
      <c r="AX195" s="443">
        <f t="shared" si="64"/>
        <v>30194.385256410256</v>
      </c>
      <c r="AY195" s="443">
        <f t="shared" si="65"/>
        <v>22645.788942307692</v>
      </c>
      <c r="AZ195" s="443"/>
    </row>
    <row r="196" spans="1:52" x14ac:dyDescent="0.35">
      <c r="A196" s="252">
        <v>7004</v>
      </c>
      <c r="B196" t="s">
        <v>329</v>
      </c>
      <c r="C196" s="242">
        <f>IF(ISNA(VLOOKUP($B196,'Spring 2022 School'!$C$2:$AF$220,5,FALSE)),0,(VLOOKUP($B196,'Spring 2022 School'!$C$2:$AF$220,5,FALSE)))</f>
        <v>2</v>
      </c>
      <c r="D196" s="242">
        <f>IF(ISNA(VLOOKUP($B196,'Summer 2022 School'!$C$2:$AF$220,5,FALSE)),0,(VLOOKUP($B196,'Summer 2022 School'!$C$2:$AF$220,5,FALSE)))</f>
        <v>2</v>
      </c>
      <c r="E196" s="242">
        <f>IF(ISNA(VLOOKUP($B196,'Autumn 2022 School'!$C$2:$AF$219,4,FALSE)),0,(VLOOKUP($B196,'Autumn 2022 School'!$C$2:$AF$219,4,FALSE)))</f>
        <v>2</v>
      </c>
      <c r="F196" s="242">
        <f>IF(ISNA(VLOOKUP($B196,'Spring 2022 School'!$C$2:$AF$219,8,FALSE)),0,(VLOOKUP($B196,'Spring 2022 School'!$C$2:$AF$219,8,FALSE)))</f>
        <v>0</v>
      </c>
      <c r="G196" s="242">
        <f>IF(ISNA(VLOOKUP($B196,'Summer 2022 School'!$C$2:$AF$219,8,FALSE)),0,(VLOOKUP($B196,'Summer 2022 School'!$C$2:$AF$219,8,FALSE)))</f>
        <v>0</v>
      </c>
      <c r="H196" s="242">
        <f>IF(ISNA(VLOOKUP($B196,'Autumn 2022 School'!$C$2:$AF$219,6,FALSE)),0,(VLOOKUP($B196,'Autumn 2022 School'!$C$2:$AF$219,6,FALSE)))</f>
        <v>0</v>
      </c>
      <c r="I196" s="242">
        <f>IF(ISNA(VLOOKUP($B196,'Spring 2022 School'!$C$2:$AF$219,12,FALSE)),0,(VLOOKUP($B196,'Spring 2022 School'!$C$2:$AF$219,12,FALSE)))</f>
        <v>30</v>
      </c>
      <c r="J196" s="242">
        <f>IF(ISNA(VLOOKUP($B196,'Summer 2022 School'!$C$2:$AF$219,12,FALSE)),0,(VLOOKUP($B196,'Summer 2022 School'!$C$2:$AF$219,12,FALSE)))</f>
        <v>30</v>
      </c>
      <c r="K196" s="242">
        <f>IF(ISNA(VLOOKUP($B196,'Autumn 2022 School'!$C$2:$AF$219,9,FALSE)),0,(VLOOKUP($B196,'Autumn 2022 School'!$C$2:$AF$219,9,FALSE)))</f>
        <v>30</v>
      </c>
      <c r="L196" s="242">
        <f>IF(ISNA(VLOOKUP($B196,'Spring 2022 School'!$C$2:$AF$219,15,FALSE)),0,(VLOOKUP($B196,'Spring 2022 School'!$C$2:$AF$219,15,FALSE)))</f>
        <v>0</v>
      </c>
      <c r="M196" s="242">
        <f>IF(ISNA(VLOOKUP($B196,'Summer 2022 School'!$C$2:$AF$219,15,FALSE)),0,(VLOOKUP($B196,'Summer 2022 School'!$C$2:$AF$219,15,FALSE)))</f>
        <v>0</v>
      </c>
      <c r="N196" s="242">
        <f>IF(ISNA(VLOOKUP($B196,'Autumn 2022 School'!$C$2:$AF$219,11,FALSE)),0,(VLOOKUP($B196,'Autumn 2022 School'!$C$2:$AF$219,11,FALSE)))</f>
        <v>0</v>
      </c>
      <c r="O196" s="242">
        <f>IF(ISNA(VLOOKUP($B196,'Spring 2022 School'!$C$2:$AF$219,2,FALSE)),0,(VLOOKUP($B196,'Spring 2022 School'!$C$2:$AF$219,2,FALSE)))</f>
        <v>0</v>
      </c>
      <c r="P196" s="242">
        <f>IF(ISNA(VLOOKUP($B196,'Summer 2022 School'!$C$2:$AF$219,2,FALSE)),0,(VLOOKUP($B196,'Summer 2022 School'!$C$2:$AF$219,2,FALSE)))</f>
        <v>0</v>
      </c>
      <c r="Q196" s="242">
        <f>IF(ISNA(VLOOKUP($B196,'Autumn 2022 School'!$C$2:$AF$219,2,FALSE)),0,(VLOOKUP($B196,'Autumn 2022 School'!$C$2:$AF$219,2,FALSE)))</f>
        <v>1</v>
      </c>
      <c r="R196" s="242">
        <f>IF(ISNA(VLOOKUP($B196,'Spring 2022 School'!$C$2:$AF$219,9,FALSE)),0,(VLOOKUP($B196,'Spring 2022 School'!$C$2:$AF$219,9,FALSE)))</f>
        <v>0</v>
      </c>
      <c r="S196" s="242">
        <f>IF(ISNA(VLOOKUP($B196,'Summer 2022 School'!$C$2:$AF$219,9,FALSE)),0,(VLOOKUP($B196,'Summer 2022 School'!$C$2:$AF$219,9,FALSE)))</f>
        <v>0</v>
      </c>
      <c r="T196" s="242">
        <f>IF(ISNA(VLOOKUP($B196,'Autumn 2022 School'!$C$2:$AF$219,7,FALSE)),0,(VLOOKUP($B196,'Autumn 2022 School'!$C$2:$AF$219,7,FALSE)))</f>
        <v>15</v>
      </c>
      <c r="U196" s="242">
        <f>IF(ISNA(VLOOKUP($B196,'Spring 2022 School'!$C$2:$AF$219,25,FALSE)),0,(VLOOKUP($B196,'Spring 2022 School'!$C$2:$AF$219,25,FALSE)))</f>
        <v>0</v>
      </c>
      <c r="V196" s="242">
        <f>IF(ISNA(VLOOKUP($B196,'Spring 2022 School'!$C$2:$AF$219,25,FALSE)),0,(VLOOKUP($B196,'Spring 2022 School'!$C$2:$AF$219,25,FALSE)))</f>
        <v>0</v>
      </c>
      <c r="W196" s="242">
        <f>IF(ISNA(VLOOKUP($B196,'Spring 2022 School'!$C$2:$AF$219,25,FALSE)),0,(VLOOKUP($B196,'Spring 2022 School'!$C$2:$AF$219,25,FALSE)))</f>
        <v>0</v>
      </c>
      <c r="X196" s="242">
        <f>IF(ISNA(VLOOKUP($B196,'Spring 2022 School'!$C$2:$AF$219,26,FALSE)),0,(VLOOKUP($B196,'Spring 2022 School'!$C$2:$AF$219,26,FALSE)))</f>
        <v>0</v>
      </c>
      <c r="Y196" s="242">
        <f>IF(ISNA(VLOOKUP($B196,'Spring 2022 School'!$C$2:$AF$219,26,FALSE)),0,(VLOOKUP($B196,'Spring 2022 School'!$C$2:$AF$219,26,FALSE)))</f>
        <v>0</v>
      </c>
      <c r="Z196" s="242">
        <f>IF(ISNA(VLOOKUP($B196,'Spring 2022 School'!$C$2:$AF$219,26,FALSE)),0,(VLOOKUP($B196,'Spring 2022 School'!$C$2:$AF$219,26,FALSE)))</f>
        <v>0</v>
      </c>
      <c r="AA196" s="242">
        <f>IF(ISNA(VLOOKUP($B196,'Spring 2022 School'!$C$2:$AF$219,27,FALSE)),0,(VLOOKUP($B196,'Spring 2022 School'!$C$2:$AF$219,27,FALSE)))</f>
        <v>0</v>
      </c>
      <c r="AB196" s="242">
        <f>IF(ISNA(VLOOKUP($B196,'Spring 2022 School'!$C$2:$AF$219,27,FALSE)),0,(VLOOKUP($B196,'Spring 2022 School'!$C$2:$AF$219,27,FALSE)))</f>
        <v>0</v>
      </c>
      <c r="AC196" s="242">
        <f>IF(ISNA(VLOOKUP($B196,'Spring 2022 School'!$C$2:$AF$219,27,FALSE)),0,(VLOOKUP($B196,'Spring 2022 School'!$C$2:$AF$219,27,FALSE)))</f>
        <v>0</v>
      </c>
      <c r="AD196" s="414">
        <f t="shared" si="57"/>
        <v>5358</v>
      </c>
      <c r="AE196" s="436">
        <f>VLOOKUP($A196,'Data EYFSS Indica Old'!$C:$AQ,17,0)</f>
        <v>0</v>
      </c>
      <c r="AF196" s="436">
        <f>VLOOKUP($A196,'Data EYFSS Indica Old'!$C:$AQ,18,0)</f>
        <v>0</v>
      </c>
      <c r="AG196" s="436">
        <f>VLOOKUP($A196,'Data EYFSS Indica Old'!$C:$AQ,19,0)</f>
        <v>0</v>
      </c>
      <c r="AH196" s="414">
        <f t="shared" si="58"/>
        <v>0</v>
      </c>
      <c r="AI196" s="414">
        <f t="shared" si="59"/>
        <v>0</v>
      </c>
      <c r="AJ196" s="414">
        <f t="shared" si="60"/>
        <v>0</v>
      </c>
      <c r="AK196" s="414">
        <f t="shared" si="61"/>
        <v>0</v>
      </c>
      <c r="AL196" s="436">
        <f>IF(ISNA(VLOOKUP($A196,'Spring 2022 School'!$B193:$AD193,29,FALSE)),0,(VLOOKUP($A196,'Spring 2022 School'!$B193:$AD193,29,FALSE)))</f>
        <v>0</v>
      </c>
      <c r="AM196" s="436">
        <f>IF(ISNA(VLOOKUP($A196,'Spring 2022 School'!$B193:$AZ193,30,FALSE)),0,(VLOOKUP($A196,'Spring 2022 School'!$B193:$AZ193,30,FALSE)))</f>
        <v>0</v>
      </c>
      <c r="AN196" s="435">
        <f t="shared" si="54"/>
        <v>0</v>
      </c>
      <c r="AO196" s="437">
        <f t="shared" si="55"/>
        <v>1045.8</v>
      </c>
      <c r="AP196" s="414">
        <f t="shared" si="56"/>
        <v>6403.8</v>
      </c>
      <c r="AQ196" s="436">
        <f>VLOOKUP($A196,'Data EYFSS Indica Old'!$C:$AQ,26,0)</f>
        <v>0</v>
      </c>
      <c r="AR196" s="436">
        <f>VLOOKUP($A196,'Data EYFSS Indica Old'!$C:$AQ,27,0)</f>
        <v>0</v>
      </c>
      <c r="AS196" s="436">
        <f>VLOOKUP($A196,'Data EYFSS Indica Old'!$C:$AQ,28,0)</f>
        <v>0</v>
      </c>
      <c r="AT196" s="442">
        <f t="shared" si="66"/>
        <v>0</v>
      </c>
      <c r="AU196" s="442">
        <f>(VLOOKUP($A196,'Data EYFSS Indica Old'!$C:$AQ,24,0))/3.2*AU$3</f>
        <v>0</v>
      </c>
      <c r="AV196" s="447">
        <f t="shared" si="62"/>
        <v>6403.8</v>
      </c>
      <c r="AW196" s="443">
        <f t="shared" si="63"/>
        <v>2668.25</v>
      </c>
      <c r="AX196" s="443">
        <f t="shared" si="64"/>
        <v>2134.6</v>
      </c>
      <c r="AY196" s="443">
        <f t="shared" si="65"/>
        <v>1600.9499999999998</v>
      </c>
      <c r="AZ196" s="443"/>
    </row>
    <row r="197" spans="1:52" x14ac:dyDescent="0.35">
      <c r="A197" s="252">
        <v>7009</v>
      </c>
      <c r="B197" t="s">
        <v>330</v>
      </c>
      <c r="C197" s="242">
        <f>IF(ISNA(VLOOKUP($B197,'Spring 2022 School'!$C$2:$AF$220,5,FALSE)),0,(VLOOKUP($B197,'Spring 2022 School'!$C$2:$AF$220,5,FALSE)))</f>
        <v>3</v>
      </c>
      <c r="D197" s="242">
        <f>IF(ISNA(VLOOKUP($B197,'Summer 2022 School'!$C$2:$AF$220,5,FALSE)),0,(VLOOKUP($B197,'Summer 2022 School'!$C$2:$AF$220,5,FALSE)))</f>
        <v>4</v>
      </c>
      <c r="E197" s="242">
        <f>IF(ISNA(VLOOKUP($B197,'Autumn 2022 School'!$C$2:$AF$219,4,FALSE)),0,(VLOOKUP($B197,'Autumn 2022 School'!$C$2:$AF$219,4,FALSE)))</f>
        <v>2</v>
      </c>
      <c r="F197" s="242">
        <f>IF(ISNA(VLOOKUP($B197,'Spring 2022 School'!$C$2:$AF$219,8,FALSE)),0,(VLOOKUP($B197,'Spring 2022 School'!$C$2:$AF$219,8,FALSE)))</f>
        <v>0</v>
      </c>
      <c r="G197" s="242">
        <f>IF(ISNA(VLOOKUP($B197,'Summer 2022 School'!$C$2:$AF$219,8,FALSE)),0,(VLOOKUP($B197,'Summer 2022 School'!$C$2:$AF$219,8,FALSE)))</f>
        <v>0</v>
      </c>
      <c r="H197" s="242">
        <f>IF(ISNA(VLOOKUP($B197,'Autumn 2022 School'!$C$2:$AF$219,6,FALSE)),0,(VLOOKUP($B197,'Autumn 2022 School'!$C$2:$AF$219,6,FALSE)))</f>
        <v>0</v>
      </c>
      <c r="I197" s="242">
        <f>IF(ISNA(VLOOKUP($B197,'Spring 2022 School'!$C$2:$AF$219,12,FALSE)),0,(VLOOKUP($B197,'Spring 2022 School'!$C$2:$AF$219,12,FALSE)))</f>
        <v>45</v>
      </c>
      <c r="J197" s="242">
        <f>IF(ISNA(VLOOKUP($B197,'Summer 2022 School'!$C$2:$AF$219,12,FALSE)),0,(VLOOKUP($B197,'Summer 2022 School'!$C$2:$AF$219,12,FALSE)))</f>
        <v>60</v>
      </c>
      <c r="K197" s="242">
        <f>IF(ISNA(VLOOKUP($B197,'Autumn 2022 School'!$C$2:$AF$219,9,FALSE)),0,(VLOOKUP($B197,'Autumn 2022 School'!$C$2:$AF$219,9,FALSE)))</f>
        <v>30</v>
      </c>
      <c r="L197" s="242">
        <f>IF(ISNA(VLOOKUP($B197,'Spring 2022 School'!$C$2:$AF$219,15,FALSE)),0,(VLOOKUP($B197,'Spring 2022 School'!$C$2:$AF$219,15,FALSE)))</f>
        <v>0</v>
      </c>
      <c r="M197" s="242">
        <f>IF(ISNA(VLOOKUP($B197,'Summer 2022 School'!$C$2:$AF$219,15,FALSE)),0,(VLOOKUP($B197,'Summer 2022 School'!$C$2:$AF$219,15,FALSE)))</f>
        <v>0</v>
      </c>
      <c r="N197" s="242">
        <f>IF(ISNA(VLOOKUP($B197,'Autumn 2022 School'!$C$2:$AF$219,11,FALSE)),0,(VLOOKUP($B197,'Autumn 2022 School'!$C$2:$AF$219,11,FALSE)))</f>
        <v>0</v>
      </c>
      <c r="O197" s="242">
        <f>IF(ISNA(VLOOKUP($B197,'Spring 2022 School'!$C$2:$AF$219,2,FALSE)),0,(VLOOKUP($B197,'Spring 2022 School'!$C$2:$AF$219,2,FALSE)))</f>
        <v>1</v>
      </c>
      <c r="P197" s="242">
        <f>IF(ISNA(VLOOKUP($B197,'Summer 2022 School'!$C$2:$AF$219,2,FALSE)),0,(VLOOKUP($B197,'Summer 2022 School'!$C$2:$AF$219,2,FALSE)))</f>
        <v>0</v>
      </c>
      <c r="Q197" s="242">
        <f>IF(ISNA(VLOOKUP($B197,'Autumn 2022 School'!$C$2:$AF$219,2,FALSE)),0,(VLOOKUP($B197,'Autumn 2022 School'!$C$2:$AF$219,2,FALSE)))</f>
        <v>2</v>
      </c>
      <c r="R197" s="242">
        <f>IF(ISNA(VLOOKUP($B197,'Spring 2022 School'!$C$2:$AF$219,9,FALSE)),0,(VLOOKUP($B197,'Spring 2022 School'!$C$2:$AF$219,9,FALSE)))</f>
        <v>15</v>
      </c>
      <c r="S197" s="242">
        <f>IF(ISNA(VLOOKUP($B197,'Summer 2022 School'!$C$2:$AF$219,9,FALSE)),0,(VLOOKUP($B197,'Summer 2022 School'!$C$2:$AF$219,9,FALSE)))</f>
        <v>0</v>
      </c>
      <c r="T197" s="242">
        <f>IF(ISNA(VLOOKUP($B197,'Autumn 2022 School'!$C$2:$AF$219,7,FALSE)),0,(VLOOKUP($B197,'Autumn 2022 School'!$C$2:$AF$219,7,FALSE)))</f>
        <v>30</v>
      </c>
      <c r="U197" s="242">
        <f>IF(ISNA(VLOOKUP($B197,'Spring 2022 School'!$C$2:$AF$219,25,FALSE)),0,(VLOOKUP($B197,'Spring 2022 School'!$C$2:$AF$219,25,FALSE)))</f>
        <v>2</v>
      </c>
      <c r="V197" s="242">
        <f>IF(ISNA(VLOOKUP($B197,'Spring 2022 School'!$C$2:$AF$219,25,FALSE)),0,(VLOOKUP($B197,'Spring 2022 School'!$C$2:$AF$219,25,FALSE)))</f>
        <v>2</v>
      </c>
      <c r="W197" s="242">
        <f>IF(ISNA(VLOOKUP($B197,'Spring 2022 School'!$C$2:$AF$219,25,FALSE)),0,(VLOOKUP($B197,'Spring 2022 School'!$C$2:$AF$219,25,FALSE)))</f>
        <v>2</v>
      </c>
      <c r="X197" s="242">
        <f>IF(ISNA(VLOOKUP($B197,'Spring 2022 School'!$C$2:$AF$219,26,FALSE)),0,(VLOOKUP($B197,'Spring 2022 School'!$C$2:$AF$219,26,FALSE)))</f>
        <v>30</v>
      </c>
      <c r="Y197" s="242">
        <f>IF(ISNA(VLOOKUP($B197,'Spring 2022 School'!$C$2:$AF$219,26,FALSE)),0,(VLOOKUP($B197,'Spring 2022 School'!$C$2:$AF$219,26,FALSE)))</f>
        <v>30</v>
      </c>
      <c r="Z197" s="242">
        <f>IF(ISNA(VLOOKUP($B197,'Spring 2022 School'!$C$2:$AF$219,26,FALSE)),0,(VLOOKUP($B197,'Spring 2022 School'!$C$2:$AF$219,26,FALSE)))</f>
        <v>30</v>
      </c>
      <c r="AA197" s="242">
        <f>IF(ISNA(VLOOKUP($B197,'Spring 2022 School'!$C$2:$AF$219,27,FALSE)),0,(VLOOKUP($B197,'Spring 2022 School'!$C$2:$AF$219,27,FALSE)))</f>
        <v>0</v>
      </c>
      <c r="AB197" s="242">
        <f>IF(ISNA(VLOOKUP($B197,'Spring 2022 School'!$C$2:$AF$219,27,FALSE)),0,(VLOOKUP($B197,'Spring 2022 School'!$C$2:$AF$219,27,FALSE)))</f>
        <v>0</v>
      </c>
      <c r="AC197" s="242">
        <f>IF(ISNA(VLOOKUP($B197,'Spring 2022 School'!$C$2:$AF$219,27,FALSE)),0,(VLOOKUP($B197,'Spring 2022 School'!$C$2:$AF$219,27,FALSE)))</f>
        <v>0</v>
      </c>
      <c r="AD197" s="414">
        <f t="shared" si="57"/>
        <v>8107.5</v>
      </c>
      <c r="AE197" s="436">
        <f>VLOOKUP($A197,'Data EYFSS Indica Old'!$C:$AQ,17,0)</f>
        <v>0</v>
      </c>
      <c r="AF197" s="436">
        <f>VLOOKUP($A197,'Data EYFSS Indica Old'!$C:$AQ,18,0)</f>
        <v>0</v>
      </c>
      <c r="AG197" s="436">
        <f>VLOOKUP($A197,'Data EYFSS Indica Old'!$C:$AQ,19,0)</f>
        <v>0</v>
      </c>
      <c r="AH197" s="414">
        <f t="shared" si="58"/>
        <v>0</v>
      </c>
      <c r="AI197" s="414">
        <f t="shared" si="59"/>
        <v>0</v>
      </c>
      <c r="AJ197" s="414">
        <f t="shared" si="60"/>
        <v>0</v>
      </c>
      <c r="AK197" s="414">
        <f t="shared" si="61"/>
        <v>0</v>
      </c>
      <c r="AL197" s="436">
        <f>IF(ISNA(VLOOKUP($A197,'Spring 2022 School'!$B194:$AD194,29,FALSE)),0,(VLOOKUP($A197,'Spring 2022 School'!$B194:$AD194,29,FALSE)))</f>
        <v>1</v>
      </c>
      <c r="AM197" s="436">
        <f>IF(ISNA(VLOOKUP($A197,'Spring 2022 School'!$B194:$AZ194,30,FALSE)),0,(VLOOKUP($A197,'Spring 2022 School'!$B194:$AZ194,30,FALSE)))</f>
        <v>15</v>
      </c>
      <c r="AN197" s="435">
        <f t="shared" ref="AN197:AN208" si="67">AL197*AN$3</f>
        <v>545</v>
      </c>
      <c r="AO197" s="437">
        <f t="shared" ref="AO197:AO208" si="68">(R197*13*AO$3)+(S197*13*AO$3)+(T197*12*AO$3)</f>
        <v>3224.5499999999997</v>
      </c>
      <c r="AP197" s="414">
        <f t="shared" ref="AP197:AP208" si="69">AD197+AK197+AN197+AO197</f>
        <v>11877.05</v>
      </c>
      <c r="AQ197" s="436">
        <f>VLOOKUP($A197,'Data EYFSS Indica Old'!$C:$AQ,26,0)</f>
        <v>0</v>
      </c>
      <c r="AR197" s="436">
        <f>VLOOKUP($A197,'Data EYFSS Indica Old'!$C:$AQ,27,0)</f>
        <v>0</v>
      </c>
      <c r="AS197" s="436">
        <f>VLOOKUP($A197,'Data EYFSS Indica Old'!$C:$AQ,28,0)</f>
        <v>0</v>
      </c>
      <c r="AT197" s="442">
        <f t="shared" si="66"/>
        <v>0</v>
      </c>
      <c r="AU197" s="442">
        <f>(VLOOKUP($A197,'Data EYFSS Indica Old'!$C:$AQ,24,0))/3.2*AU$3</f>
        <v>0</v>
      </c>
      <c r="AV197" s="447">
        <f t="shared" si="62"/>
        <v>11877.05</v>
      </c>
      <c r="AW197" s="443">
        <f t="shared" si="63"/>
        <v>4948.770833333333</v>
      </c>
      <c r="AX197" s="443">
        <f t="shared" si="64"/>
        <v>3959.0166666666664</v>
      </c>
      <c r="AY197" s="443">
        <f t="shared" si="65"/>
        <v>2969.2624999999998</v>
      </c>
      <c r="AZ197" s="443"/>
    </row>
    <row r="198" spans="1:52" x14ac:dyDescent="0.35">
      <c r="A198" s="252">
        <v>7012</v>
      </c>
      <c r="B198" t="s">
        <v>331</v>
      </c>
      <c r="C198" s="242">
        <f>IF(ISNA(VLOOKUP($B198,'Spring 2022 School'!$C$2:$AF$220,5,FALSE)),0,(VLOOKUP($B198,'Spring 2022 School'!$C$2:$AF$220,5,FALSE)))</f>
        <v>5</v>
      </c>
      <c r="D198" s="242">
        <f>IF(ISNA(VLOOKUP($B198,'Summer 2022 School'!$C$2:$AF$220,5,FALSE)),0,(VLOOKUP($B198,'Summer 2022 School'!$C$2:$AF$220,5,FALSE)))</f>
        <v>8</v>
      </c>
      <c r="E198" s="242">
        <f>IF(ISNA(VLOOKUP($B198,'Autumn 2022 School'!$C$2:$AF$219,4,FALSE)),0,(VLOOKUP($B198,'Autumn 2022 School'!$C$2:$AF$219,4,FALSE)))</f>
        <v>4</v>
      </c>
      <c r="F198" s="242">
        <f>IF(ISNA(VLOOKUP($B198,'Spring 2022 School'!$C$2:$AF$219,8,FALSE)),0,(VLOOKUP($B198,'Spring 2022 School'!$C$2:$AF$219,8,FALSE)))</f>
        <v>0</v>
      </c>
      <c r="G198" s="242">
        <f>IF(ISNA(VLOOKUP($B198,'Summer 2022 School'!$C$2:$AF$219,8,FALSE)),0,(VLOOKUP($B198,'Summer 2022 School'!$C$2:$AF$219,8,FALSE)))</f>
        <v>0</v>
      </c>
      <c r="H198" s="242">
        <f>IF(ISNA(VLOOKUP($B198,'Autumn 2022 School'!$C$2:$AF$219,6,FALSE)),0,(VLOOKUP($B198,'Autumn 2022 School'!$C$2:$AF$219,6,FALSE)))</f>
        <v>0</v>
      </c>
      <c r="I198" s="242">
        <f>IF(ISNA(VLOOKUP($B198,'Spring 2022 School'!$C$2:$AF$219,12,FALSE)),0,(VLOOKUP($B198,'Spring 2022 School'!$C$2:$AF$219,12,FALSE)))</f>
        <v>75</v>
      </c>
      <c r="J198" s="242">
        <f>IF(ISNA(VLOOKUP($B198,'Summer 2022 School'!$C$2:$AF$219,12,FALSE)),0,(VLOOKUP($B198,'Summer 2022 School'!$C$2:$AF$219,12,FALSE)))</f>
        <v>120</v>
      </c>
      <c r="K198" s="242">
        <f>IF(ISNA(VLOOKUP($B198,'Autumn 2022 School'!$C$2:$AF$219,9,FALSE)),0,(VLOOKUP($B198,'Autumn 2022 School'!$C$2:$AF$219,9,FALSE)))</f>
        <v>60</v>
      </c>
      <c r="L198" s="242">
        <f>IF(ISNA(VLOOKUP($B198,'Spring 2022 School'!$C$2:$AF$219,15,FALSE)),0,(VLOOKUP($B198,'Spring 2022 School'!$C$2:$AF$219,15,FALSE)))</f>
        <v>0</v>
      </c>
      <c r="M198" s="242">
        <f>IF(ISNA(VLOOKUP($B198,'Summer 2022 School'!$C$2:$AF$219,15,FALSE)),0,(VLOOKUP($B198,'Summer 2022 School'!$C$2:$AF$219,15,FALSE)))</f>
        <v>0</v>
      </c>
      <c r="N198" s="242">
        <f>IF(ISNA(VLOOKUP($B198,'Autumn 2022 School'!$C$2:$AF$219,11,FALSE)),0,(VLOOKUP($B198,'Autumn 2022 School'!$C$2:$AF$219,11,FALSE)))</f>
        <v>0</v>
      </c>
      <c r="O198" s="242">
        <f>IF(ISNA(VLOOKUP($B198,'Spring 2022 School'!$C$2:$AF$219,2,FALSE)),0,(VLOOKUP($B198,'Spring 2022 School'!$C$2:$AF$219,2,FALSE)))</f>
        <v>0</v>
      </c>
      <c r="P198" s="242">
        <f>IF(ISNA(VLOOKUP($B198,'Summer 2022 School'!$C$2:$AF$219,2,FALSE)),0,(VLOOKUP($B198,'Summer 2022 School'!$C$2:$AF$219,2,FALSE)))</f>
        <v>1</v>
      </c>
      <c r="Q198" s="242">
        <f>IF(ISNA(VLOOKUP($B198,'Autumn 2022 School'!$C$2:$AF$219,2,FALSE)),0,(VLOOKUP($B198,'Autumn 2022 School'!$C$2:$AF$219,2,FALSE)))</f>
        <v>0</v>
      </c>
      <c r="R198" s="242">
        <f>IF(ISNA(VLOOKUP($B198,'Spring 2022 School'!$C$2:$AF$219,9,FALSE)),0,(VLOOKUP($B198,'Spring 2022 School'!$C$2:$AF$219,9,FALSE)))</f>
        <v>0</v>
      </c>
      <c r="S198" s="242">
        <f>IF(ISNA(VLOOKUP($B198,'Summer 2022 School'!$C$2:$AF$219,9,FALSE)),0,(VLOOKUP($B198,'Summer 2022 School'!$C$2:$AF$219,9,FALSE)))</f>
        <v>15</v>
      </c>
      <c r="T198" s="242">
        <f>IF(ISNA(VLOOKUP($B198,'Autumn 2022 School'!$C$2:$AF$219,7,FALSE)),0,(VLOOKUP($B198,'Autumn 2022 School'!$C$2:$AF$219,7,FALSE)))</f>
        <v>0</v>
      </c>
      <c r="U198" s="242">
        <f>IF(ISNA(VLOOKUP($B198,'Spring 2022 School'!$C$2:$AF$219,25,FALSE)),0,(VLOOKUP($B198,'Spring 2022 School'!$C$2:$AF$219,25,FALSE)))</f>
        <v>2</v>
      </c>
      <c r="V198" s="242">
        <f>IF(ISNA(VLOOKUP($B198,'Spring 2022 School'!$C$2:$AF$219,25,FALSE)),0,(VLOOKUP($B198,'Spring 2022 School'!$C$2:$AF$219,25,FALSE)))</f>
        <v>2</v>
      </c>
      <c r="W198" s="242">
        <f>IF(ISNA(VLOOKUP($B198,'Spring 2022 School'!$C$2:$AF$219,25,FALSE)),0,(VLOOKUP($B198,'Spring 2022 School'!$C$2:$AF$219,25,FALSE)))</f>
        <v>2</v>
      </c>
      <c r="X198" s="242">
        <f>IF(ISNA(VLOOKUP($B198,'Spring 2022 School'!$C$2:$AF$219,26,FALSE)),0,(VLOOKUP($B198,'Spring 2022 School'!$C$2:$AF$219,26,FALSE)))</f>
        <v>30</v>
      </c>
      <c r="Y198" s="242">
        <f>IF(ISNA(VLOOKUP($B198,'Spring 2022 School'!$C$2:$AF$219,26,FALSE)),0,(VLOOKUP($B198,'Spring 2022 School'!$C$2:$AF$219,26,FALSE)))</f>
        <v>30</v>
      </c>
      <c r="Z198" s="242">
        <f>IF(ISNA(VLOOKUP($B198,'Spring 2022 School'!$C$2:$AF$219,26,FALSE)),0,(VLOOKUP($B198,'Spring 2022 School'!$C$2:$AF$219,26,FALSE)))</f>
        <v>30</v>
      </c>
      <c r="AA198" s="242">
        <f>IF(ISNA(VLOOKUP($B198,'Spring 2022 School'!$C$2:$AF$219,27,FALSE)),0,(VLOOKUP($B198,'Spring 2022 School'!$C$2:$AF$219,27,FALSE)))</f>
        <v>0</v>
      </c>
      <c r="AB198" s="242">
        <f>IF(ISNA(VLOOKUP($B198,'Spring 2022 School'!$C$2:$AF$219,27,FALSE)),0,(VLOOKUP($B198,'Spring 2022 School'!$C$2:$AF$219,27,FALSE)))</f>
        <v>0</v>
      </c>
      <c r="AC198" s="242">
        <f>IF(ISNA(VLOOKUP($B198,'Spring 2022 School'!$C$2:$AF$219,27,FALSE)),0,(VLOOKUP($B198,'Spring 2022 School'!$C$2:$AF$219,27,FALSE)))</f>
        <v>0</v>
      </c>
      <c r="AD198" s="414">
        <f t="shared" ref="AD198:AD208" si="70">(I198*13*AD$3)+(J198*13*AD$3)+(K198*12*AD$3)+(L198*13*AD$3)+(M198*13*AD$3)+(N198*12*AD$3)</f>
        <v>15298.5</v>
      </c>
      <c r="AE198" s="436">
        <f>VLOOKUP($A198,'Data EYFSS Indica Old'!$C:$AQ,17,0)</f>
        <v>0</v>
      </c>
      <c r="AF198" s="436">
        <f>VLOOKUP($A198,'Data EYFSS Indica Old'!$C:$AQ,18,0)</f>
        <v>0</v>
      </c>
      <c r="AG198" s="436">
        <f>VLOOKUP($A198,'Data EYFSS Indica Old'!$C:$AQ,19,0)</f>
        <v>0</v>
      </c>
      <c r="AH198" s="414">
        <f t="shared" ref="AH198:AH208" si="71">AE198*AH$3</f>
        <v>0</v>
      </c>
      <c r="AI198" s="414">
        <f t="shared" ref="AI198:AI208" si="72">AF198*AI$3</f>
        <v>0</v>
      </c>
      <c r="AJ198" s="414">
        <f t="shared" ref="AJ198:AJ208" si="73">AG198*AJ$3</f>
        <v>0</v>
      </c>
      <c r="AK198" s="414">
        <f t="shared" ref="AK198:AK208" si="74">SUM(AH198:AJ198)</f>
        <v>0</v>
      </c>
      <c r="AL198" s="436">
        <f>IF(ISNA(VLOOKUP($A198,'Spring 2022 School'!$B195:$AD195,29,FALSE)),0,(VLOOKUP($A198,'Spring 2022 School'!$B195:$AD195,29,FALSE)))</f>
        <v>2</v>
      </c>
      <c r="AM198" s="436">
        <f>IF(ISNA(VLOOKUP($A198,'Spring 2022 School'!$B195:$AZ195,30,FALSE)),0,(VLOOKUP($A198,'Spring 2022 School'!$B195:$AZ195,30,FALSE)))</f>
        <v>30</v>
      </c>
      <c r="AN198" s="435">
        <f t="shared" si="67"/>
        <v>1090</v>
      </c>
      <c r="AO198" s="437">
        <f t="shared" si="68"/>
        <v>1132.9499999999998</v>
      </c>
      <c r="AP198" s="414">
        <f t="shared" si="69"/>
        <v>17521.45</v>
      </c>
      <c r="AQ198" s="436">
        <f>VLOOKUP($A198,'Data EYFSS Indica Old'!$C:$AQ,26,0)</f>
        <v>0</v>
      </c>
      <c r="AR198" s="436">
        <f>VLOOKUP($A198,'Data EYFSS Indica Old'!$C:$AQ,27,0)</f>
        <v>0</v>
      </c>
      <c r="AS198" s="436">
        <f>VLOOKUP($A198,'Data EYFSS Indica Old'!$C:$AQ,28,0)</f>
        <v>0</v>
      </c>
      <c r="AT198" s="442">
        <f t="shared" si="66"/>
        <v>0</v>
      </c>
      <c r="AU198" s="442">
        <f>(VLOOKUP($A198,'Data EYFSS Indica Old'!$C:$AQ,24,0))/3.2*AU$3</f>
        <v>0</v>
      </c>
      <c r="AV198" s="447">
        <f t="shared" ref="AV198:AV208" si="75">AP198+AT198+AU198</f>
        <v>17521.45</v>
      </c>
      <c r="AW198" s="443">
        <f t="shared" ref="AW198:AW208" si="76">$AV198/12*5</f>
        <v>7300.604166666667</v>
      </c>
      <c r="AX198" s="443">
        <f t="shared" ref="AX198:AX208" si="77">$AV198/12*4</f>
        <v>5840.4833333333336</v>
      </c>
      <c r="AY198" s="443">
        <f t="shared" ref="AY198:AY208" si="78">$AV198/12*3</f>
        <v>4380.3625000000002</v>
      </c>
      <c r="AZ198" s="443"/>
    </row>
    <row r="199" spans="1:52" x14ac:dyDescent="0.35">
      <c r="A199" s="252">
        <v>7013</v>
      </c>
      <c r="B199" t="s">
        <v>332</v>
      </c>
      <c r="C199" s="242">
        <f>IF(ISNA(VLOOKUP($B199,'Spring 2022 School'!$C$2:$AF$220,5,FALSE)),0,(VLOOKUP($B199,'Spring 2022 School'!$C$2:$AF$220,5,FALSE)))</f>
        <v>3</v>
      </c>
      <c r="D199" s="242">
        <f>IF(ISNA(VLOOKUP($B199,'Summer 2022 School'!$C$2:$AF$220,5,FALSE)),0,(VLOOKUP($B199,'Summer 2022 School'!$C$2:$AF$220,5,FALSE)))</f>
        <v>3</v>
      </c>
      <c r="E199" s="242">
        <f>IF(ISNA(VLOOKUP($B199,'Autumn 2022 School'!$C$2:$AF$219,4,FALSE)),0,(VLOOKUP($B199,'Autumn 2022 School'!$C$2:$AF$219,4,FALSE)))</f>
        <v>0</v>
      </c>
      <c r="F199" s="242">
        <f>IF(ISNA(VLOOKUP($B199,'Spring 2022 School'!$C$2:$AF$219,8,FALSE)),0,(VLOOKUP($B199,'Spring 2022 School'!$C$2:$AF$219,8,FALSE)))</f>
        <v>0</v>
      </c>
      <c r="G199" s="242">
        <f>IF(ISNA(VLOOKUP($B199,'Summer 2022 School'!$C$2:$AF$219,8,FALSE)),0,(VLOOKUP($B199,'Summer 2022 School'!$C$2:$AF$219,8,FALSE)))</f>
        <v>0</v>
      </c>
      <c r="H199" s="242">
        <f>IF(ISNA(VLOOKUP($B199,'Autumn 2022 School'!$C$2:$AF$219,6,FALSE)),0,(VLOOKUP($B199,'Autumn 2022 School'!$C$2:$AF$219,6,FALSE)))</f>
        <v>0</v>
      </c>
      <c r="I199" s="242">
        <f>IF(ISNA(VLOOKUP($B199,'Spring 2022 School'!$C$2:$AF$219,12,FALSE)),0,(VLOOKUP($B199,'Spring 2022 School'!$C$2:$AF$219,12,FALSE)))</f>
        <v>45</v>
      </c>
      <c r="J199" s="242">
        <f>IF(ISNA(VLOOKUP($B199,'Summer 2022 School'!$C$2:$AF$219,12,FALSE)),0,(VLOOKUP($B199,'Summer 2022 School'!$C$2:$AF$219,12,FALSE)))</f>
        <v>45</v>
      </c>
      <c r="K199" s="242">
        <f>IF(ISNA(VLOOKUP($B199,'Autumn 2022 School'!$C$2:$AF$219,9,FALSE)),0,(VLOOKUP($B199,'Autumn 2022 School'!$C$2:$AF$219,9,FALSE)))</f>
        <v>0</v>
      </c>
      <c r="L199" s="242">
        <f>IF(ISNA(VLOOKUP($B199,'Spring 2022 School'!$C$2:$AF$219,15,FALSE)),0,(VLOOKUP($B199,'Spring 2022 School'!$C$2:$AF$219,15,FALSE)))</f>
        <v>0</v>
      </c>
      <c r="M199" s="242">
        <f>IF(ISNA(VLOOKUP($B199,'Summer 2022 School'!$C$2:$AF$219,15,FALSE)),0,(VLOOKUP($B199,'Summer 2022 School'!$C$2:$AF$219,15,FALSE)))</f>
        <v>0</v>
      </c>
      <c r="N199" s="242">
        <f>IF(ISNA(VLOOKUP($B199,'Autumn 2022 School'!$C$2:$AF$219,11,FALSE)),0,(VLOOKUP($B199,'Autumn 2022 School'!$C$2:$AF$219,11,FALSE)))</f>
        <v>0</v>
      </c>
      <c r="O199" s="242">
        <f>IF(ISNA(VLOOKUP($B199,'Spring 2022 School'!$C$2:$AF$219,2,FALSE)),0,(VLOOKUP($B199,'Spring 2022 School'!$C$2:$AF$219,2,FALSE)))</f>
        <v>0</v>
      </c>
      <c r="P199" s="242">
        <f>IF(ISNA(VLOOKUP($B199,'Summer 2022 School'!$C$2:$AF$219,2,FALSE)),0,(VLOOKUP($B199,'Summer 2022 School'!$C$2:$AF$219,2,FALSE)))</f>
        <v>0</v>
      </c>
      <c r="Q199" s="242">
        <f>IF(ISNA(VLOOKUP($B199,'Autumn 2022 School'!$C$2:$AF$219,2,FALSE)),0,(VLOOKUP($B199,'Autumn 2022 School'!$C$2:$AF$219,2,FALSE)))</f>
        <v>0</v>
      </c>
      <c r="R199" s="242">
        <f>IF(ISNA(VLOOKUP($B199,'Spring 2022 School'!$C$2:$AF$219,9,FALSE)),0,(VLOOKUP($B199,'Spring 2022 School'!$C$2:$AF$219,9,FALSE)))</f>
        <v>0</v>
      </c>
      <c r="S199" s="242">
        <f>IF(ISNA(VLOOKUP($B199,'Summer 2022 School'!$C$2:$AF$219,9,FALSE)),0,(VLOOKUP($B199,'Summer 2022 School'!$C$2:$AF$219,9,FALSE)))</f>
        <v>0</v>
      </c>
      <c r="T199" s="242">
        <f>IF(ISNA(VLOOKUP($B199,'Autumn 2022 School'!$C$2:$AF$219,7,FALSE)),0,(VLOOKUP($B199,'Autumn 2022 School'!$C$2:$AF$219,7,FALSE)))</f>
        <v>0</v>
      </c>
      <c r="U199" s="242">
        <f>IF(ISNA(VLOOKUP($B199,'Spring 2022 School'!$C$2:$AF$219,25,FALSE)),0,(VLOOKUP($B199,'Spring 2022 School'!$C$2:$AF$219,25,FALSE)))</f>
        <v>0</v>
      </c>
      <c r="V199" s="242">
        <f>IF(ISNA(VLOOKUP($B199,'Spring 2022 School'!$C$2:$AF$219,25,FALSE)),0,(VLOOKUP($B199,'Spring 2022 School'!$C$2:$AF$219,25,FALSE)))</f>
        <v>0</v>
      </c>
      <c r="W199" s="242">
        <f>IF(ISNA(VLOOKUP($B199,'Spring 2022 School'!$C$2:$AF$219,25,FALSE)),0,(VLOOKUP($B199,'Spring 2022 School'!$C$2:$AF$219,25,FALSE)))</f>
        <v>0</v>
      </c>
      <c r="X199" s="242">
        <f>IF(ISNA(VLOOKUP($B199,'Spring 2022 School'!$C$2:$AF$219,26,FALSE)),0,(VLOOKUP($B199,'Spring 2022 School'!$C$2:$AF$219,26,FALSE)))</f>
        <v>0</v>
      </c>
      <c r="Y199" s="242">
        <f>IF(ISNA(VLOOKUP($B199,'Spring 2022 School'!$C$2:$AF$219,26,FALSE)),0,(VLOOKUP($B199,'Spring 2022 School'!$C$2:$AF$219,26,FALSE)))</f>
        <v>0</v>
      </c>
      <c r="Z199" s="242">
        <f>IF(ISNA(VLOOKUP($B199,'Spring 2022 School'!$C$2:$AF$219,26,FALSE)),0,(VLOOKUP($B199,'Spring 2022 School'!$C$2:$AF$219,26,FALSE)))</f>
        <v>0</v>
      </c>
      <c r="AA199" s="242">
        <f>IF(ISNA(VLOOKUP($B199,'Spring 2022 School'!$C$2:$AF$219,27,FALSE)),0,(VLOOKUP($B199,'Spring 2022 School'!$C$2:$AF$219,27,FALSE)))</f>
        <v>0</v>
      </c>
      <c r="AB199" s="242">
        <f>IF(ISNA(VLOOKUP($B199,'Spring 2022 School'!$C$2:$AF$219,27,FALSE)),0,(VLOOKUP($B199,'Spring 2022 School'!$C$2:$AF$219,27,FALSE)))</f>
        <v>0</v>
      </c>
      <c r="AC199" s="242">
        <f>IF(ISNA(VLOOKUP($B199,'Spring 2022 School'!$C$2:$AF$219,27,FALSE)),0,(VLOOKUP($B199,'Spring 2022 School'!$C$2:$AF$219,27,FALSE)))</f>
        <v>0</v>
      </c>
      <c r="AD199" s="414">
        <f t="shared" si="70"/>
        <v>5499</v>
      </c>
      <c r="AE199" s="436">
        <f>VLOOKUP($A199,'Data EYFSS Indica Old'!$C:$AQ,17,0)</f>
        <v>0</v>
      </c>
      <c r="AF199" s="436">
        <f>VLOOKUP($A199,'Data EYFSS Indica Old'!$C:$AQ,18,0)</f>
        <v>0</v>
      </c>
      <c r="AG199" s="436">
        <f>VLOOKUP($A199,'Data EYFSS Indica Old'!$C:$AQ,19,0)</f>
        <v>0</v>
      </c>
      <c r="AH199" s="414">
        <f t="shared" si="71"/>
        <v>0</v>
      </c>
      <c r="AI199" s="414">
        <f t="shared" si="72"/>
        <v>0</v>
      </c>
      <c r="AJ199" s="414">
        <f t="shared" si="73"/>
        <v>0</v>
      </c>
      <c r="AK199" s="414">
        <f t="shared" si="74"/>
        <v>0</v>
      </c>
      <c r="AL199" s="436">
        <f>IF(ISNA(VLOOKUP($A199,'Spring 2022 School'!$B196:$AD196,29,FALSE)),0,(VLOOKUP($A199,'Spring 2022 School'!$B196:$AD196,29,FALSE)))</f>
        <v>0</v>
      </c>
      <c r="AM199" s="436">
        <f>IF(ISNA(VLOOKUP($A199,'Spring 2022 School'!$B196:$AZ196,30,FALSE)),0,(VLOOKUP($A199,'Spring 2022 School'!$B196:$AZ196,30,FALSE)))</f>
        <v>0</v>
      </c>
      <c r="AN199" s="435">
        <f t="shared" si="67"/>
        <v>0</v>
      </c>
      <c r="AO199" s="437">
        <f t="shared" si="68"/>
        <v>0</v>
      </c>
      <c r="AP199" s="414">
        <f t="shared" si="69"/>
        <v>5499</v>
      </c>
      <c r="AQ199" s="436">
        <f>VLOOKUP($A199,'Data EYFSS Indica Old'!$C:$AQ,26,0)</f>
        <v>0</v>
      </c>
      <c r="AR199" s="436">
        <f>VLOOKUP($A199,'Data EYFSS Indica Old'!$C:$AQ,27,0)</f>
        <v>0</v>
      </c>
      <c r="AS199" s="436">
        <f>VLOOKUP($A199,'Data EYFSS Indica Old'!$C:$AQ,28,0)</f>
        <v>0</v>
      </c>
      <c r="AT199" s="442">
        <f t="shared" ref="AT199:AT208" si="79">(AQ199*13*15*AT$3)+(AR199*13*15*AT$3)+(AS199*12*15*AT$3)</f>
        <v>0</v>
      </c>
      <c r="AU199" s="442">
        <f>(VLOOKUP($A199,'Data EYFSS Indica Old'!$C:$AQ,24,0))/3.2*AU$3</f>
        <v>0</v>
      </c>
      <c r="AV199" s="447">
        <f t="shared" si="75"/>
        <v>5499</v>
      </c>
      <c r="AW199" s="443">
        <f t="shared" si="76"/>
        <v>2291.25</v>
      </c>
      <c r="AX199" s="443">
        <f t="shared" si="77"/>
        <v>1833</v>
      </c>
      <c r="AY199" s="443">
        <f t="shared" si="78"/>
        <v>1374.75</v>
      </c>
      <c r="AZ199" s="443"/>
    </row>
    <row r="200" spans="1:52" x14ac:dyDescent="0.35">
      <c r="A200" s="252">
        <v>7014</v>
      </c>
      <c r="B200" t="s">
        <v>333</v>
      </c>
      <c r="C200" s="242">
        <f>IF(ISNA(VLOOKUP($B200,'Spring 2022 School'!$C$2:$AF$220,5,FALSE)),0,(VLOOKUP($B200,'Spring 2022 School'!$C$2:$AF$220,5,FALSE)))</f>
        <v>1</v>
      </c>
      <c r="D200" s="242">
        <f>IF(ISNA(VLOOKUP($B200,'Summer 2022 School'!$C$2:$AF$220,5,FALSE)),0,(VLOOKUP($B200,'Summer 2022 School'!$C$2:$AF$220,5,FALSE)))</f>
        <v>1</v>
      </c>
      <c r="E200" s="242">
        <f>IF(ISNA(VLOOKUP($B200,'Autumn 2022 School'!$C$2:$AF$219,4,FALSE)),0,(VLOOKUP($B200,'Autumn 2022 School'!$C$2:$AF$219,4,FALSE)))</f>
        <v>0</v>
      </c>
      <c r="F200" s="242">
        <f>IF(ISNA(VLOOKUP($B200,'Spring 2022 School'!$C$2:$AF$219,8,FALSE)),0,(VLOOKUP($B200,'Spring 2022 School'!$C$2:$AF$219,8,FALSE)))</f>
        <v>0</v>
      </c>
      <c r="G200" s="242">
        <f>IF(ISNA(VLOOKUP($B200,'Summer 2022 School'!$C$2:$AF$219,8,FALSE)),0,(VLOOKUP($B200,'Summer 2022 School'!$C$2:$AF$219,8,FALSE)))</f>
        <v>0</v>
      </c>
      <c r="H200" s="242">
        <f>IF(ISNA(VLOOKUP($B200,'Autumn 2022 School'!$C$2:$AF$219,6,FALSE)),0,(VLOOKUP($B200,'Autumn 2022 School'!$C$2:$AF$219,6,FALSE)))</f>
        <v>0</v>
      </c>
      <c r="I200" s="242">
        <f>IF(ISNA(VLOOKUP($B200,'Spring 2022 School'!$C$2:$AF$219,12,FALSE)),0,(VLOOKUP($B200,'Spring 2022 School'!$C$2:$AF$219,12,FALSE)))</f>
        <v>15</v>
      </c>
      <c r="J200" s="242">
        <f>IF(ISNA(VLOOKUP($B200,'Summer 2022 School'!$C$2:$AF$219,12,FALSE)),0,(VLOOKUP($B200,'Summer 2022 School'!$C$2:$AF$219,12,FALSE)))</f>
        <v>15</v>
      </c>
      <c r="K200" s="242">
        <f>IF(ISNA(VLOOKUP($B200,'Autumn 2022 School'!$C$2:$AF$219,9,FALSE)),0,(VLOOKUP($B200,'Autumn 2022 School'!$C$2:$AF$219,9,FALSE)))</f>
        <v>0</v>
      </c>
      <c r="L200" s="242">
        <f>IF(ISNA(VLOOKUP($B200,'Spring 2022 School'!$C$2:$AF$219,15,FALSE)),0,(VLOOKUP($B200,'Spring 2022 School'!$C$2:$AF$219,15,FALSE)))</f>
        <v>0</v>
      </c>
      <c r="M200" s="242">
        <f>IF(ISNA(VLOOKUP($B200,'Summer 2022 School'!$C$2:$AF$219,15,FALSE)),0,(VLOOKUP($B200,'Summer 2022 School'!$C$2:$AF$219,15,FALSE)))</f>
        <v>0</v>
      </c>
      <c r="N200" s="242">
        <f>IF(ISNA(VLOOKUP($B200,'Autumn 2022 School'!$C$2:$AF$219,11,FALSE)),0,(VLOOKUP($B200,'Autumn 2022 School'!$C$2:$AF$219,11,FALSE)))</f>
        <v>0</v>
      </c>
      <c r="O200" s="242">
        <f>IF(ISNA(VLOOKUP($B200,'Spring 2022 School'!$C$2:$AF$219,2,FALSE)),0,(VLOOKUP($B200,'Spring 2022 School'!$C$2:$AF$219,2,FALSE)))</f>
        <v>0</v>
      </c>
      <c r="P200" s="242">
        <f>IF(ISNA(VLOOKUP($B200,'Summer 2022 School'!$C$2:$AF$219,2,FALSE)),0,(VLOOKUP($B200,'Summer 2022 School'!$C$2:$AF$219,2,FALSE)))</f>
        <v>0</v>
      </c>
      <c r="Q200" s="242">
        <f>IF(ISNA(VLOOKUP($B200,'Autumn 2022 School'!$C$2:$AF$219,2,FALSE)),0,(VLOOKUP($B200,'Autumn 2022 School'!$C$2:$AF$219,2,FALSE)))</f>
        <v>0</v>
      </c>
      <c r="R200" s="242">
        <f>IF(ISNA(VLOOKUP($B200,'Spring 2022 School'!$C$2:$AF$219,9,FALSE)),0,(VLOOKUP($B200,'Spring 2022 School'!$C$2:$AF$219,9,FALSE)))</f>
        <v>0</v>
      </c>
      <c r="S200" s="242">
        <f>IF(ISNA(VLOOKUP($B200,'Summer 2022 School'!$C$2:$AF$219,9,FALSE)),0,(VLOOKUP($B200,'Summer 2022 School'!$C$2:$AF$219,9,FALSE)))</f>
        <v>0</v>
      </c>
      <c r="T200" s="242">
        <f>IF(ISNA(VLOOKUP($B200,'Autumn 2022 School'!$C$2:$AF$219,7,FALSE)),0,(VLOOKUP($B200,'Autumn 2022 School'!$C$2:$AF$219,7,FALSE)))</f>
        <v>0</v>
      </c>
      <c r="U200" s="242">
        <f>IF(ISNA(VLOOKUP($B200,'Spring 2022 School'!$C$2:$AF$219,25,FALSE)),0,(VLOOKUP($B200,'Spring 2022 School'!$C$2:$AF$219,25,FALSE)))</f>
        <v>1</v>
      </c>
      <c r="V200" s="242">
        <f>IF(ISNA(VLOOKUP($B200,'Spring 2022 School'!$C$2:$AF$219,25,FALSE)),0,(VLOOKUP($B200,'Spring 2022 School'!$C$2:$AF$219,25,FALSE)))</f>
        <v>1</v>
      </c>
      <c r="W200" s="242">
        <f>IF(ISNA(VLOOKUP($B200,'Spring 2022 School'!$C$2:$AF$219,25,FALSE)),0,(VLOOKUP($B200,'Spring 2022 School'!$C$2:$AF$219,25,FALSE)))</f>
        <v>1</v>
      </c>
      <c r="X200" s="242">
        <f>IF(ISNA(VLOOKUP($B200,'Spring 2022 School'!$C$2:$AF$219,26,FALSE)),0,(VLOOKUP($B200,'Spring 2022 School'!$C$2:$AF$219,26,FALSE)))</f>
        <v>15</v>
      </c>
      <c r="Y200" s="242">
        <f>IF(ISNA(VLOOKUP($B200,'Spring 2022 School'!$C$2:$AF$219,26,FALSE)),0,(VLOOKUP($B200,'Spring 2022 School'!$C$2:$AF$219,26,FALSE)))</f>
        <v>15</v>
      </c>
      <c r="Z200" s="242">
        <f>IF(ISNA(VLOOKUP($B200,'Spring 2022 School'!$C$2:$AF$219,26,FALSE)),0,(VLOOKUP($B200,'Spring 2022 School'!$C$2:$AF$219,26,FALSE)))</f>
        <v>15</v>
      </c>
      <c r="AA200" s="242">
        <f>IF(ISNA(VLOOKUP($B200,'Spring 2022 School'!$C$2:$AF$219,27,FALSE)),0,(VLOOKUP($B200,'Spring 2022 School'!$C$2:$AF$219,27,FALSE)))</f>
        <v>0</v>
      </c>
      <c r="AB200" s="242">
        <f>IF(ISNA(VLOOKUP($B200,'Spring 2022 School'!$C$2:$AF$219,27,FALSE)),0,(VLOOKUP($B200,'Spring 2022 School'!$C$2:$AF$219,27,FALSE)))</f>
        <v>0</v>
      </c>
      <c r="AC200" s="242">
        <f>IF(ISNA(VLOOKUP($B200,'Spring 2022 School'!$C$2:$AF$219,27,FALSE)),0,(VLOOKUP($B200,'Spring 2022 School'!$C$2:$AF$219,27,FALSE)))</f>
        <v>0</v>
      </c>
      <c r="AD200" s="414">
        <f t="shared" si="70"/>
        <v>1833</v>
      </c>
      <c r="AE200" s="436">
        <f>VLOOKUP($A200,'Data EYFSS Indica Old'!$C:$AQ,17,0)</f>
        <v>0</v>
      </c>
      <c r="AF200" s="436">
        <f>VLOOKUP($A200,'Data EYFSS Indica Old'!$C:$AQ,18,0)</f>
        <v>0</v>
      </c>
      <c r="AG200" s="436">
        <f>VLOOKUP($A200,'Data EYFSS Indica Old'!$C:$AQ,19,0)</f>
        <v>0</v>
      </c>
      <c r="AH200" s="414">
        <f t="shared" si="71"/>
        <v>0</v>
      </c>
      <c r="AI200" s="414">
        <f t="shared" si="72"/>
        <v>0</v>
      </c>
      <c r="AJ200" s="414">
        <f t="shared" si="73"/>
        <v>0</v>
      </c>
      <c r="AK200" s="414">
        <f t="shared" si="74"/>
        <v>0</v>
      </c>
      <c r="AL200" s="436">
        <f>IF(ISNA(VLOOKUP($A200,'Spring 2022 School'!$B197:$AD197,29,FALSE)),0,(VLOOKUP($A200,'Spring 2022 School'!$B197:$AD197,29,FALSE)))</f>
        <v>1</v>
      </c>
      <c r="AM200" s="436">
        <f>IF(ISNA(VLOOKUP($A200,'Spring 2022 School'!$B197:$AZ197,30,FALSE)),0,(VLOOKUP($A200,'Spring 2022 School'!$B197:$AZ197,30,FALSE)))</f>
        <v>15</v>
      </c>
      <c r="AN200" s="435">
        <f t="shared" si="67"/>
        <v>545</v>
      </c>
      <c r="AO200" s="437">
        <f t="shared" si="68"/>
        <v>0</v>
      </c>
      <c r="AP200" s="414">
        <f t="shared" si="69"/>
        <v>2378</v>
      </c>
      <c r="AQ200" s="436">
        <f>VLOOKUP($A200,'Data EYFSS Indica Old'!$C:$AQ,26,0)</f>
        <v>0</v>
      </c>
      <c r="AR200" s="436">
        <f>VLOOKUP($A200,'Data EYFSS Indica Old'!$C:$AQ,27,0)</f>
        <v>0</v>
      </c>
      <c r="AS200" s="436">
        <f>VLOOKUP($A200,'Data EYFSS Indica Old'!$C:$AQ,28,0)</f>
        <v>0</v>
      </c>
      <c r="AT200" s="442">
        <f t="shared" si="79"/>
        <v>0</v>
      </c>
      <c r="AU200" s="442">
        <f>(VLOOKUP($A200,'Data EYFSS Indica Old'!$C:$AQ,24,0))/3.2*AU$3</f>
        <v>0</v>
      </c>
      <c r="AV200" s="447">
        <f t="shared" si="75"/>
        <v>2378</v>
      </c>
      <c r="AW200" s="443">
        <f t="shared" si="76"/>
        <v>990.83333333333326</v>
      </c>
      <c r="AX200" s="443">
        <f t="shared" si="77"/>
        <v>792.66666666666663</v>
      </c>
      <c r="AY200" s="443">
        <f t="shared" si="78"/>
        <v>594.5</v>
      </c>
      <c r="AZ200" s="443"/>
    </row>
    <row r="201" spans="1:52" x14ac:dyDescent="0.35">
      <c r="A201" s="252">
        <v>7031</v>
      </c>
      <c r="B201" t="s">
        <v>334</v>
      </c>
      <c r="C201" s="242">
        <f>IF(ISNA(VLOOKUP($B201,'Spring 2022 School'!$C$2:$AF$220,5,FALSE)),0,(VLOOKUP($B201,'Spring 2022 School'!$C$2:$AF$220,5,FALSE)))</f>
        <v>5</v>
      </c>
      <c r="D201" s="242">
        <f>IF(ISNA(VLOOKUP($B201,'Summer 2022 School'!$C$2:$AF$220,5,FALSE)),0,(VLOOKUP($B201,'Summer 2022 School'!$C$2:$AF$220,5,FALSE)))</f>
        <v>6</v>
      </c>
      <c r="E201" s="242">
        <f>IF(ISNA(VLOOKUP($B201,'Autumn 2022 School'!$C$2:$AF$219,4,FALSE)),0,(VLOOKUP($B201,'Autumn 2022 School'!$C$2:$AF$219,4,FALSE)))</f>
        <v>2</v>
      </c>
      <c r="F201" s="242">
        <f>IF(ISNA(VLOOKUP($B201,'Spring 2022 School'!$C$2:$AF$219,8,FALSE)),0,(VLOOKUP($B201,'Spring 2022 School'!$C$2:$AF$219,8,FALSE)))</f>
        <v>0</v>
      </c>
      <c r="G201" s="242">
        <f>IF(ISNA(VLOOKUP($B201,'Summer 2022 School'!$C$2:$AF$219,8,FALSE)),0,(VLOOKUP($B201,'Summer 2022 School'!$C$2:$AF$219,8,FALSE)))</f>
        <v>0</v>
      </c>
      <c r="H201" s="242">
        <f>IF(ISNA(VLOOKUP($B201,'Autumn 2022 School'!$C$2:$AF$219,6,FALSE)),0,(VLOOKUP($B201,'Autumn 2022 School'!$C$2:$AF$219,6,FALSE)))</f>
        <v>0</v>
      </c>
      <c r="I201" s="242">
        <f>IF(ISNA(VLOOKUP($B201,'Spring 2022 School'!$C$2:$AF$219,12,FALSE)),0,(VLOOKUP($B201,'Spring 2022 School'!$C$2:$AF$219,12,FALSE)))</f>
        <v>75</v>
      </c>
      <c r="J201" s="242">
        <f>IF(ISNA(VLOOKUP($B201,'Summer 2022 School'!$C$2:$AF$219,12,FALSE)),0,(VLOOKUP($B201,'Summer 2022 School'!$C$2:$AF$219,12,FALSE)))</f>
        <v>90</v>
      </c>
      <c r="K201" s="242">
        <f>IF(ISNA(VLOOKUP($B201,'Autumn 2022 School'!$C$2:$AF$219,9,FALSE)),0,(VLOOKUP($B201,'Autumn 2022 School'!$C$2:$AF$219,9,FALSE)))</f>
        <v>30</v>
      </c>
      <c r="L201" s="242">
        <f>IF(ISNA(VLOOKUP($B201,'Spring 2022 School'!$C$2:$AF$219,15,FALSE)),0,(VLOOKUP($B201,'Spring 2022 School'!$C$2:$AF$219,15,FALSE)))</f>
        <v>0</v>
      </c>
      <c r="M201" s="242">
        <f>IF(ISNA(VLOOKUP($B201,'Summer 2022 School'!$C$2:$AF$219,15,FALSE)),0,(VLOOKUP($B201,'Summer 2022 School'!$C$2:$AF$219,15,FALSE)))</f>
        <v>0</v>
      </c>
      <c r="N201" s="242">
        <f>IF(ISNA(VLOOKUP($B201,'Autumn 2022 School'!$C$2:$AF$219,11,FALSE)),0,(VLOOKUP($B201,'Autumn 2022 School'!$C$2:$AF$219,11,FALSE)))</f>
        <v>0</v>
      </c>
      <c r="O201" s="242">
        <f>IF(ISNA(VLOOKUP($B201,'Spring 2022 School'!$C$2:$AF$219,2,FALSE)),0,(VLOOKUP($B201,'Spring 2022 School'!$C$2:$AF$219,2,FALSE)))</f>
        <v>1</v>
      </c>
      <c r="P201" s="242">
        <f>IF(ISNA(VLOOKUP($B201,'Summer 2022 School'!$C$2:$AF$219,2,FALSE)),0,(VLOOKUP($B201,'Summer 2022 School'!$C$2:$AF$219,2,FALSE)))</f>
        <v>1</v>
      </c>
      <c r="Q201" s="242">
        <f>IF(ISNA(VLOOKUP($B201,'Autumn 2022 School'!$C$2:$AF$219,2,FALSE)),0,(VLOOKUP($B201,'Autumn 2022 School'!$C$2:$AF$219,2,FALSE)))</f>
        <v>2</v>
      </c>
      <c r="R201" s="242">
        <f>IF(ISNA(VLOOKUP($B201,'Spring 2022 School'!$C$2:$AF$219,9,FALSE)),0,(VLOOKUP($B201,'Spring 2022 School'!$C$2:$AF$219,9,FALSE)))</f>
        <v>15</v>
      </c>
      <c r="S201" s="242">
        <f>IF(ISNA(VLOOKUP($B201,'Summer 2022 School'!$C$2:$AF$219,9,FALSE)),0,(VLOOKUP($B201,'Summer 2022 School'!$C$2:$AF$219,9,FALSE)))</f>
        <v>15</v>
      </c>
      <c r="T201" s="242">
        <f>IF(ISNA(VLOOKUP($B201,'Autumn 2022 School'!$C$2:$AF$219,7,FALSE)),0,(VLOOKUP($B201,'Autumn 2022 School'!$C$2:$AF$219,7,FALSE)))</f>
        <v>30</v>
      </c>
      <c r="U201" s="242">
        <f>IF(ISNA(VLOOKUP($B201,'Spring 2022 School'!$C$2:$AF$219,25,FALSE)),0,(VLOOKUP($B201,'Spring 2022 School'!$C$2:$AF$219,25,FALSE)))</f>
        <v>0</v>
      </c>
      <c r="V201" s="242">
        <f>IF(ISNA(VLOOKUP($B201,'Spring 2022 School'!$C$2:$AF$219,25,FALSE)),0,(VLOOKUP($B201,'Spring 2022 School'!$C$2:$AF$219,25,FALSE)))</f>
        <v>0</v>
      </c>
      <c r="W201" s="242">
        <f>IF(ISNA(VLOOKUP($B201,'Spring 2022 School'!$C$2:$AF$219,25,FALSE)),0,(VLOOKUP($B201,'Spring 2022 School'!$C$2:$AF$219,25,FALSE)))</f>
        <v>0</v>
      </c>
      <c r="X201" s="242">
        <f>IF(ISNA(VLOOKUP($B201,'Spring 2022 School'!$C$2:$AF$219,26,FALSE)),0,(VLOOKUP($B201,'Spring 2022 School'!$C$2:$AF$219,26,FALSE)))</f>
        <v>0</v>
      </c>
      <c r="Y201" s="242">
        <f>IF(ISNA(VLOOKUP($B201,'Spring 2022 School'!$C$2:$AF$219,26,FALSE)),0,(VLOOKUP($B201,'Spring 2022 School'!$C$2:$AF$219,26,FALSE)))</f>
        <v>0</v>
      </c>
      <c r="Z201" s="242">
        <f>IF(ISNA(VLOOKUP($B201,'Spring 2022 School'!$C$2:$AF$219,26,FALSE)),0,(VLOOKUP($B201,'Spring 2022 School'!$C$2:$AF$219,26,FALSE)))</f>
        <v>0</v>
      </c>
      <c r="AA201" s="242">
        <f>IF(ISNA(VLOOKUP($B201,'Spring 2022 School'!$C$2:$AF$219,27,FALSE)),0,(VLOOKUP($B201,'Spring 2022 School'!$C$2:$AF$219,27,FALSE)))</f>
        <v>0</v>
      </c>
      <c r="AB201" s="242">
        <f>IF(ISNA(VLOOKUP($B201,'Spring 2022 School'!$C$2:$AF$219,27,FALSE)),0,(VLOOKUP($B201,'Spring 2022 School'!$C$2:$AF$219,27,FALSE)))</f>
        <v>0</v>
      </c>
      <c r="AC201" s="242">
        <f>IF(ISNA(VLOOKUP($B201,'Spring 2022 School'!$C$2:$AF$219,27,FALSE)),0,(VLOOKUP($B201,'Spring 2022 School'!$C$2:$AF$219,27,FALSE)))</f>
        <v>0</v>
      </c>
      <c r="AD201" s="414">
        <f t="shared" si="70"/>
        <v>11773.5</v>
      </c>
      <c r="AE201" s="436">
        <f>VLOOKUP($A201,'Data EYFSS Indica Old'!$C:$AQ,17,0)</f>
        <v>0</v>
      </c>
      <c r="AF201" s="436">
        <f>VLOOKUP($A201,'Data EYFSS Indica Old'!$C:$AQ,18,0)</f>
        <v>0</v>
      </c>
      <c r="AG201" s="436">
        <f>VLOOKUP($A201,'Data EYFSS Indica Old'!$C:$AQ,19,0)</f>
        <v>0</v>
      </c>
      <c r="AH201" s="414">
        <f t="shared" si="71"/>
        <v>0</v>
      </c>
      <c r="AI201" s="414">
        <f t="shared" si="72"/>
        <v>0</v>
      </c>
      <c r="AJ201" s="414">
        <f t="shared" si="73"/>
        <v>0</v>
      </c>
      <c r="AK201" s="414">
        <f t="shared" si="74"/>
        <v>0</v>
      </c>
      <c r="AL201" s="436">
        <f>IF(ISNA(VLOOKUP($A201,'Spring 2022 School'!$B198:$AD198,29,FALSE)),0,(VLOOKUP($A201,'Spring 2022 School'!$B198:$AD198,29,FALSE)))</f>
        <v>0</v>
      </c>
      <c r="AM201" s="436">
        <f>IF(ISNA(VLOOKUP($A201,'Spring 2022 School'!$B198:$AZ198,30,FALSE)),0,(VLOOKUP($A201,'Spring 2022 School'!$B198:$AZ198,30,FALSE)))</f>
        <v>0</v>
      </c>
      <c r="AN201" s="435">
        <f t="shared" si="67"/>
        <v>0</v>
      </c>
      <c r="AO201" s="437">
        <f t="shared" si="68"/>
        <v>4357.5</v>
      </c>
      <c r="AP201" s="414">
        <f t="shared" si="69"/>
        <v>16131</v>
      </c>
      <c r="AQ201" s="436">
        <f>VLOOKUP($A201,'Data EYFSS Indica Old'!$C:$AQ,26,0)</f>
        <v>0</v>
      </c>
      <c r="AR201" s="436">
        <f>VLOOKUP($A201,'Data EYFSS Indica Old'!$C:$AQ,27,0)</f>
        <v>0</v>
      </c>
      <c r="AS201" s="436">
        <f>VLOOKUP($A201,'Data EYFSS Indica Old'!$C:$AQ,28,0)</f>
        <v>0</v>
      </c>
      <c r="AT201" s="442">
        <f t="shared" si="79"/>
        <v>0</v>
      </c>
      <c r="AU201" s="442">
        <f>(VLOOKUP($A201,'Data EYFSS Indica Old'!$C:$AQ,24,0))/3.2*AU$3</f>
        <v>0</v>
      </c>
      <c r="AV201" s="447">
        <f t="shared" si="75"/>
        <v>16131</v>
      </c>
      <c r="AW201" s="443">
        <f t="shared" si="76"/>
        <v>6721.25</v>
      </c>
      <c r="AX201" s="443">
        <f t="shared" si="77"/>
        <v>5377</v>
      </c>
      <c r="AY201" s="443">
        <f t="shared" si="78"/>
        <v>4032.75</v>
      </c>
      <c r="AZ201" s="443"/>
    </row>
    <row r="202" spans="1:52" x14ac:dyDescent="0.35">
      <c r="A202" s="252">
        <v>7034</v>
      </c>
      <c r="B202" t="s">
        <v>335</v>
      </c>
      <c r="C202" s="242">
        <f>IF(ISNA(VLOOKUP($B202,'Spring 2022 School'!$C$2:$AF$220,5,FALSE)),0,(VLOOKUP($B202,'Spring 2022 School'!$C$2:$AF$220,5,FALSE)))</f>
        <v>4</v>
      </c>
      <c r="D202" s="242">
        <f>IF(ISNA(VLOOKUP($B202,'Summer 2022 School'!$C$2:$AF$220,5,FALSE)),0,(VLOOKUP($B202,'Summer 2022 School'!$C$2:$AF$220,5,FALSE)))</f>
        <v>4</v>
      </c>
      <c r="E202" s="242">
        <f>IF(ISNA(VLOOKUP($B202,'Autumn 2022 School'!$C$2:$AF$219,4,FALSE)),0,(VLOOKUP($B202,'Autumn 2022 School'!$C$2:$AF$219,4,FALSE)))</f>
        <v>2</v>
      </c>
      <c r="F202" s="242">
        <f>IF(ISNA(VLOOKUP($B202,'Spring 2022 School'!$C$2:$AF$219,8,FALSE)),0,(VLOOKUP($B202,'Spring 2022 School'!$C$2:$AF$219,8,FALSE)))</f>
        <v>0</v>
      </c>
      <c r="G202" s="242">
        <f>IF(ISNA(VLOOKUP($B202,'Summer 2022 School'!$C$2:$AF$219,8,FALSE)),0,(VLOOKUP($B202,'Summer 2022 School'!$C$2:$AF$219,8,FALSE)))</f>
        <v>0</v>
      </c>
      <c r="H202" s="242">
        <f>IF(ISNA(VLOOKUP($B202,'Autumn 2022 School'!$C$2:$AF$219,6,FALSE)),0,(VLOOKUP($B202,'Autumn 2022 School'!$C$2:$AF$219,6,FALSE)))</f>
        <v>0</v>
      </c>
      <c r="I202" s="242">
        <f>IF(ISNA(VLOOKUP($B202,'Spring 2022 School'!$C$2:$AF$219,12,FALSE)),0,(VLOOKUP($B202,'Spring 2022 School'!$C$2:$AF$219,12,FALSE)))</f>
        <v>60</v>
      </c>
      <c r="J202" s="242">
        <f>IF(ISNA(VLOOKUP($B202,'Summer 2022 School'!$C$2:$AF$219,12,FALSE)),0,(VLOOKUP($B202,'Summer 2022 School'!$C$2:$AF$219,12,FALSE)))</f>
        <v>60</v>
      </c>
      <c r="K202" s="242">
        <f>IF(ISNA(VLOOKUP($B202,'Autumn 2022 School'!$C$2:$AF$219,9,FALSE)),0,(VLOOKUP($B202,'Autumn 2022 School'!$C$2:$AF$219,9,FALSE)))</f>
        <v>30</v>
      </c>
      <c r="L202" s="242">
        <f>IF(ISNA(VLOOKUP($B202,'Spring 2022 School'!$C$2:$AF$219,15,FALSE)),0,(VLOOKUP($B202,'Spring 2022 School'!$C$2:$AF$219,15,FALSE)))</f>
        <v>0</v>
      </c>
      <c r="M202" s="242">
        <f>IF(ISNA(VLOOKUP($B202,'Summer 2022 School'!$C$2:$AF$219,15,FALSE)),0,(VLOOKUP($B202,'Summer 2022 School'!$C$2:$AF$219,15,FALSE)))</f>
        <v>0</v>
      </c>
      <c r="N202" s="242">
        <f>IF(ISNA(VLOOKUP($B202,'Autumn 2022 School'!$C$2:$AF$219,11,FALSE)),0,(VLOOKUP($B202,'Autumn 2022 School'!$C$2:$AF$219,11,FALSE)))</f>
        <v>0</v>
      </c>
      <c r="O202" s="242">
        <f>IF(ISNA(VLOOKUP($B202,'Spring 2022 School'!$C$2:$AF$219,2,FALSE)),0,(VLOOKUP($B202,'Spring 2022 School'!$C$2:$AF$219,2,FALSE)))</f>
        <v>0</v>
      </c>
      <c r="P202" s="242">
        <f>IF(ISNA(VLOOKUP($B202,'Summer 2022 School'!$C$2:$AF$219,2,FALSE)),0,(VLOOKUP($B202,'Summer 2022 School'!$C$2:$AF$219,2,FALSE)))</f>
        <v>0</v>
      </c>
      <c r="Q202" s="242">
        <f>IF(ISNA(VLOOKUP($B202,'Autumn 2022 School'!$C$2:$AF$219,2,FALSE)),0,(VLOOKUP($B202,'Autumn 2022 School'!$C$2:$AF$219,2,FALSE)))</f>
        <v>0</v>
      </c>
      <c r="R202" s="242">
        <f>IF(ISNA(VLOOKUP($B202,'Spring 2022 School'!$C$2:$AF$219,9,FALSE)),0,(VLOOKUP($B202,'Spring 2022 School'!$C$2:$AF$219,9,FALSE)))</f>
        <v>0</v>
      </c>
      <c r="S202" s="242">
        <f>IF(ISNA(VLOOKUP($B202,'Summer 2022 School'!$C$2:$AF$219,9,FALSE)),0,(VLOOKUP($B202,'Summer 2022 School'!$C$2:$AF$219,9,FALSE)))</f>
        <v>0</v>
      </c>
      <c r="T202" s="242">
        <f>IF(ISNA(VLOOKUP($B202,'Autumn 2022 School'!$C$2:$AF$219,7,FALSE)),0,(VLOOKUP($B202,'Autumn 2022 School'!$C$2:$AF$219,7,FALSE)))</f>
        <v>0</v>
      </c>
      <c r="U202" s="242">
        <f>IF(ISNA(VLOOKUP($B202,'Spring 2022 School'!$C$2:$AF$219,25,FALSE)),0,(VLOOKUP($B202,'Spring 2022 School'!$C$2:$AF$219,25,FALSE)))</f>
        <v>0</v>
      </c>
      <c r="V202" s="242">
        <f>IF(ISNA(VLOOKUP($B202,'Spring 2022 School'!$C$2:$AF$219,25,FALSE)),0,(VLOOKUP($B202,'Spring 2022 School'!$C$2:$AF$219,25,FALSE)))</f>
        <v>0</v>
      </c>
      <c r="W202" s="242">
        <f>IF(ISNA(VLOOKUP($B202,'Spring 2022 School'!$C$2:$AF$219,25,FALSE)),0,(VLOOKUP($B202,'Spring 2022 School'!$C$2:$AF$219,25,FALSE)))</f>
        <v>0</v>
      </c>
      <c r="X202" s="242">
        <f>IF(ISNA(VLOOKUP($B202,'Spring 2022 School'!$C$2:$AF$219,26,FALSE)),0,(VLOOKUP($B202,'Spring 2022 School'!$C$2:$AF$219,26,FALSE)))</f>
        <v>0</v>
      </c>
      <c r="Y202" s="242">
        <f>IF(ISNA(VLOOKUP($B202,'Spring 2022 School'!$C$2:$AF$219,26,FALSE)),0,(VLOOKUP($B202,'Spring 2022 School'!$C$2:$AF$219,26,FALSE)))</f>
        <v>0</v>
      </c>
      <c r="Z202" s="242">
        <f>IF(ISNA(VLOOKUP($B202,'Spring 2022 School'!$C$2:$AF$219,26,FALSE)),0,(VLOOKUP($B202,'Spring 2022 School'!$C$2:$AF$219,26,FALSE)))</f>
        <v>0</v>
      </c>
      <c r="AA202" s="242">
        <f>IF(ISNA(VLOOKUP($B202,'Spring 2022 School'!$C$2:$AF$219,27,FALSE)),0,(VLOOKUP($B202,'Spring 2022 School'!$C$2:$AF$219,27,FALSE)))</f>
        <v>0</v>
      </c>
      <c r="AB202" s="242">
        <f>IF(ISNA(VLOOKUP($B202,'Spring 2022 School'!$C$2:$AF$219,27,FALSE)),0,(VLOOKUP($B202,'Spring 2022 School'!$C$2:$AF$219,27,FALSE)))</f>
        <v>0</v>
      </c>
      <c r="AC202" s="242">
        <f>IF(ISNA(VLOOKUP($B202,'Spring 2022 School'!$C$2:$AF$219,27,FALSE)),0,(VLOOKUP($B202,'Spring 2022 School'!$C$2:$AF$219,27,FALSE)))</f>
        <v>0</v>
      </c>
      <c r="AD202" s="414">
        <f t="shared" si="70"/>
        <v>9024</v>
      </c>
      <c r="AE202" s="436">
        <f>VLOOKUP($A202,'Data EYFSS Indica Old'!$C:$AQ,17,0)</f>
        <v>0</v>
      </c>
      <c r="AF202" s="436">
        <f>VLOOKUP($A202,'Data EYFSS Indica Old'!$C:$AQ,18,0)</f>
        <v>0</v>
      </c>
      <c r="AG202" s="436">
        <f>VLOOKUP($A202,'Data EYFSS Indica Old'!$C:$AQ,19,0)</f>
        <v>0</v>
      </c>
      <c r="AH202" s="414">
        <f t="shared" si="71"/>
        <v>0</v>
      </c>
      <c r="AI202" s="414">
        <f t="shared" si="72"/>
        <v>0</v>
      </c>
      <c r="AJ202" s="414">
        <f t="shared" si="73"/>
        <v>0</v>
      </c>
      <c r="AK202" s="414">
        <f t="shared" si="74"/>
        <v>0</v>
      </c>
      <c r="AL202" s="436">
        <f>IF(ISNA(VLOOKUP($A202,'Spring 2022 School'!$B199:$AD199,29,FALSE)),0,(VLOOKUP($A202,'Spring 2022 School'!$B199:$AD199,29,FALSE)))</f>
        <v>0</v>
      </c>
      <c r="AM202" s="436">
        <f>IF(ISNA(VLOOKUP($A202,'Spring 2022 School'!$B199:$AZ199,30,FALSE)),0,(VLOOKUP($A202,'Spring 2022 School'!$B199:$AZ199,30,FALSE)))</f>
        <v>0</v>
      </c>
      <c r="AN202" s="435">
        <f t="shared" si="67"/>
        <v>0</v>
      </c>
      <c r="AO202" s="437">
        <f t="shared" si="68"/>
        <v>0</v>
      </c>
      <c r="AP202" s="414">
        <f t="shared" si="69"/>
        <v>9024</v>
      </c>
      <c r="AQ202" s="436">
        <f>VLOOKUP($A202,'Data EYFSS Indica Old'!$C:$AQ,26,0)</f>
        <v>0</v>
      </c>
      <c r="AR202" s="436">
        <f>VLOOKUP($A202,'Data EYFSS Indica Old'!$C:$AQ,27,0)</f>
        <v>0</v>
      </c>
      <c r="AS202" s="436">
        <f>VLOOKUP($A202,'Data EYFSS Indica Old'!$C:$AQ,28,0)</f>
        <v>0</v>
      </c>
      <c r="AT202" s="442">
        <f t="shared" si="79"/>
        <v>0</v>
      </c>
      <c r="AU202" s="442">
        <f>(VLOOKUP($A202,'Data EYFSS Indica Old'!$C:$AQ,24,0))/3.2*AU$3</f>
        <v>0</v>
      </c>
      <c r="AV202" s="447">
        <f t="shared" si="75"/>
        <v>9024</v>
      </c>
      <c r="AW202" s="443">
        <f t="shared" si="76"/>
        <v>3760</v>
      </c>
      <c r="AX202" s="443">
        <f t="shared" si="77"/>
        <v>3008</v>
      </c>
      <c r="AY202" s="443">
        <f t="shared" si="78"/>
        <v>2256</v>
      </c>
      <c r="AZ202" s="443"/>
    </row>
    <row r="203" spans="1:52" x14ac:dyDescent="0.35">
      <c r="A203" s="252">
        <v>7038</v>
      </c>
      <c r="B203" t="s">
        <v>336</v>
      </c>
      <c r="C203" s="242">
        <f>IF(ISNA(VLOOKUP($B203,'Spring 2022 School'!$C$2:$AF$220,5,FALSE)),0,(VLOOKUP($B203,'Spring 2022 School'!$C$2:$AF$220,5,FALSE)))</f>
        <v>4</v>
      </c>
      <c r="D203" s="242">
        <f>IF(ISNA(VLOOKUP($B203,'Summer 2022 School'!$C$2:$AF$220,5,FALSE)),0,(VLOOKUP($B203,'Summer 2022 School'!$C$2:$AF$220,5,FALSE)))</f>
        <v>5</v>
      </c>
      <c r="E203" s="242">
        <f>IF(ISNA(VLOOKUP($B203,'Autumn 2022 School'!$C$2:$AF$219,4,FALSE)),0,(VLOOKUP($B203,'Autumn 2022 School'!$C$2:$AF$219,4,FALSE)))</f>
        <v>3</v>
      </c>
      <c r="F203" s="242">
        <f>IF(ISNA(VLOOKUP($B203,'Spring 2022 School'!$C$2:$AF$219,8,FALSE)),0,(VLOOKUP($B203,'Spring 2022 School'!$C$2:$AF$219,8,FALSE)))</f>
        <v>0</v>
      </c>
      <c r="G203" s="242">
        <f>IF(ISNA(VLOOKUP($B203,'Summer 2022 School'!$C$2:$AF$219,8,FALSE)),0,(VLOOKUP($B203,'Summer 2022 School'!$C$2:$AF$219,8,FALSE)))</f>
        <v>0</v>
      </c>
      <c r="H203" s="242">
        <f>IF(ISNA(VLOOKUP($B203,'Autumn 2022 School'!$C$2:$AF$219,6,FALSE)),0,(VLOOKUP($B203,'Autumn 2022 School'!$C$2:$AF$219,6,FALSE)))</f>
        <v>0</v>
      </c>
      <c r="I203" s="242">
        <f>IF(ISNA(VLOOKUP($B203,'Spring 2022 School'!$C$2:$AF$219,12,FALSE)),0,(VLOOKUP($B203,'Spring 2022 School'!$C$2:$AF$219,12,FALSE)))</f>
        <v>60</v>
      </c>
      <c r="J203" s="242">
        <f>IF(ISNA(VLOOKUP($B203,'Summer 2022 School'!$C$2:$AF$219,12,FALSE)),0,(VLOOKUP($B203,'Summer 2022 School'!$C$2:$AF$219,12,FALSE)))</f>
        <v>75</v>
      </c>
      <c r="K203" s="242">
        <f>IF(ISNA(VLOOKUP($B203,'Autumn 2022 School'!$C$2:$AF$219,9,FALSE)),0,(VLOOKUP($B203,'Autumn 2022 School'!$C$2:$AF$219,9,FALSE)))</f>
        <v>45</v>
      </c>
      <c r="L203" s="242">
        <f>IF(ISNA(VLOOKUP($B203,'Spring 2022 School'!$C$2:$AF$219,15,FALSE)),0,(VLOOKUP($B203,'Spring 2022 School'!$C$2:$AF$219,15,FALSE)))</f>
        <v>0</v>
      </c>
      <c r="M203" s="242">
        <f>IF(ISNA(VLOOKUP($B203,'Summer 2022 School'!$C$2:$AF$219,15,FALSE)),0,(VLOOKUP($B203,'Summer 2022 School'!$C$2:$AF$219,15,FALSE)))</f>
        <v>0</v>
      </c>
      <c r="N203" s="242">
        <f>IF(ISNA(VLOOKUP($B203,'Autumn 2022 School'!$C$2:$AF$219,11,FALSE)),0,(VLOOKUP($B203,'Autumn 2022 School'!$C$2:$AF$219,11,FALSE)))</f>
        <v>0</v>
      </c>
      <c r="O203" s="242">
        <f>IF(ISNA(VLOOKUP($B203,'Spring 2022 School'!$C$2:$AF$219,2,FALSE)),0,(VLOOKUP($B203,'Spring 2022 School'!$C$2:$AF$219,2,FALSE)))</f>
        <v>0</v>
      </c>
      <c r="P203" s="242">
        <f>IF(ISNA(VLOOKUP($B203,'Summer 2022 School'!$C$2:$AF$219,2,FALSE)),0,(VLOOKUP($B203,'Summer 2022 School'!$C$2:$AF$219,2,FALSE)))</f>
        <v>1</v>
      </c>
      <c r="Q203" s="242">
        <f>IF(ISNA(VLOOKUP($B203,'Autumn 2022 School'!$C$2:$AF$219,2,FALSE)),0,(VLOOKUP($B203,'Autumn 2022 School'!$C$2:$AF$219,2,FALSE)))</f>
        <v>0</v>
      </c>
      <c r="R203" s="242">
        <f>IF(ISNA(VLOOKUP($B203,'Spring 2022 School'!$C$2:$AF$219,9,FALSE)),0,(VLOOKUP($B203,'Spring 2022 School'!$C$2:$AF$219,9,FALSE)))</f>
        <v>0</v>
      </c>
      <c r="S203" s="242">
        <f>IF(ISNA(VLOOKUP($B203,'Summer 2022 School'!$C$2:$AF$219,9,FALSE)),0,(VLOOKUP($B203,'Summer 2022 School'!$C$2:$AF$219,9,FALSE)))</f>
        <v>15</v>
      </c>
      <c r="T203" s="242">
        <f>IF(ISNA(VLOOKUP($B203,'Autumn 2022 School'!$C$2:$AF$219,7,FALSE)),0,(VLOOKUP($B203,'Autumn 2022 School'!$C$2:$AF$219,7,FALSE)))</f>
        <v>0</v>
      </c>
      <c r="U203" s="242">
        <f>IF(ISNA(VLOOKUP($B203,'Spring 2022 School'!$C$2:$AF$219,25,FALSE)),0,(VLOOKUP($B203,'Spring 2022 School'!$C$2:$AF$219,25,FALSE)))</f>
        <v>0</v>
      </c>
      <c r="V203" s="242">
        <f>IF(ISNA(VLOOKUP($B203,'Spring 2022 School'!$C$2:$AF$219,25,FALSE)),0,(VLOOKUP($B203,'Spring 2022 School'!$C$2:$AF$219,25,FALSE)))</f>
        <v>0</v>
      </c>
      <c r="W203" s="242">
        <f>IF(ISNA(VLOOKUP($B203,'Spring 2022 School'!$C$2:$AF$219,25,FALSE)),0,(VLOOKUP($B203,'Spring 2022 School'!$C$2:$AF$219,25,FALSE)))</f>
        <v>0</v>
      </c>
      <c r="X203" s="242">
        <f>IF(ISNA(VLOOKUP($B203,'Spring 2022 School'!$C$2:$AF$219,26,FALSE)),0,(VLOOKUP($B203,'Spring 2022 School'!$C$2:$AF$219,26,FALSE)))</f>
        <v>0</v>
      </c>
      <c r="Y203" s="242">
        <f>IF(ISNA(VLOOKUP($B203,'Spring 2022 School'!$C$2:$AF$219,26,FALSE)),0,(VLOOKUP($B203,'Spring 2022 School'!$C$2:$AF$219,26,FALSE)))</f>
        <v>0</v>
      </c>
      <c r="Z203" s="242">
        <f>IF(ISNA(VLOOKUP($B203,'Spring 2022 School'!$C$2:$AF$219,26,FALSE)),0,(VLOOKUP($B203,'Spring 2022 School'!$C$2:$AF$219,26,FALSE)))</f>
        <v>0</v>
      </c>
      <c r="AA203" s="242">
        <f>IF(ISNA(VLOOKUP($B203,'Spring 2022 School'!$C$2:$AF$219,27,FALSE)),0,(VLOOKUP($B203,'Spring 2022 School'!$C$2:$AF$219,27,FALSE)))</f>
        <v>0</v>
      </c>
      <c r="AB203" s="242">
        <f>IF(ISNA(VLOOKUP($B203,'Spring 2022 School'!$C$2:$AF$219,27,FALSE)),0,(VLOOKUP($B203,'Spring 2022 School'!$C$2:$AF$219,27,FALSE)))</f>
        <v>0</v>
      </c>
      <c r="AC203" s="242">
        <f>IF(ISNA(VLOOKUP($B203,'Spring 2022 School'!$C$2:$AF$219,27,FALSE)),0,(VLOOKUP($B203,'Spring 2022 School'!$C$2:$AF$219,27,FALSE)))</f>
        <v>0</v>
      </c>
      <c r="AD203" s="414">
        <f t="shared" si="70"/>
        <v>10786.5</v>
      </c>
      <c r="AE203" s="436">
        <f>VLOOKUP($A203,'Data EYFSS Indica Old'!$C:$AQ,17,0)</f>
        <v>0</v>
      </c>
      <c r="AF203" s="436">
        <f>VLOOKUP($A203,'Data EYFSS Indica Old'!$C:$AQ,18,0)</f>
        <v>0</v>
      </c>
      <c r="AG203" s="436">
        <f>VLOOKUP($A203,'Data EYFSS Indica Old'!$C:$AQ,19,0)</f>
        <v>0</v>
      </c>
      <c r="AH203" s="414">
        <f t="shared" si="71"/>
        <v>0</v>
      </c>
      <c r="AI203" s="414">
        <f t="shared" si="72"/>
        <v>0</v>
      </c>
      <c r="AJ203" s="414">
        <f t="shared" si="73"/>
        <v>0</v>
      </c>
      <c r="AK203" s="414">
        <f t="shared" si="74"/>
        <v>0</v>
      </c>
      <c r="AL203" s="436">
        <f>IF(ISNA(VLOOKUP($A203,'Spring 2022 School'!$B200:$AD200,29,FALSE)),0,(VLOOKUP($A203,'Spring 2022 School'!$B200:$AD200,29,FALSE)))</f>
        <v>0</v>
      </c>
      <c r="AM203" s="436">
        <f>IF(ISNA(VLOOKUP($A203,'Spring 2022 School'!$B200:$AZ200,30,FALSE)),0,(VLOOKUP($A203,'Spring 2022 School'!$B200:$AZ200,30,FALSE)))</f>
        <v>0</v>
      </c>
      <c r="AN203" s="435">
        <f t="shared" si="67"/>
        <v>0</v>
      </c>
      <c r="AO203" s="437">
        <f t="shared" si="68"/>
        <v>1132.9499999999998</v>
      </c>
      <c r="AP203" s="414">
        <f t="shared" si="69"/>
        <v>11919.45</v>
      </c>
      <c r="AQ203" s="436">
        <f>VLOOKUP($A203,'Data EYFSS Indica Old'!$C:$AQ,26,0)</f>
        <v>0</v>
      </c>
      <c r="AR203" s="436">
        <f>VLOOKUP($A203,'Data EYFSS Indica Old'!$C:$AQ,27,0)</f>
        <v>0</v>
      </c>
      <c r="AS203" s="436">
        <f>VLOOKUP($A203,'Data EYFSS Indica Old'!$C:$AQ,28,0)</f>
        <v>0</v>
      </c>
      <c r="AT203" s="442">
        <f t="shared" si="79"/>
        <v>0</v>
      </c>
      <c r="AU203" s="442">
        <f>(VLOOKUP($A203,'Data EYFSS Indica Old'!$C:$AQ,24,0))/3.2*AU$3</f>
        <v>0</v>
      </c>
      <c r="AV203" s="447">
        <f t="shared" si="75"/>
        <v>11919.45</v>
      </c>
      <c r="AW203" s="443">
        <f t="shared" si="76"/>
        <v>4966.4375</v>
      </c>
      <c r="AX203" s="443">
        <f t="shared" si="77"/>
        <v>3973.15</v>
      </c>
      <c r="AY203" s="443">
        <f t="shared" si="78"/>
        <v>2979.8625000000002</v>
      </c>
      <c r="AZ203" s="443"/>
    </row>
    <row r="204" spans="1:52" x14ac:dyDescent="0.35">
      <c r="A204" s="252">
        <v>7045</v>
      </c>
      <c r="B204" t="s">
        <v>340</v>
      </c>
      <c r="C204" s="242">
        <f>IF(ISNA(VLOOKUP($B204,'Spring 2022 School'!$C$2:$AF$220,5,FALSE)),0,(VLOOKUP($B204,'Spring 2022 School'!$C$2:$AF$220,5,FALSE)))</f>
        <v>0</v>
      </c>
      <c r="D204" s="242">
        <f>IF(ISNA(VLOOKUP($B204,'Summer 2022 School'!$C$2:$AF$220,5,FALSE)),0,(VLOOKUP($B204,'Summer 2022 School'!$C$2:$AF$220,5,FALSE)))</f>
        <v>0</v>
      </c>
      <c r="E204" s="242">
        <f>IF(ISNA(VLOOKUP($B204,'Autumn 2022 School'!$C$2:$AF$219,4,FALSE)),0,(VLOOKUP($B204,'Autumn 2022 School'!$C$2:$AF$219,4,FALSE)))</f>
        <v>1</v>
      </c>
      <c r="F204" s="242">
        <f>IF(ISNA(VLOOKUP($B204,'Spring 2022 School'!$C$2:$AF$219,8,FALSE)),0,(VLOOKUP($B204,'Spring 2022 School'!$C$2:$AF$219,8,FALSE)))</f>
        <v>0</v>
      </c>
      <c r="G204" s="242">
        <f>IF(ISNA(VLOOKUP($B204,'Summer 2022 School'!$C$2:$AF$219,8,FALSE)),0,(VLOOKUP($B204,'Summer 2022 School'!$C$2:$AF$219,8,FALSE)))</f>
        <v>0</v>
      </c>
      <c r="H204" s="242">
        <f>IF(ISNA(VLOOKUP($B204,'Autumn 2022 School'!$C$2:$AF$219,6,FALSE)),0,(VLOOKUP($B204,'Autumn 2022 School'!$C$2:$AF$219,6,FALSE)))</f>
        <v>0</v>
      </c>
      <c r="I204" s="242">
        <f>IF(ISNA(VLOOKUP($B204,'Spring 2022 School'!$C$2:$AF$219,12,FALSE)),0,(VLOOKUP($B204,'Spring 2022 School'!$C$2:$AF$219,12,FALSE)))</f>
        <v>0</v>
      </c>
      <c r="J204" s="242">
        <f>IF(ISNA(VLOOKUP($B204,'Summer 2022 School'!$C$2:$AF$219,12,FALSE)),0,(VLOOKUP($B204,'Summer 2022 School'!$C$2:$AF$219,12,FALSE)))</f>
        <v>0</v>
      </c>
      <c r="K204" s="242">
        <f>IF(ISNA(VLOOKUP($B204,'Autumn 2022 School'!$C$2:$AF$219,9,FALSE)),0,(VLOOKUP($B204,'Autumn 2022 School'!$C$2:$AF$219,9,FALSE)))</f>
        <v>15</v>
      </c>
      <c r="L204" s="242">
        <f>IF(ISNA(VLOOKUP($B204,'Spring 2022 School'!$C$2:$AF$219,15,FALSE)),0,(VLOOKUP($B204,'Spring 2022 School'!$C$2:$AF$219,15,FALSE)))</f>
        <v>0</v>
      </c>
      <c r="M204" s="242">
        <f>IF(ISNA(VLOOKUP($B204,'Summer 2022 School'!$C$2:$AF$219,15,FALSE)),0,(VLOOKUP($B204,'Summer 2022 School'!$C$2:$AF$219,15,FALSE)))</f>
        <v>0</v>
      </c>
      <c r="N204" s="242">
        <f>IF(ISNA(VLOOKUP($B204,'Autumn 2022 School'!$C$2:$AF$219,11,FALSE)),0,(VLOOKUP($B204,'Autumn 2022 School'!$C$2:$AF$219,11,FALSE)))</f>
        <v>0</v>
      </c>
      <c r="O204" s="242">
        <f>IF(ISNA(VLOOKUP($B204,'Spring 2022 School'!$C$2:$AF$219,2,FALSE)),0,(VLOOKUP($B204,'Spring 2022 School'!$C$2:$AF$219,2,FALSE)))</f>
        <v>0</v>
      </c>
      <c r="P204" s="242">
        <f>IF(ISNA(VLOOKUP($B204,'Summer 2022 School'!$C$2:$AF$219,2,FALSE)),0,(VLOOKUP($B204,'Summer 2022 School'!$C$2:$AF$219,2,FALSE)))</f>
        <v>0</v>
      </c>
      <c r="Q204" s="242">
        <f>IF(ISNA(VLOOKUP($B204,'Autumn 2022 School'!$C$2:$AF$219,2,FALSE)),0,(VLOOKUP($B204,'Autumn 2022 School'!$C$2:$AF$219,2,FALSE)))</f>
        <v>0</v>
      </c>
      <c r="R204" s="242">
        <f>IF(ISNA(VLOOKUP($B204,'Spring 2022 School'!$C$2:$AF$219,9,FALSE)),0,(VLOOKUP($B204,'Spring 2022 School'!$C$2:$AF$219,9,FALSE)))</f>
        <v>0</v>
      </c>
      <c r="S204" s="242">
        <f>IF(ISNA(VLOOKUP($B204,'Summer 2022 School'!$C$2:$AF$219,9,FALSE)),0,(VLOOKUP($B204,'Summer 2022 School'!$C$2:$AF$219,9,FALSE)))</f>
        <v>0</v>
      </c>
      <c r="T204" s="242">
        <f>IF(ISNA(VLOOKUP($B204,'Autumn 2022 School'!$C$2:$AF$219,7,FALSE)),0,(VLOOKUP($B204,'Autumn 2022 School'!$C$2:$AF$219,7,FALSE)))</f>
        <v>0</v>
      </c>
      <c r="U204" s="242">
        <f>IF(ISNA(VLOOKUP($B204,'Spring 2022 School'!$C$2:$AF$219,25,FALSE)),0,(VLOOKUP($B204,'Spring 2022 School'!$C$2:$AF$219,25,FALSE)))</f>
        <v>0</v>
      </c>
      <c r="V204" s="242">
        <f>IF(ISNA(VLOOKUP($B204,'Spring 2022 School'!$C$2:$AF$219,25,FALSE)),0,(VLOOKUP($B204,'Spring 2022 School'!$C$2:$AF$219,25,FALSE)))</f>
        <v>0</v>
      </c>
      <c r="W204" s="242">
        <f>IF(ISNA(VLOOKUP($B204,'Spring 2022 School'!$C$2:$AF$219,25,FALSE)),0,(VLOOKUP($B204,'Spring 2022 School'!$C$2:$AF$219,25,FALSE)))</f>
        <v>0</v>
      </c>
      <c r="X204" s="242">
        <f>IF(ISNA(VLOOKUP($B204,'Spring 2022 School'!$C$2:$AF$219,26,FALSE)),0,(VLOOKUP($B204,'Spring 2022 School'!$C$2:$AF$219,26,FALSE)))</f>
        <v>0</v>
      </c>
      <c r="Y204" s="242">
        <f>IF(ISNA(VLOOKUP($B204,'Spring 2022 School'!$C$2:$AF$219,26,FALSE)),0,(VLOOKUP($B204,'Spring 2022 School'!$C$2:$AF$219,26,FALSE)))</f>
        <v>0</v>
      </c>
      <c r="Z204" s="242">
        <f>IF(ISNA(VLOOKUP($B204,'Spring 2022 School'!$C$2:$AF$219,26,FALSE)),0,(VLOOKUP($B204,'Spring 2022 School'!$C$2:$AF$219,26,FALSE)))</f>
        <v>0</v>
      </c>
      <c r="AA204" s="242">
        <f>IF(ISNA(VLOOKUP($B204,'Spring 2022 School'!$C$2:$AF$219,27,FALSE)),0,(VLOOKUP($B204,'Spring 2022 School'!$C$2:$AF$219,27,FALSE)))</f>
        <v>0</v>
      </c>
      <c r="AB204" s="242">
        <f>IF(ISNA(VLOOKUP($B204,'Spring 2022 School'!$C$2:$AF$219,27,FALSE)),0,(VLOOKUP($B204,'Spring 2022 School'!$C$2:$AF$219,27,FALSE)))</f>
        <v>0</v>
      </c>
      <c r="AC204" s="242">
        <f>IF(ISNA(VLOOKUP($B204,'Spring 2022 School'!$C$2:$AF$219,27,FALSE)),0,(VLOOKUP($B204,'Spring 2022 School'!$C$2:$AF$219,27,FALSE)))</f>
        <v>0</v>
      </c>
      <c r="AD204" s="414">
        <f t="shared" si="70"/>
        <v>846</v>
      </c>
      <c r="AE204" s="436">
        <f>VLOOKUP($A204,'Data EYFSS Indica Old'!$C:$AQ,17,0)</f>
        <v>0</v>
      </c>
      <c r="AF204" s="436">
        <f>VLOOKUP($A204,'Data EYFSS Indica Old'!$C:$AQ,18,0)</f>
        <v>0</v>
      </c>
      <c r="AG204" s="436">
        <f>VLOOKUP($A204,'Data EYFSS Indica Old'!$C:$AQ,19,0)</f>
        <v>0</v>
      </c>
      <c r="AH204" s="414">
        <f t="shared" si="71"/>
        <v>0</v>
      </c>
      <c r="AI204" s="414">
        <f t="shared" si="72"/>
        <v>0</v>
      </c>
      <c r="AJ204" s="414">
        <f t="shared" si="73"/>
        <v>0</v>
      </c>
      <c r="AK204" s="414">
        <f t="shared" si="74"/>
        <v>0</v>
      </c>
      <c r="AL204" s="436">
        <f>IF(ISNA(VLOOKUP($A204,'Spring 2022 School'!$B201:$AD201,29,FALSE)),0,(VLOOKUP($A204,'Spring 2022 School'!$B201:$AD201,29,FALSE)))</f>
        <v>0</v>
      </c>
      <c r="AM204" s="436">
        <f>IF(ISNA(VLOOKUP($A204,'Spring 2022 School'!$B201:$AZ201,30,FALSE)),0,(VLOOKUP($A204,'Spring 2022 School'!$B201:$AZ201,30,FALSE)))</f>
        <v>0</v>
      </c>
      <c r="AN204" s="435">
        <f t="shared" si="67"/>
        <v>0</v>
      </c>
      <c r="AO204" s="437">
        <f t="shared" si="68"/>
        <v>0</v>
      </c>
      <c r="AP204" s="414">
        <f t="shared" si="69"/>
        <v>846</v>
      </c>
      <c r="AQ204" s="436">
        <f>VLOOKUP($A204,'Data EYFSS Indica Old'!$C:$AQ,26,0)</f>
        <v>0</v>
      </c>
      <c r="AR204" s="436">
        <f>VLOOKUP($A204,'Data EYFSS Indica Old'!$C:$AQ,27,0)</f>
        <v>0</v>
      </c>
      <c r="AS204" s="436">
        <f>VLOOKUP($A204,'Data EYFSS Indica Old'!$C:$AQ,28,0)</f>
        <v>0</v>
      </c>
      <c r="AT204" s="442">
        <f t="shared" si="79"/>
        <v>0</v>
      </c>
      <c r="AU204" s="442">
        <f>(VLOOKUP($A204,'Data EYFSS Indica Old'!$C:$AQ,24,0))/3.2*AU$3</f>
        <v>0</v>
      </c>
      <c r="AV204" s="447">
        <f t="shared" si="75"/>
        <v>846</v>
      </c>
      <c r="AW204" s="443">
        <f t="shared" si="76"/>
        <v>352.5</v>
      </c>
      <c r="AX204" s="443">
        <f t="shared" si="77"/>
        <v>282</v>
      </c>
      <c r="AY204" s="443">
        <f t="shared" si="78"/>
        <v>211.5</v>
      </c>
      <c r="AZ204" s="443"/>
    </row>
    <row r="205" spans="1:52" x14ac:dyDescent="0.35">
      <c r="A205" s="252">
        <v>7049</v>
      </c>
      <c r="B205" t="s">
        <v>337</v>
      </c>
      <c r="C205" s="242">
        <f>IF(ISNA(VLOOKUP($B205,'Spring 2022 School'!$C$2:$AF$220,5,FALSE)),0,(VLOOKUP($B205,'Spring 2022 School'!$C$2:$AF$220,5,FALSE)))</f>
        <v>2</v>
      </c>
      <c r="D205" s="242">
        <f>IF(ISNA(VLOOKUP($B205,'Summer 2022 School'!$C$2:$AF$220,5,FALSE)),0,(VLOOKUP($B205,'Summer 2022 School'!$C$2:$AF$220,5,FALSE)))</f>
        <v>3</v>
      </c>
      <c r="E205" s="242">
        <f>IF(ISNA(VLOOKUP($B205,'Autumn 2022 School'!$C$2:$AF$219,4,FALSE)),0,(VLOOKUP($B205,'Autumn 2022 School'!$C$2:$AF$219,4,FALSE)))</f>
        <v>2</v>
      </c>
      <c r="F205" s="242">
        <f>IF(ISNA(VLOOKUP($B205,'Spring 2022 School'!$C$2:$AF$219,8,FALSE)),0,(VLOOKUP($B205,'Spring 2022 School'!$C$2:$AF$219,8,FALSE)))</f>
        <v>0</v>
      </c>
      <c r="G205" s="242">
        <f>IF(ISNA(VLOOKUP($B205,'Summer 2022 School'!$C$2:$AF$219,8,FALSE)),0,(VLOOKUP($B205,'Summer 2022 School'!$C$2:$AF$219,8,FALSE)))</f>
        <v>0</v>
      </c>
      <c r="H205" s="242">
        <f>IF(ISNA(VLOOKUP($B205,'Autumn 2022 School'!$C$2:$AF$219,6,FALSE)),0,(VLOOKUP($B205,'Autumn 2022 School'!$C$2:$AF$219,6,FALSE)))</f>
        <v>0</v>
      </c>
      <c r="I205" s="242">
        <f>IF(ISNA(VLOOKUP($B205,'Spring 2022 School'!$C$2:$AF$219,12,FALSE)),0,(VLOOKUP($B205,'Spring 2022 School'!$C$2:$AF$219,12,FALSE)))</f>
        <v>30</v>
      </c>
      <c r="J205" s="242">
        <f>IF(ISNA(VLOOKUP($B205,'Summer 2022 School'!$C$2:$AF$219,12,FALSE)),0,(VLOOKUP($B205,'Summer 2022 School'!$C$2:$AF$219,12,FALSE)))</f>
        <v>45</v>
      </c>
      <c r="K205" s="242">
        <f>IF(ISNA(VLOOKUP($B205,'Autumn 2022 School'!$C$2:$AF$219,9,FALSE)),0,(VLOOKUP($B205,'Autumn 2022 School'!$C$2:$AF$219,9,FALSE)))</f>
        <v>0</v>
      </c>
      <c r="L205" s="242">
        <f>IF(ISNA(VLOOKUP($B205,'Spring 2022 School'!$C$2:$AF$219,15,FALSE)),0,(VLOOKUP($B205,'Spring 2022 School'!$C$2:$AF$219,15,FALSE)))</f>
        <v>0</v>
      </c>
      <c r="M205" s="242">
        <f>IF(ISNA(VLOOKUP($B205,'Summer 2022 School'!$C$2:$AF$219,15,FALSE)),0,(VLOOKUP($B205,'Summer 2022 School'!$C$2:$AF$219,15,FALSE)))</f>
        <v>0</v>
      </c>
      <c r="N205" s="242">
        <f>IF(ISNA(VLOOKUP($B205,'Autumn 2022 School'!$C$2:$AF$219,11,FALSE)),0,(VLOOKUP($B205,'Autumn 2022 School'!$C$2:$AF$219,11,FALSE)))</f>
        <v>0</v>
      </c>
      <c r="O205" s="242">
        <f>IF(ISNA(VLOOKUP($B205,'Spring 2022 School'!$C$2:$AF$219,2,FALSE)),0,(VLOOKUP($B205,'Spring 2022 School'!$C$2:$AF$219,2,FALSE)))</f>
        <v>0</v>
      </c>
      <c r="P205" s="242">
        <f>IF(ISNA(VLOOKUP($B205,'Summer 2022 School'!$C$2:$AF$219,2,FALSE)),0,(VLOOKUP($B205,'Summer 2022 School'!$C$2:$AF$219,2,FALSE)))</f>
        <v>0</v>
      </c>
      <c r="Q205" s="242">
        <f>IF(ISNA(VLOOKUP($B205,'Autumn 2022 School'!$C$2:$AF$219,2,FALSE)),0,(VLOOKUP($B205,'Autumn 2022 School'!$C$2:$AF$219,2,FALSE)))</f>
        <v>0</v>
      </c>
      <c r="R205" s="242">
        <f>IF(ISNA(VLOOKUP($B205,'Spring 2022 School'!$C$2:$AF$219,9,FALSE)),0,(VLOOKUP($B205,'Spring 2022 School'!$C$2:$AF$219,9,FALSE)))</f>
        <v>0</v>
      </c>
      <c r="S205" s="242">
        <f>IF(ISNA(VLOOKUP($B205,'Summer 2022 School'!$C$2:$AF$219,9,FALSE)),0,(VLOOKUP($B205,'Summer 2022 School'!$C$2:$AF$219,9,FALSE)))</f>
        <v>0</v>
      </c>
      <c r="T205" s="242">
        <f>IF(ISNA(VLOOKUP($B205,'Autumn 2022 School'!$C$2:$AF$219,7,FALSE)),0,(VLOOKUP($B205,'Autumn 2022 School'!$C$2:$AF$219,7,FALSE)))</f>
        <v>0</v>
      </c>
      <c r="U205" s="242">
        <f>IF(ISNA(VLOOKUP($B205,'Spring 2022 School'!$C$2:$AF$219,25,FALSE)),0,(VLOOKUP($B205,'Spring 2022 School'!$C$2:$AF$219,25,FALSE)))</f>
        <v>0</v>
      </c>
      <c r="V205" s="242">
        <f>IF(ISNA(VLOOKUP($B205,'Spring 2022 School'!$C$2:$AF$219,25,FALSE)),0,(VLOOKUP($B205,'Spring 2022 School'!$C$2:$AF$219,25,FALSE)))</f>
        <v>0</v>
      </c>
      <c r="W205" s="242">
        <f>IF(ISNA(VLOOKUP($B205,'Spring 2022 School'!$C$2:$AF$219,25,FALSE)),0,(VLOOKUP($B205,'Spring 2022 School'!$C$2:$AF$219,25,FALSE)))</f>
        <v>0</v>
      </c>
      <c r="X205" s="242">
        <f>IF(ISNA(VLOOKUP($B205,'Spring 2022 School'!$C$2:$AF$219,26,FALSE)),0,(VLOOKUP($B205,'Spring 2022 School'!$C$2:$AF$219,26,FALSE)))</f>
        <v>0</v>
      </c>
      <c r="Y205" s="242">
        <f>IF(ISNA(VLOOKUP($B205,'Spring 2022 School'!$C$2:$AF$219,26,FALSE)),0,(VLOOKUP($B205,'Spring 2022 School'!$C$2:$AF$219,26,FALSE)))</f>
        <v>0</v>
      </c>
      <c r="Z205" s="242">
        <f>IF(ISNA(VLOOKUP($B205,'Spring 2022 School'!$C$2:$AF$219,26,FALSE)),0,(VLOOKUP($B205,'Spring 2022 School'!$C$2:$AF$219,26,FALSE)))</f>
        <v>0</v>
      </c>
      <c r="AA205" s="242">
        <f>IF(ISNA(VLOOKUP($B205,'Spring 2022 School'!$C$2:$AF$219,27,FALSE)),0,(VLOOKUP($B205,'Spring 2022 School'!$C$2:$AF$219,27,FALSE)))</f>
        <v>0</v>
      </c>
      <c r="AB205" s="242">
        <f>IF(ISNA(VLOOKUP($B205,'Spring 2022 School'!$C$2:$AF$219,27,FALSE)),0,(VLOOKUP($B205,'Spring 2022 School'!$C$2:$AF$219,27,FALSE)))</f>
        <v>0</v>
      </c>
      <c r="AC205" s="242">
        <f>IF(ISNA(VLOOKUP($B205,'Spring 2022 School'!$C$2:$AF$219,27,FALSE)),0,(VLOOKUP($B205,'Spring 2022 School'!$C$2:$AF$219,27,FALSE)))</f>
        <v>0</v>
      </c>
      <c r="AD205" s="414">
        <f t="shared" si="70"/>
        <v>4582.5</v>
      </c>
      <c r="AE205" s="436">
        <f>VLOOKUP($A205,'Data EYFSS Indica Old'!$C:$AQ,17,0)</f>
        <v>0</v>
      </c>
      <c r="AF205" s="436">
        <f>VLOOKUP($A205,'Data EYFSS Indica Old'!$C:$AQ,18,0)</f>
        <v>0</v>
      </c>
      <c r="AG205" s="436">
        <f>VLOOKUP($A205,'Data EYFSS Indica Old'!$C:$AQ,19,0)</f>
        <v>0</v>
      </c>
      <c r="AH205" s="414">
        <f t="shared" si="71"/>
        <v>0</v>
      </c>
      <c r="AI205" s="414">
        <f t="shared" si="72"/>
        <v>0</v>
      </c>
      <c r="AJ205" s="414">
        <f t="shared" si="73"/>
        <v>0</v>
      </c>
      <c r="AK205" s="414">
        <f t="shared" si="74"/>
        <v>0</v>
      </c>
      <c r="AL205" s="436">
        <f>IF(ISNA(VLOOKUP($A205,'Spring 2022 School'!$B202:$AD202,29,FALSE)),0,(VLOOKUP($A205,'Spring 2022 School'!$B202:$AD202,29,FALSE)))</f>
        <v>0</v>
      </c>
      <c r="AM205" s="436">
        <f>IF(ISNA(VLOOKUP($A205,'Spring 2022 School'!$B202:$AZ202,30,FALSE)),0,(VLOOKUP($A205,'Spring 2022 School'!$B202:$AZ202,30,FALSE)))</f>
        <v>0</v>
      </c>
      <c r="AN205" s="435">
        <f t="shared" si="67"/>
        <v>0</v>
      </c>
      <c r="AO205" s="437">
        <f t="shared" si="68"/>
        <v>0</v>
      </c>
      <c r="AP205" s="414">
        <f t="shared" si="69"/>
        <v>4582.5</v>
      </c>
      <c r="AQ205" s="436">
        <f>VLOOKUP($A205,'Data EYFSS Indica Old'!$C:$AQ,26,0)</f>
        <v>0</v>
      </c>
      <c r="AR205" s="436">
        <f>VLOOKUP($A205,'Data EYFSS Indica Old'!$C:$AQ,27,0)</f>
        <v>0</v>
      </c>
      <c r="AS205" s="436">
        <f>VLOOKUP($A205,'Data EYFSS Indica Old'!$C:$AQ,28,0)</f>
        <v>0</v>
      </c>
      <c r="AT205" s="442">
        <f t="shared" si="79"/>
        <v>0</v>
      </c>
      <c r="AU205" s="442">
        <f>(VLOOKUP($A205,'Data EYFSS Indica Old'!$C:$AQ,24,0))/3.2*AU$3</f>
        <v>0</v>
      </c>
      <c r="AV205" s="447">
        <f t="shared" si="75"/>
        <v>4582.5</v>
      </c>
      <c r="AW205" s="443">
        <f t="shared" si="76"/>
        <v>1909.375</v>
      </c>
      <c r="AX205" s="443">
        <f t="shared" si="77"/>
        <v>1527.5</v>
      </c>
      <c r="AY205" s="443">
        <f t="shared" si="78"/>
        <v>1145.625</v>
      </c>
      <c r="AZ205" s="443"/>
    </row>
    <row r="206" spans="1:52" x14ac:dyDescent="0.35">
      <c r="A206" s="252">
        <v>7051</v>
      </c>
      <c r="B206" t="s">
        <v>338</v>
      </c>
      <c r="C206" s="242">
        <f>IF(ISNA(VLOOKUP($B206,'Spring 2022 School'!$C$2:$AF$220,5,FALSE)),0,(VLOOKUP($B206,'Spring 2022 School'!$C$2:$AF$220,5,FALSE)))</f>
        <v>1</v>
      </c>
      <c r="D206" s="242">
        <f>IF(ISNA(VLOOKUP($B206,'Summer 2022 School'!$C$2:$AF$220,5,FALSE)),0,(VLOOKUP($B206,'Summer 2022 School'!$C$2:$AF$220,5,FALSE)))</f>
        <v>1</v>
      </c>
      <c r="E206" s="242">
        <f>IF(ISNA(VLOOKUP($B206,'Autumn 2022 School'!$C$2:$AF$219,4,FALSE)),0,(VLOOKUP($B206,'Autumn 2022 School'!$C$2:$AF$219,4,FALSE)))</f>
        <v>0</v>
      </c>
      <c r="F206" s="242">
        <f>IF(ISNA(VLOOKUP($B206,'Spring 2022 School'!$C$2:$AF$219,8,FALSE)),0,(VLOOKUP($B206,'Spring 2022 School'!$C$2:$AF$219,8,FALSE)))</f>
        <v>0</v>
      </c>
      <c r="G206" s="242">
        <f>IF(ISNA(VLOOKUP($B206,'Summer 2022 School'!$C$2:$AF$219,8,FALSE)),0,(VLOOKUP($B206,'Summer 2022 School'!$C$2:$AF$219,8,FALSE)))</f>
        <v>0</v>
      </c>
      <c r="H206" s="242">
        <f>IF(ISNA(VLOOKUP($B206,'Autumn 2022 School'!$C$2:$AF$219,6,FALSE)),0,(VLOOKUP($B206,'Autumn 2022 School'!$C$2:$AF$219,6,FALSE)))</f>
        <v>0</v>
      </c>
      <c r="I206" s="242">
        <f>IF(ISNA(VLOOKUP($B206,'Spring 2022 School'!$C$2:$AF$219,12,FALSE)),0,(VLOOKUP($B206,'Spring 2022 School'!$C$2:$AF$219,12,FALSE)))</f>
        <v>15</v>
      </c>
      <c r="J206" s="242">
        <f>IF(ISNA(VLOOKUP($B206,'Summer 2022 School'!$C$2:$AF$219,12,FALSE)),0,(VLOOKUP($B206,'Summer 2022 School'!$C$2:$AF$219,12,FALSE)))</f>
        <v>15</v>
      </c>
      <c r="K206" s="242">
        <f>IF(ISNA(VLOOKUP($B206,'Autumn 2022 School'!$C$2:$AF$219,9,FALSE)),0,(VLOOKUP($B206,'Autumn 2022 School'!$C$2:$AF$219,9,FALSE)))</f>
        <v>0</v>
      </c>
      <c r="L206" s="242">
        <f>IF(ISNA(VLOOKUP($B206,'Spring 2022 School'!$C$2:$AF$219,15,FALSE)),0,(VLOOKUP($B206,'Spring 2022 School'!$C$2:$AF$219,15,FALSE)))</f>
        <v>0</v>
      </c>
      <c r="M206" s="242">
        <f>IF(ISNA(VLOOKUP($B206,'Summer 2022 School'!$C$2:$AF$219,15,FALSE)),0,(VLOOKUP($B206,'Summer 2022 School'!$C$2:$AF$219,15,FALSE)))</f>
        <v>0</v>
      </c>
      <c r="N206" s="242">
        <f>IF(ISNA(VLOOKUP($B206,'Autumn 2022 School'!$C$2:$AF$219,11,FALSE)),0,(VLOOKUP($B206,'Autumn 2022 School'!$C$2:$AF$219,11,FALSE)))</f>
        <v>0</v>
      </c>
      <c r="O206" s="242">
        <f>IF(ISNA(VLOOKUP($B206,'Spring 2022 School'!$C$2:$AF$219,2,FALSE)),0,(VLOOKUP($B206,'Spring 2022 School'!$C$2:$AF$219,2,FALSE)))</f>
        <v>0</v>
      </c>
      <c r="P206" s="242">
        <f>IF(ISNA(VLOOKUP($B206,'Summer 2022 School'!$C$2:$AF$219,2,FALSE)),0,(VLOOKUP($B206,'Summer 2022 School'!$C$2:$AF$219,2,FALSE)))</f>
        <v>0</v>
      </c>
      <c r="Q206" s="242">
        <f>IF(ISNA(VLOOKUP($B206,'Autumn 2022 School'!$C$2:$AF$219,2,FALSE)),0,(VLOOKUP($B206,'Autumn 2022 School'!$C$2:$AF$219,2,FALSE)))</f>
        <v>0</v>
      </c>
      <c r="R206" s="242">
        <f>IF(ISNA(VLOOKUP($B206,'Spring 2022 School'!$C$2:$AF$219,9,FALSE)),0,(VLOOKUP($B206,'Spring 2022 School'!$C$2:$AF$219,9,FALSE)))</f>
        <v>0</v>
      </c>
      <c r="S206" s="242">
        <f>IF(ISNA(VLOOKUP($B206,'Summer 2022 School'!$C$2:$AF$219,9,FALSE)),0,(VLOOKUP($B206,'Summer 2022 School'!$C$2:$AF$219,9,FALSE)))</f>
        <v>0</v>
      </c>
      <c r="T206" s="242">
        <f>IF(ISNA(VLOOKUP($B206,'Autumn 2022 School'!$C$2:$AF$219,7,FALSE)),0,(VLOOKUP($B206,'Autumn 2022 School'!$C$2:$AF$219,7,FALSE)))</f>
        <v>0</v>
      </c>
      <c r="U206" s="242">
        <f>IF(ISNA(VLOOKUP($B206,'Spring 2022 School'!$C$2:$AF$219,25,FALSE)),0,(VLOOKUP($B206,'Spring 2022 School'!$C$2:$AF$219,25,FALSE)))</f>
        <v>1</v>
      </c>
      <c r="V206" s="242">
        <f>IF(ISNA(VLOOKUP($B206,'Spring 2022 School'!$C$2:$AF$219,25,FALSE)),0,(VLOOKUP($B206,'Spring 2022 School'!$C$2:$AF$219,25,FALSE)))</f>
        <v>1</v>
      </c>
      <c r="W206" s="242">
        <f>IF(ISNA(VLOOKUP($B206,'Spring 2022 School'!$C$2:$AF$219,25,FALSE)),0,(VLOOKUP($B206,'Spring 2022 School'!$C$2:$AF$219,25,FALSE)))</f>
        <v>1</v>
      </c>
      <c r="X206" s="242">
        <f>IF(ISNA(VLOOKUP($B206,'Spring 2022 School'!$C$2:$AF$219,26,FALSE)),0,(VLOOKUP($B206,'Spring 2022 School'!$C$2:$AF$219,26,FALSE)))</f>
        <v>15</v>
      </c>
      <c r="Y206" s="242">
        <f>IF(ISNA(VLOOKUP($B206,'Spring 2022 School'!$C$2:$AF$219,26,FALSE)),0,(VLOOKUP($B206,'Spring 2022 School'!$C$2:$AF$219,26,FALSE)))</f>
        <v>15</v>
      </c>
      <c r="Z206" s="242">
        <f>IF(ISNA(VLOOKUP($B206,'Spring 2022 School'!$C$2:$AF$219,26,FALSE)),0,(VLOOKUP($B206,'Spring 2022 School'!$C$2:$AF$219,26,FALSE)))</f>
        <v>15</v>
      </c>
      <c r="AA206" s="242">
        <f>IF(ISNA(VLOOKUP($B206,'Spring 2022 School'!$C$2:$AF$219,27,FALSE)),0,(VLOOKUP($B206,'Spring 2022 School'!$C$2:$AF$219,27,FALSE)))</f>
        <v>0</v>
      </c>
      <c r="AB206" s="242">
        <f>IF(ISNA(VLOOKUP($B206,'Spring 2022 School'!$C$2:$AF$219,27,FALSE)),0,(VLOOKUP($B206,'Spring 2022 School'!$C$2:$AF$219,27,FALSE)))</f>
        <v>0</v>
      </c>
      <c r="AC206" s="242">
        <f>IF(ISNA(VLOOKUP($B206,'Spring 2022 School'!$C$2:$AF$219,27,FALSE)),0,(VLOOKUP($B206,'Spring 2022 School'!$C$2:$AF$219,27,FALSE)))</f>
        <v>0</v>
      </c>
      <c r="AD206" s="414">
        <f t="shared" si="70"/>
        <v>1833</v>
      </c>
      <c r="AE206" s="436">
        <f>VLOOKUP($A206,'Data EYFSS Indica Old'!$C:$AQ,17,0)</f>
        <v>0</v>
      </c>
      <c r="AF206" s="436">
        <f>VLOOKUP($A206,'Data EYFSS Indica Old'!$C:$AQ,18,0)</f>
        <v>0</v>
      </c>
      <c r="AG206" s="436">
        <f>VLOOKUP($A206,'Data EYFSS Indica Old'!$C:$AQ,19,0)</f>
        <v>0</v>
      </c>
      <c r="AH206" s="414">
        <f t="shared" si="71"/>
        <v>0</v>
      </c>
      <c r="AI206" s="414">
        <f t="shared" si="72"/>
        <v>0</v>
      </c>
      <c r="AJ206" s="414">
        <f t="shared" si="73"/>
        <v>0</v>
      </c>
      <c r="AK206" s="414">
        <f t="shared" si="74"/>
        <v>0</v>
      </c>
      <c r="AL206" s="436">
        <f>IF(ISNA(VLOOKUP($A206,'Spring 2022 School'!$B203:$AD203,29,FALSE)),0,(VLOOKUP($A206,'Spring 2022 School'!$B203:$AD203,29,FALSE)))</f>
        <v>0</v>
      </c>
      <c r="AM206" s="436">
        <f>IF(ISNA(VLOOKUP($A206,'Spring 2022 School'!$B203:$AZ203,30,FALSE)),0,(VLOOKUP($A206,'Spring 2022 School'!$B203:$AZ203,30,FALSE)))</f>
        <v>0</v>
      </c>
      <c r="AN206" s="435">
        <f t="shared" si="67"/>
        <v>0</v>
      </c>
      <c r="AO206" s="437">
        <f t="shared" si="68"/>
        <v>0</v>
      </c>
      <c r="AP206" s="414">
        <f t="shared" si="69"/>
        <v>1833</v>
      </c>
      <c r="AQ206" s="436">
        <f>VLOOKUP($A206,'Data EYFSS Indica Old'!$C:$AQ,26,0)</f>
        <v>0</v>
      </c>
      <c r="AR206" s="436">
        <f>VLOOKUP($A206,'Data EYFSS Indica Old'!$C:$AQ,27,0)</f>
        <v>0</v>
      </c>
      <c r="AS206" s="436">
        <f>VLOOKUP($A206,'Data EYFSS Indica Old'!$C:$AQ,28,0)</f>
        <v>0</v>
      </c>
      <c r="AT206" s="442">
        <f t="shared" si="79"/>
        <v>0</v>
      </c>
      <c r="AU206" s="442">
        <f>(VLOOKUP($A206,'Data EYFSS Indica Old'!$C:$AQ,24,0))/3.2*AU$3</f>
        <v>0</v>
      </c>
      <c r="AV206" s="447">
        <f t="shared" si="75"/>
        <v>1833</v>
      </c>
      <c r="AW206" s="443">
        <f t="shared" si="76"/>
        <v>763.75</v>
      </c>
      <c r="AX206" s="443">
        <f t="shared" si="77"/>
        <v>611</v>
      </c>
      <c r="AY206" s="443">
        <f t="shared" si="78"/>
        <v>458.25</v>
      </c>
      <c r="AZ206" s="443"/>
    </row>
    <row r="207" spans="1:52" x14ac:dyDescent="0.35">
      <c r="A207" s="252">
        <v>7052</v>
      </c>
      <c r="B207" t="s">
        <v>339</v>
      </c>
      <c r="C207" s="242">
        <f>IF(ISNA(VLOOKUP($B207,'Spring 2022 School'!$C$2:$AF$220,5,FALSE)),0,(VLOOKUP($B207,'Spring 2022 School'!$C$2:$AF$220,5,FALSE)))</f>
        <v>1</v>
      </c>
      <c r="D207" s="242">
        <f>IF(ISNA(VLOOKUP($B207,'Summer 2022 School'!$C$2:$AF$220,5,FALSE)),0,(VLOOKUP($B207,'Summer 2022 School'!$C$2:$AF$220,5,FALSE)))</f>
        <v>1</v>
      </c>
      <c r="E207" s="242">
        <f>IF(ISNA(VLOOKUP($B207,'Autumn 2022 School'!$C$2:$AF$219,4,FALSE)),0,(VLOOKUP($B207,'Autumn 2022 School'!$C$2:$AF$219,4,FALSE)))</f>
        <v>0</v>
      </c>
      <c r="F207" s="242">
        <f>IF(ISNA(VLOOKUP($B207,'Spring 2022 School'!$C$2:$AF$219,8,FALSE)),0,(VLOOKUP($B207,'Spring 2022 School'!$C$2:$AF$219,8,FALSE)))</f>
        <v>0</v>
      </c>
      <c r="G207" s="242">
        <f>IF(ISNA(VLOOKUP($B207,'Summer 2022 School'!$C$2:$AF$219,8,FALSE)),0,(VLOOKUP($B207,'Summer 2022 School'!$C$2:$AF$219,8,FALSE)))</f>
        <v>0</v>
      </c>
      <c r="H207" s="242">
        <f>IF(ISNA(VLOOKUP($B207,'Autumn 2022 School'!$C$2:$AF$219,6,FALSE)),0,(VLOOKUP($B207,'Autumn 2022 School'!$C$2:$AF$219,6,FALSE)))</f>
        <v>0</v>
      </c>
      <c r="I207" s="242">
        <f>IF(ISNA(VLOOKUP($B207,'Spring 2022 School'!$C$2:$AF$219,12,FALSE)),0,(VLOOKUP($B207,'Spring 2022 School'!$C$2:$AF$219,12,FALSE)))</f>
        <v>15</v>
      </c>
      <c r="J207" s="242">
        <f>IF(ISNA(VLOOKUP($B207,'Summer 2022 School'!$C$2:$AF$219,12,FALSE)),0,(VLOOKUP($B207,'Summer 2022 School'!$C$2:$AF$219,12,FALSE)))</f>
        <v>15</v>
      </c>
      <c r="K207" s="242">
        <f>IF(ISNA(VLOOKUP($B207,'Autumn 2022 School'!$C$2:$AF$219,9,FALSE)),0,(VLOOKUP($B207,'Autumn 2022 School'!$C$2:$AF$219,9,FALSE)))</f>
        <v>0</v>
      </c>
      <c r="L207" s="242">
        <f>IF(ISNA(VLOOKUP($B207,'Spring 2022 School'!$C$2:$AF$219,15,FALSE)),0,(VLOOKUP($B207,'Spring 2022 School'!$C$2:$AF$219,15,FALSE)))</f>
        <v>0</v>
      </c>
      <c r="M207" s="242">
        <f>IF(ISNA(VLOOKUP($B207,'Summer 2022 School'!$C$2:$AF$219,15,FALSE)),0,(VLOOKUP($B207,'Summer 2022 School'!$C$2:$AF$219,15,FALSE)))</f>
        <v>0</v>
      </c>
      <c r="N207" s="242">
        <f>IF(ISNA(VLOOKUP($B207,'Autumn 2022 School'!$C$2:$AF$219,11,FALSE)),0,(VLOOKUP($B207,'Autumn 2022 School'!$C$2:$AF$219,11,FALSE)))</f>
        <v>0</v>
      </c>
      <c r="O207" s="242">
        <f>IF(ISNA(VLOOKUP($B207,'Spring 2022 School'!$C$2:$AF$219,2,FALSE)),0,(VLOOKUP($B207,'Spring 2022 School'!$C$2:$AF$219,2,FALSE)))</f>
        <v>0</v>
      </c>
      <c r="P207" s="242">
        <f>IF(ISNA(VLOOKUP($B207,'Summer 2022 School'!$C$2:$AF$219,2,FALSE)),0,(VLOOKUP($B207,'Summer 2022 School'!$C$2:$AF$219,2,FALSE)))</f>
        <v>0</v>
      </c>
      <c r="Q207" s="242">
        <f>IF(ISNA(VLOOKUP($B207,'Autumn 2022 School'!$C$2:$AF$219,2,FALSE)),0,(VLOOKUP($B207,'Autumn 2022 School'!$C$2:$AF$219,2,FALSE)))</f>
        <v>0</v>
      </c>
      <c r="R207" s="242">
        <f>IF(ISNA(VLOOKUP($B207,'Spring 2022 School'!$C$2:$AF$219,9,FALSE)),0,(VLOOKUP($B207,'Spring 2022 School'!$C$2:$AF$219,9,FALSE)))</f>
        <v>0</v>
      </c>
      <c r="S207" s="242">
        <f>IF(ISNA(VLOOKUP($B207,'Summer 2022 School'!$C$2:$AF$219,9,FALSE)),0,(VLOOKUP($B207,'Summer 2022 School'!$C$2:$AF$219,9,FALSE)))</f>
        <v>0</v>
      </c>
      <c r="T207" s="242">
        <f>IF(ISNA(VLOOKUP($B207,'Autumn 2022 School'!$C$2:$AF$219,7,FALSE)),0,(VLOOKUP($B207,'Autumn 2022 School'!$C$2:$AF$219,7,FALSE)))</f>
        <v>0</v>
      </c>
      <c r="U207" s="242">
        <f>IF(ISNA(VLOOKUP($B207,'Spring 2022 School'!$C$2:$AF$219,25,FALSE)),0,(VLOOKUP($B207,'Spring 2022 School'!$C$2:$AF$219,25,FALSE)))</f>
        <v>0</v>
      </c>
      <c r="V207" s="242">
        <f>IF(ISNA(VLOOKUP($B207,'Spring 2022 School'!$C$2:$AF$219,25,FALSE)),0,(VLOOKUP($B207,'Spring 2022 School'!$C$2:$AF$219,25,FALSE)))</f>
        <v>0</v>
      </c>
      <c r="W207" s="242">
        <f>IF(ISNA(VLOOKUP($B207,'Spring 2022 School'!$C$2:$AF$219,25,FALSE)),0,(VLOOKUP($B207,'Spring 2022 School'!$C$2:$AF$219,25,FALSE)))</f>
        <v>0</v>
      </c>
      <c r="X207" s="242">
        <f>IF(ISNA(VLOOKUP($B207,'Spring 2022 School'!$C$2:$AF$219,26,FALSE)),0,(VLOOKUP($B207,'Spring 2022 School'!$C$2:$AF$219,26,FALSE)))</f>
        <v>0</v>
      </c>
      <c r="Y207" s="242">
        <f>IF(ISNA(VLOOKUP($B207,'Spring 2022 School'!$C$2:$AF$219,26,FALSE)),0,(VLOOKUP($B207,'Spring 2022 School'!$C$2:$AF$219,26,FALSE)))</f>
        <v>0</v>
      </c>
      <c r="Z207" s="242">
        <f>IF(ISNA(VLOOKUP($B207,'Spring 2022 School'!$C$2:$AF$219,26,FALSE)),0,(VLOOKUP($B207,'Spring 2022 School'!$C$2:$AF$219,26,FALSE)))</f>
        <v>0</v>
      </c>
      <c r="AA207" s="242">
        <f>IF(ISNA(VLOOKUP($B207,'Spring 2022 School'!$C$2:$AF$219,27,FALSE)),0,(VLOOKUP($B207,'Spring 2022 School'!$C$2:$AF$219,27,FALSE)))</f>
        <v>0</v>
      </c>
      <c r="AB207" s="242">
        <f>IF(ISNA(VLOOKUP($B207,'Spring 2022 School'!$C$2:$AF$219,27,FALSE)),0,(VLOOKUP($B207,'Spring 2022 School'!$C$2:$AF$219,27,FALSE)))</f>
        <v>0</v>
      </c>
      <c r="AC207" s="242">
        <f>IF(ISNA(VLOOKUP($B207,'Spring 2022 School'!$C$2:$AF$219,27,FALSE)),0,(VLOOKUP($B207,'Spring 2022 School'!$C$2:$AF$219,27,FALSE)))</f>
        <v>0</v>
      </c>
      <c r="AD207" s="414">
        <f t="shared" si="70"/>
        <v>1833</v>
      </c>
      <c r="AE207" s="436">
        <f>VLOOKUP($A207,'Data EYFSS Indica Old'!$C:$AQ,17,0)</f>
        <v>0</v>
      </c>
      <c r="AF207" s="436">
        <f>VLOOKUP($A207,'Data EYFSS Indica Old'!$C:$AQ,18,0)</f>
        <v>0</v>
      </c>
      <c r="AG207" s="436">
        <f>VLOOKUP($A207,'Data EYFSS Indica Old'!$C:$AQ,19,0)</f>
        <v>0</v>
      </c>
      <c r="AH207" s="414">
        <f t="shared" si="71"/>
        <v>0</v>
      </c>
      <c r="AI207" s="414">
        <f t="shared" si="72"/>
        <v>0</v>
      </c>
      <c r="AJ207" s="414">
        <f t="shared" si="73"/>
        <v>0</v>
      </c>
      <c r="AK207" s="414">
        <f t="shared" si="74"/>
        <v>0</v>
      </c>
      <c r="AL207" s="436">
        <f>IF(ISNA(VLOOKUP($A207,'Spring 2022 School'!$B204:$AD204,29,FALSE)),0,(VLOOKUP($A207,'Spring 2022 School'!$B204:$AD204,29,FALSE)))</f>
        <v>0</v>
      </c>
      <c r="AM207" s="436">
        <f>IF(ISNA(VLOOKUP($A207,'Spring 2022 School'!$B204:$AZ204,30,FALSE)),0,(VLOOKUP($A207,'Spring 2022 School'!$B204:$AZ204,30,FALSE)))</f>
        <v>0</v>
      </c>
      <c r="AN207" s="435">
        <f t="shared" si="67"/>
        <v>0</v>
      </c>
      <c r="AO207" s="437">
        <f t="shared" si="68"/>
        <v>0</v>
      </c>
      <c r="AP207" s="414">
        <f t="shared" si="69"/>
        <v>1833</v>
      </c>
      <c r="AQ207" s="436">
        <f>VLOOKUP($A207,'Data EYFSS Indica Old'!$C:$AQ,26,0)</f>
        <v>0</v>
      </c>
      <c r="AR207" s="436">
        <f>VLOOKUP($A207,'Data EYFSS Indica Old'!$C:$AQ,27,0)</f>
        <v>0</v>
      </c>
      <c r="AS207" s="436">
        <f>VLOOKUP($A207,'Data EYFSS Indica Old'!$C:$AQ,28,0)</f>
        <v>0</v>
      </c>
      <c r="AT207" s="442">
        <f t="shared" si="79"/>
        <v>0</v>
      </c>
      <c r="AU207" s="442">
        <f>(VLOOKUP($A207,'Data EYFSS Indica Old'!$C:$AQ,24,0))/3.2*AU$3</f>
        <v>0</v>
      </c>
      <c r="AV207" s="447">
        <f t="shared" si="75"/>
        <v>1833</v>
      </c>
      <c r="AW207" s="443">
        <f t="shared" si="76"/>
        <v>763.75</v>
      </c>
      <c r="AX207" s="443">
        <f t="shared" si="77"/>
        <v>611</v>
      </c>
      <c r="AY207" s="443">
        <f t="shared" si="78"/>
        <v>458.25</v>
      </c>
      <c r="AZ207" s="443"/>
    </row>
    <row r="208" spans="1:52" x14ac:dyDescent="0.35">
      <c r="A208" s="242">
        <v>7063</v>
      </c>
      <c r="B208" t="s">
        <v>341</v>
      </c>
      <c r="C208" s="242">
        <f>IF(ISNA(VLOOKUP($B208,'Spring 2022 School'!$C$2:$AF$220,5,FALSE)),0,(VLOOKUP($B208,'Spring 2022 School'!$C$2:$AF$220,5,FALSE)))</f>
        <v>0</v>
      </c>
      <c r="D208" s="242">
        <f>IF(ISNA(VLOOKUP($B208,'Summer 2022 School'!$C$2:$AF$220,5,FALSE)),0,(VLOOKUP($B208,'Summer 2022 School'!$C$2:$AF$220,5,FALSE)))</f>
        <v>0</v>
      </c>
      <c r="E208" s="242">
        <f>IF(ISNA(VLOOKUP($B208,'Autumn 2022 School'!$C$2:$AF$219,4,FALSE)),0,(VLOOKUP($B208,'Autumn 2022 School'!$C$2:$AF$219,4,FALSE)))</f>
        <v>1</v>
      </c>
      <c r="F208" s="242">
        <f>IF(ISNA(VLOOKUP($B208,'Spring 2022 School'!$C$2:$AF$219,8,FALSE)),0,(VLOOKUP($B208,'Spring 2022 School'!$C$2:$AF$219,8,FALSE)))</f>
        <v>0</v>
      </c>
      <c r="G208" s="242">
        <f>IF(ISNA(VLOOKUP($B208,'Summer 2022 School'!$C$2:$AF$219,8,FALSE)),0,(VLOOKUP($B208,'Summer 2022 School'!$C$2:$AF$219,8,FALSE)))</f>
        <v>0</v>
      </c>
      <c r="H208" s="242">
        <f>IF(ISNA(VLOOKUP($B208,'Autumn 2022 School'!$C$2:$AF$219,6,FALSE)),0,(VLOOKUP($B208,'Autumn 2022 School'!$C$2:$AF$219,6,FALSE)))</f>
        <v>0</v>
      </c>
      <c r="I208" s="242">
        <f>IF(ISNA(VLOOKUP($B208,'Spring 2022 School'!$C$2:$AF$219,12,FALSE)),0,(VLOOKUP($B208,'Spring 2022 School'!$C$2:$AF$219,12,FALSE)))</f>
        <v>0</v>
      </c>
      <c r="J208" s="242">
        <f>IF(ISNA(VLOOKUP($B208,'Summer 2022 School'!$C$2:$AF$219,12,FALSE)),0,(VLOOKUP($B208,'Summer 2022 School'!$C$2:$AF$219,12,FALSE)))</f>
        <v>0</v>
      </c>
      <c r="K208" s="242">
        <f>IF(ISNA(VLOOKUP($B208,'Autumn 2022 School'!$C$2:$AF$219,9,FALSE)),0,(VLOOKUP($B208,'Autumn 2022 School'!$C$2:$AF$219,9,FALSE)))</f>
        <v>0</v>
      </c>
      <c r="L208" s="242">
        <f>IF(ISNA(VLOOKUP($B208,'Spring 2022 School'!$C$2:$AF$219,15,FALSE)),0,(VLOOKUP($B208,'Spring 2022 School'!$C$2:$AF$219,15,FALSE)))</f>
        <v>0</v>
      </c>
      <c r="M208" s="242">
        <f>IF(ISNA(VLOOKUP($B208,'Summer 2022 School'!$C$2:$AF$219,15,FALSE)),0,(VLOOKUP($B208,'Summer 2022 School'!$C$2:$AF$219,15,FALSE)))</f>
        <v>0</v>
      </c>
      <c r="N208" s="242">
        <f>IF(ISNA(VLOOKUP($B208,'Autumn 2022 School'!$C$2:$AF$219,11,FALSE)),0,(VLOOKUP($B208,'Autumn 2022 School'!$C$2:$AF$219,11,FALSE)))</f>
        <v>0</v>
      </c>
      <c r="O208" s="242">
        <f>IF(ISNA(VLOOKUP($B208,'Spring 2022 School'!$C$2:$AF$219,2,FALSE)),0,(VLOOKUP($B208,'Spring 2022 School'!$C$2:$AF$219,2,FALSE)))</f>
        <v>0</v>
      </c>
      <c r="P208" s="242">
        <f>IF(ISNA(VLOOKUP($B208,'Summer 2022 School'!$C$2:$AF$219,2,FALSE)),0,(VLOOKUP($B208,'Summer 2022 School'!$C$2:$AF$219,2,FALSE)))</f>
        <v>0</v>
      </c>
      <c r="Q208" s="242">
        <f>IF(ISNA(VLOOKUP($B208,'Autumn 2022 School'!$C$2:$AF$219,2,FALSE)),0,(VLOOKUP($B208,'Autumn 2022 School'!$C$2:$AF$219,2,FALSE)))</f>
        <v>0</v>
      </c>
      <c r="R208" s="242">
        <f>IF(ISNA(VLOOKUP($B208,'Spring 2022 School'!$C$2:$AF$219,9,FALSE)),0,(VLOOKUP($B208,'Spring 2022 School'!$C$2:$AF$219,9,FALSE)))</f>
        <v>0</v>
      </c>
      <c r="S208" s="242">
        <f>IF(ISNA(VLOOKUP($B208,'Summer 2022 School'!$C$2:$AF$219,9,FALSE)),0,(VLOOKUP($B208,'Summer 2022 School'!$C$2:$AF$219,9,FALSE)))</f>
        <v>0</v>
      </c>
      <c r="T208" s="242">
        <f>IF(ISNA(VLOOKUP($B208,'Autumn 2022 School'!$C$2:$AF$219,7,FALSE)),0,(VLOOKUP($B208,'Autumn 2022 School'!$C$2:$AF$219,7,FALSE)))</f>
        <v>0</v>
      </c>
      <c r="U208" s="242">
        <f>IF(ISNA(VLOOKUP($B208,'Spring 2022 School'!$C$2:$AF$219,25,FALSE)),0,(VLOOKUP($B208,'Spring 2022 School'!$C$2:$AF$219,25,FALSE)))</f>
        <v>0</v>
      </c>
      <c r="V208" s="242">
        <f>IF(ISNA(VLOOKUP($B208,'Spring 2022 School'!$C$2:$AF$219,25,FALSE)),0,(VLOOKUP($B208,'Spring 2022 School'!$C$2:$AF$219,25,FALSE)))</f>
        <v>0</v>
      </c>
      <c r="W208" s="242">
        <f>IF(ISNA(VLOOKUP($B208,'Spring 2022 School'!$C$2:$AF$219,25,FALSE)),0,(VLOOKUP($B208,'Spring 2022 School'!$C$2:$AF$219,25,FALSE)))</f>
        <v>0</v>
      </c>
      <c r="X208" s="242">
        <f>IF(ISNA(VLOOKUP($B208,'Spring 2022 School'!$C$2:$AF$219,26,FALSE)),0,(VLOOKUP($B208,'Spring 2022 School'!$C$2:$AF$219,26,FALSE)))</f>
        <v>0</v>
      </c>
      <c r="Y208" s="242">
        <f>IF(ISNA(VLOOKUP($B208,'Spring 2022 School'!$C$2:$AF$219,26,FALSE)),0,(VLOOKUP($B208,'Spring 2022 School'!$C$2:$AF$219,26,FALSE)))</f>
        <v>0</v>
      </c>
      <c r="Z208" s="242">
        <f>IF(ISNA(VLOOKUP($B208,'Spring 2022 School'!$C$2:$AF$219,26,FALSE)),0,(VLOOKUP($B208,'Spring 2022 School'!$C$2:$AF$219,26,FALSE)))</f>
        <v>0</v>
      </c>
      <c r="AA208" s="242">
        <f>IF(ISNA(VLOOKUP($B208,'Spring 2022 School'!$C$2:$AF$219,27,FALSE)),0,(VLOOKUP($B208,'Spring 2022 School'!$C$2:$AF$219,27,FALSE)))</f>
        <v>0</v>
      </c>
      <c r="AB208" s="242">
        <f>IF(ISNA(VLOOKUP($B208,'Spring 2022 School'!$C$2:$AF$219,27,FALSE)),0,(VLOOKUP($B208,'Spring 2022 School'!$C$2:$AF$219,27,FALSE)))</f>
        <v>0</v>
      </c>
      <c r="AC208" s="242">
        <f>IF(ISNA(VLOOKUP($B208,'Spring 2022 School'!$C$2:$AF$219,27,FALSE)),0,(VLOOKUP($B208,'Spring 2022 School'!$C$2:$AF$219,27,FALSE)))</f>
        <v>0</v>
      </c>
      <c r="AD208" s="414">
        <f t="shared" si="70"/>
        <v>0</v>
      </c>
      <c r="AE208" s="436">
        <f>VLOOKUP($A208,'Data EYFSS Indica Old'!$C:$AQ,17,0)</f>
        <v>0</v>
      </c>
      <c r="AF208" s="436">
        <f>VLOOKUP($A208,'Data EYFSS Indica Old'!$C:$AQ,18,0)</f>
        <v>0</v>
      </c>
      <c r="AG208" s="436">
        <f>VLOOKUP($A208,'Data EYFSS Indica Old'!$C:$AQ,19,0)</f>
        <v>0</v>
      </c>
      <c r="AH208" s="414">
        <f t="shared" si="71"/>
        <v>0</v>
      </c>
      <c r="AI208" s="414">
        <f t="shared" si="72"/>
        <v>0</v>
      </c>
      <c r="AJ208" s="414">
        <f t="shared" si="73"/>
        <v>0</v>
      </c>
      <c r="AK208" s="414">
        <f t="shared" si="74"/>
        <v>0</v>
      </c>
      <c r="AL208" s="436">
        <f>IF(ISNA(VLOOKUP($A208,'Spring 2022 School'!$B205:$AD205,29,FALSE)),0,(VLOOKUP($A208,'Spring 2022 School'!$B205:$AD205,29,FALSE)))</f>
        <v>0</v>
      </c>
      <c r="AM208" s="436">
        <f>IF(ISNA(VLOOKUP($A208,'Spring 2022 School'!$B205:$AZ205,30,FALSE)),0,(VLOOKUP($A208,'Spring 2022 School'!$B205:$AZ205,30,FALSE)))</f>
        <v>0</v>
      </c>
      <c r="AN208" s="435">
        <f t="shared" si="67"/>
        <v>0</v>
      </c>
      <c r="AO208" s="437">
        <f t="shared" si="68"/>
        <v>0</v>
      </c>
      <c r="AP208" s="414">
        <f t="shared" si="69"/>
        <v>0</v>
      </c>
      <c r="AQ208" s="436">
        <f>VLOOKUP($A208,'Data EYFSS Indica Old'!$C:$AQ,26,0)</f>
        <v>0</v>
      </c>
      <c r="AR208" s="436">
        <f>VLOOKUP($A208,'Data EYFSS Indica Old'!$C:$AQ,27,0)</f>
        <v>0</v>
      </c>
      <c r="AS208" s="436">
        <f>VLOOKUP($A208,'Data EYFSS Indica Old'!$C:$AQ,28,0)</f>
        <v>0</v>
      </c>
      <c r="AT208" s="442">
        <f t="shared" si="79"/>
        <v>0</v>
      </c>
      <c r="AU208" s="442">
        <f>(VLOOKUP($A208,'Data EYFSS Indica Old'!$C:$AQ,24,0))/3.2*AU$3</f>
        <v>0</v>
      </c>
      <c r="AV208" s="447">
        <f t="shared" si="75"/>
        <v>0</v>
      </c>
      <c r="AW208" s="443">
        <f t="shared" si="76"/>
        <v>0</v>
      </c>
      <c r="AX208" s="443">
        <f t="shared" si="77"/>
        <v>0</v>
      </c>
      <c r="AY208" s="443">
        <f t="shared" si="78"/>
        <v>0</v>
      </c>
      <c r="AZ208" s="44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4D46-9EF3-4735-92E2-9F4C8DDD14D3}">
  <dimension ref="A1:H29"/>
  <sheetViews>
    <sheetView workbookViewId="0">
      <selection activeCell="E9" sqref="E9"/>
    </sheetView>
  </sheetViews>
  <sheetFormatPr defaultRowHeight="14.5" x14ac:dyDescent="0.35"/>
  <cols>
    <col min="1" max="1" width="46.90625" bestFit="1" customWidth="1"/>
    <col min="2" max="2" width="50.54296875" bestFit="1" customWidth="1"/>
    <col min="3" max="3" width="21.08984375" bestFit="1" customWidth="1"/>
    <col min="4" max="4" width="13.08984375" customWidth="1"/>
    <col min="6" max="6" width="23.453125" customWidth="1"/>
    <col min="7" max="7" width="14.1796875" customWidth="1"/>
    <col min="8" max="8" width="12.1796875" customWidth="1"/>
  </cols>
  <sheetData>
    <row r="1" spans="1:8" ht="29.5" thickBot="1" x14ac:dyDescent="0.4">
      <c r="B1" s="278" t="s">
        <v>1138</v>
      </c>
      <c r="C1" s="279"/>
      <c r="D1" s="280" t="s">
        <v>1139</v>
      </c>
      <c r="E1" s="281" t="s">
        <v>1140</v>
      </c>
      <c r="F1" s="282" t="s">
        <v>1141</v>
      </c>
    </row>
    <row r="2" spans="1:8" x14ac:dyDescent="0.35">
      <c r="A2" t="s">
        <v>1142</v>
      </c>
      <c r="B2" s="283">
        <f>B3+SUM(B7:B11)</f>
        <v>92454417.989999995</v>
      </c>
      <c r="C2" s="284"/>
      <c r="D2" s="339"/>
      <c r="E2" s="285"/>
      <c r="F2" s="286"/>
    </row>
    <row r="3" spans="1:8" x14ac:dyDescent="0.35">
      <c r="A3" t="s">
        <v>1143</v>
      </c>
      <c r="B3" s="283">
        <f>SUM(B5:B6)</f>
        <v>71654833.379999995</v>
      </c>
      <c r="C3" s="284"/>
      <c r="D3" s="339"/>
      <c r="E3" s="285"/>
      <c r="F3" s="286">
        <f>SUM(F5:F6)</f>
        <v>13393426.800000001</v>
      </c>
    </row>
    <row r="4" spans="1:8" x14ac:dyDescent="0.35">
      <c r="B4" s="283"/>
      <c r="C4" s="284"/>
      <c r="D4" s="339"/>
      <c r="E4" s="284"/>
      <c r="F4" s="286"/>
    </row>
    <row r="5" spans="1:8" x14ac:dyDescent="0.35">
      <c r="A5" t="s">
        <v>1144</v>
      </c>
      <c r="B5" s="283">
        <f>F5*E5</f>
        <v>56198259.659999996</v>
      </c>
      <c r="C5" s="284" t="s">
        <v>1145</v>
      </c>
      <c r="D5" s="340">
        <v>18428.68</v>
      </c>
      <c r="E5" s="287">
        <v>5.35</v>
      </c>
      <c r="F5" s="286">
        <f>D5*15*38</f>
        <v>10504347.6</v>
      </c>
    </row>
    <row r="6" spans="1:8" x14ac:dyDescent="0.35">
      <c r="A6" t="s">
        <v>1146</v>
      </c>
      <c r="B6" s="283">
        <f t="shared" ref="B6" si="0">F6*E6</f>
        <v>15456573.720000001</v>
      </c>
      <c r="C6" s="284" t="s">
        <v>1147</v>
      </c>
      <c r="D6" s="340">
        <v>5068.5600000000004</v>
      </c>
      <c r="E6" s="287">
        <f>E5</f>
        <v>5.35</v>
      </c>
      <c r="F6" s="286">
        <f>D6*15*38</f>
        <v>2889079.2</v>
      </c>
    </row>
    <row r="7" spans="1:8" x14ac:dyDescent="0.35">
      <c r="A7" t="s">
        <v>1148</v>
      </c>
      <c r="B7" s="288">
        <v>1471434</v>
      </c>
      <c r="C7" s="289" t="s">
        <v>1149</v>
      </c>
      <c r="D7" s="340"/>
      <c r="E7" s="290">
        <v>0.62</v>
      </c>
      <c r="F7" s="286"/>
    </row>
    <row r="8" spans="1:8" x14ac:dyDescent="0.35">
      <c r="A8" t="s">
        <v>1150</v>
      </c>
      <c r="B8" s="288">
        <v>570492</v>
      </c>
      <c r="C8" s="289" t="s">
        <v>1151</v>
      </c>
      <c r="D8" s="340"/>
      <c r="E8" s="291"/>
      <c r="F8" s="286"/>
    </row>
    <row r="9" spans="1:8" x14ac:dyDescent="0.35">
      <c r="A9" t="s">
        <v>1152</v>
      </c>
      <c r="B9" s="288">
        <f>F9*E9</f>
        <v>4903824</v>
      </c>
      <c r="C9" s="289" t="s">
        <v>1153</v>
      </c>
      <c r="D9" s="340">
        <v>2264</v>
      </c>
      <c r="E9" s="287">
        <v>3.8</v>
      </c>
      <c r="F9" s="286">
        <f>D9*15*38</f>
        <v>1290480</v>
      </c>
    </row>
    <row r="10" spans="1:8" x14ac:dyDescent="0.35">
      <c r="B10" s="283"/>
      <c r="C10" s="284"/>
      <c r="D10" s="340"/>
      <c r="E10" s="284"/>
      <c r="F10" s="286"/>
    </row>
    <row r="11" spans="1:8" ht="15" thickBot="1" x14ac:dyDescent="0.4">
      <c r="A11" t="s">
        <v>1154</v>
      </c>
      <c r="B11" s="292">
        <f>F11*E11</f>
        <v>13853834.609999999</v>
      </c>
      <c r="C11" s="293" t="s">
        <v>1155</v>
      </c>
      <c r="D11" s="341">
        <v>4183.3</v>
      </c>
      <c r="E11" s="294">
        <v>5.81</v>
      </c>
      <c r="F11" s="295">
        <f>D11*15*38</f>
        <v>2384481</v>
      </c>
    </row>
    <row r="13" spans="1:8" ht="15.5" x14ac:dyDescent="0.35">
      <c r="B13" s="258" t="s">
        <v>1126</v>
      </c>
      <c r="F13" s="258" t="s">
        <v>1126</v>
      </c>
    </row>
    <row r="14" spans="1:8" ht="15" thickBot="1" x14ac:dyDescent="0.4"/>
    <row r="15" spans="1:8" ht="15" thickBot="1" x14ac:dyDescent="0.4">
      <c r="B15" s="259"/>
      <c r="C15" s="457" t="s">
        <v>1127</v>
      </c>
      <c r="D15" s="458"/>
      <c r="F15" s="259"/>
      <c r="G15" s="457" t="s">
        <v>1127</v>
      </c>
      <c r="H15" s="458"/>
    </row>
    <row r="16" spans="1:8" ht="15" thickBot="1" x14ac:dyDescent="0.4">
      <c r="B16" s="260"/>
      <c r="C16" s="261" t="s">
        <v>1128</v>
      </c>
      <c r="D16" s="262" t="s">
        <v>1129</v>
      </c>
      <c r="F16" s="260"/>
      <c r="G16" s="261" t="s">
        <v>1128</v>
      </c>
      <c r="H16" s="262" t="s">
        <v>1129</v>
      </c>
    </row>
    <row r="17" spans="2:8" x14ac:dyDescent="0.35">
      <c r="B17" s="263" t="s">
        <v>1130</v>
      </c>
      <c r="C17" s="264"/>
      <c r="D17" s="265">
        <f>B3</f>
        <v>71654833.379999995</v>
      </c>
      <c r="F17" s="263" t="s">
        <v>1130</v>
      </c>
      <c r="G17" s="264"/>
      <c r="H17" s="265">
        <f>D17</f>
        <v>71654833.379999995</v>
      </c>
    </row>
    <row r="18" spans="2:8" x14ac:dyDescent="0.35">
      <c r="B18" s="266" t="s">
        <v>1131</v>
      </c>
      <c r="C18" s="267">
        <v>4.3999999999999997E-2</v>
      </c>
      <c r="D18" s="268">
        <f>C18*D17</f>
        <v>3152812.6687199995</v>
      </c>
      <c r="F18" s="266" t="s">
        <v>1131</v>
      </c>
      <c r="G18" s="267">
        <f>C18</f>
        <v>4.3999999999999997E-2</v>
      </c>
      <c r="H18" s="268">
        <f>G18*H17</f>
        <v>3152812.6687199995</v>
      </c>
    </row>
    <row r="19" spans="2:8" x14ac:dyDescent="0.35">
      <c r="B19" s="266" t="s">
        <v>1132</v>
      </c>
      <c r="C19" s="267">
        <f>D19/D17</f>
        <v>3.4889481728915578E-3</v>
      </c>
      <c r="D19" s="268">
        <v>250000</v>
      </c>
      <c r="F19" s="266" t="s">
        <v>1132</v>
      </c>
      <c r="G19" s="267">
        <f>C19</f>
        <v>3.4889481728915578E-3</v>
      </c>
      <c r="H19" s="268">
        <v>250000</v>
      </c>
    </row>
    <row r="20" spans="2:8" x14ac:dyDescent="0.35">
      <c r="B20" s="266"/>
      <c r="C20" s="267">
        <f>D20/D17</f>
        <v>0.95251105182710838</v>
      </c>
      <c r="D20" s="269">
        <f>D17-D18-D19</f>
        <v>68252020.711279988</v>
      </c>
      <c r="F20" s="266"/>
      <c r="G20" s="267">
        <f>C20</f>
        <v>0.95251105182710838</v>
      </c>
      <c r="H20" s="269">
        <f>H17-H18-H19</f>
        <v>68252020.711279988</v>
      </c>
    </row>
    <row r="21" spans="2:8" x14ac:dyDescent="0.35">
      <c r="B21" s="266"/>
      <c r="C21" s="270"/>
      <c r="D21" s="268"/>
      <c r="F21" s="266"/>
      <c r="G21" s="270"/>
      <c r="H21" s="268"/>
    </row>
    <row r="22" spans="2:8" x14ac:dyDescent="0.35">
      <c r="B22" s="266"/>
      <c r="C22" s="270"/>
      <c r="D22" s="269">
        <v>66100613.717181817</v>
      </c>
      <c r="F22" s="266"/>
      <c r="G22" s="270"/>
      <c r="H22" s="269">
        <v>66100613.717181817</v>
      </c>
    </row>
    <row r="23" spans="2:8" x14ac:dyDescent="0.35">
      <c r="B23" s="266" t="s">
        <v>1132</v>
      </c>
      <c r="C23" s="270"/>
      <c r="D23" s="269">
        <v>1250000</v>
      </c>
      <c r="F23" s="266" t="s">
        <v>1132</v>
      </c>
      <c r="G23" s="270"/>
      <c r="H23" s="269">
        <f>D23</f>
        <v>1250000</v>
      </c>
    </row>
    <row r="24" spans="2:8" x14ac:dyDescent="0.35">
      <c r="B24" s="266" t="s">
        <v>1133</v>
      </c>
      <c r="C24" s="271"/>
      <c r="D24" s="272">
        <f>Deprivation!J97</f>
        <v>1780226.234604836</v>
      </c>
      <c r="F24" s="266" t="s">
        <v>1133</v>
      </c>
      <c r="G24" s="271"/>
      <c r="H24" s="272">
        <f>D24</f>
        <v>1780226.234604836</v>
      </c>
    </row>
    <row r="25" spans="2:8" x14ac:dyDescent="0.35">
      <c r="B25" s="266" t="s">
        <v>1134</v>
      </c>
      <c r="C25" s="273"/>
      <c r="D25" s="272">
        <f>FSM!N4+250000</f>
        <v>2480140</v>
      </c>
      <c r="F25" s="266" t="s">
        <v>1134</v>
      </c>
      <c r="G25" s="273"/>
      <c r="H25" s="272">
        <v>0</v>
      </c>
    </row>
    <row r="26" spans="2:8" x14ac:dyDescent="0.35">
      <c r="B26" s="266" t="s">
        <v>1135</v>
      </c>
      <c r="C26" s="273"/>
      <c r="D26" s="272">
        <f>(SUM($F$5:$F$6)*0.09)+($F$9*0.45)</f>
        <v>1786124.412</v>
      </c>
      <c r="F26" s="266" t="s">
        <v>1135</v>
      </c>
      <c r="G26" s="273"/>
      <c r="H26" s="272">
        <f>($F$9*0.45)-400000</f>
        <v>180716</v>
      </c>
    </row>
    <row r="27" spans="2:8" ht="15" thickBot="1" x14ac:dyDescent="0.4">
      <c r="B27" s="266"/>
      <c r="C27" s="273"/>
      <c r="D27" s="274">
        <f>D22-D23-D24-D25-D26</f>
        <v>58804123.070576981</v>
      </c>
      <c r="F27" s="266"/>
      <c r="G27" s="273"/>
      <c r="H27" s="274">
        <f>H22-H23-H24-H25-H26</f>
        <v>62889671.482576981</v>
      </c>
    </row>
    <row r="28" spans="2:8" ht="15" thickTop="1" x14ac:dyDescent="0.35">
      <c r="B28" s="266" t="s">
        <v>1136</v>
      </c>
      <c r="C28" s="273"/>
      <c r="D28" s="268">
        <f>F3</f>
        <v>13393426.800000001</v>
      </c>
      <c r="F28" s="266" t="s">
        <v>1136</v>
      </c>
      <c r="G28" s="273"/>
      <c r="H28" s="268">
        <f>D28</f>
        <v>13393426.800000001</v>
      </c>
    </row>
    <row r="29" spans="2:8" ht="15" thickBot="1" x14ac:dyDescent="0.4">
      <c r="B29" s="275" t="s">
        <v>1137</v>
      </c>
      <c r="C29" s="276"/>
      <c r="D29" s="277">
        <f>D27/D28</f>
        <v>4.3905211077554087</v>
      </c>
      <c r="F29" s="275" t="s">
        <v>1137</v>
      </c>
      <c r="G29" s="276"/>
      <c r="H29" s="277">
        <f>H27/H28</f>
        <v>4.6955624144357868</v>
      </c>
    </row>
  </sheetData>
  <mergeCells count="2">
    <mergeCell ref="C15:D15"/>
    <mergeCell ref="G15:H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D21C-90EB-42F5-BF13-E6C3D2DEF1F7}">
  <dimension ref="A2:M107"/>
  <sheetViews>
    <sheetView topLeftCell="A79" workbookViewId="0">
      <selection activeCell="A79" sqref="A79"/>
    </sheetView>
  </sheetViews>
  <sheetFormatPr defaultColWidth="9.08984375" defaultRowHeight="12.5" x14ac:dyDescent="0.25"/>
  <cols>
    <col min="1" max="1" width="20.453125" style="299" customWidth="1"/>
    <col min="2" max="9" width="14.36328125" style="298" customWidth="1"/>
    <col min="10" max="13" width="14.36328125" style="299" customWidth="1"/>
    <col min="14" max="16384" width="9.08984375" style="299"/>
  </cols>
  <sheetData>
    <row r="2" spans="1:9" ht="13" x14ac:dyDescent="0.3">
      <c r="A2" s="296" t="s">
        <v>1156</v>
      </c>
      <c r="B2" s="297"/>
    </row>
    <row r="3" spans="1:9" ht="13" x14ac:dyDescent="0.3">
      <c r="A3" s="296"/>
      <c r="B3" s="297"/>
    </row>
    <row r="7" spans="1:9" ht="13" x14ac:dyDescent="0.3">
      <c r="A7" s="300" t="s">
        <v>1157</v>
      </c>
    </row>
    <row r="9" spans="1:9" s="301" customFormat="1" ht="15.5" x14ac:dyDescent="0.35">
      <c r="A9" s="301" t="s">
        <v>1158</v>
      </c>
      <c r="B9" s="302"/>
      <c r="C9" s="302"/>
      <c r="D9" s="302"/>
      <c r="E9" s="302"/>
      <c r="F9" s="302"/>
      <c r="G9" s="302"/>
      <c r="H9" s="302"/>
      <c r="I9" s="302"/>
    </row>
    <row r="10" spans="1:9" s="296" customFormat="1" ht="13" x14ac:dyDescent="0.3">
      <c r="A10" s="296" t="s">
        <v>1159</v>
      </c>
      <c r="B10" s="297" t="s">
        <v>1160</v>
      </c>
      <c r="C10" s="297" t="s">
        <v>1161</v>
      </c>
      <c r="D10" s="297" t="s">
        <v>1162</v>
      </c>
      <c r="E10" s="297"/>
      <c r="F10" s="297"/>
      <c r="G10" s="297"/>
      <c r="H10" s="297"/>
      <c r="I10" s="297"/>
    </row>
    <row r="11" spans="1:9" x14ac:dyDescent="0.25">
      <c r="A11" s="299" t="s">
        <v>1163</v>
      </c>
      <c r="B11" s="303">
        <v>23820</v>
      </c>
      <c r="C11" s="303">
        <f>B11*0.87</f>
        <v>20723.400000000001</v>
      </c>
      <c r="D11" s="298">
        <f>C11*15*13</f>
        <v>4041063</v>
      </c>
    </row>
    <row r="12" spans="1:9" x14ac:dyDescent="0.25">
      <c r="A12" s="299" t="s">
        <v>1164</v>
      </c>
      <c r="B12" s="303">
        <v>14897</v>
      </c>
      <c r="C12" s="303">
        <f>B12*0.89</f>
        <v>13258.33</v>
      </c>
      <c r="D12" s="298">
        <f>C12*15*13</f>
        <v>2585374.35</v>
      </c>
    </row>
    <row r="13" spans="1:9" x14ac:dyDescent="0.25">
      <c r="A13" s="299" t="s">
        <v>1165</v>
      </c>
      <c r="B13" s="303">
        <v>19823</v>
      </c>
      <c r="C13" s="303">
        <f>B13*0.89</f>
        <v>17642.47</v>
      </c>
      <c r="D13" s="298">
        <f>C13*15*12</f>
        <v>3175644.6000000006</v>
      </c>
    </row>
    <row r="15" spans="1:9" ht="15.5" x14ac:dyDescent="0.35">
      <c r="A15" s="301" t="s">
        <v>1166</v>
      </c>
    </row>
    <row r="16" spans="1:9" s="296" customFormat="1" ht="13" x14ac:dyDescent="0.3">
      <c r="B16" s="297" t="s">
        <v>1167</v>
      </c>
      <c r="C16" s="297" t="s">
        <v>1168</v>
      </c>
      <c r="D16" s="297"/>
      <c r="E16" s="297" t="s">
        <v>1169</v>
      </c>
      <c r="F16" s="297" t="s">
        <v>1170</v>
      </c>
      <c r="G16" s="297"/>
      <c r="H16" s="297" t="s">
        <v>1171</v>
      </c>
      <c r="I16" s="297" t="s">
        <v>1172</v>
      </c>
    </row>
    <row r="17" spans="1:10" x14ac:dyDescent="0.25">
      <c r="A17" s="299" t="s">
        <v>1173</v>
      </c>
      <c r="B17" s="298">
        <v>1852</v>
      </c>
      <c r="C17" s="298">
        <v>27521.5</v>
      </c>
      <c r="E17" s="298">
        <v>1708</v>
      </c>
      <c r="F17" s="298">
        <v>25435.739999999998</v>
      </c>
      <c r="H17" s="298">
        <v>2621</v>
      </c>
      <c r="I17" s="298">
        <v>39004.820000000007</v>
      </c>
    </row>
    <row r="18" spans="1:10" x14ac:dyDescent="0.25">
      <c r="A18" s="299" t="s">
        <v>1174</v>
      </c>
      <c r="B18" s="298">
        <v>1079</v>
      </c>
      <c r="C18" s="304">
        <v>15991.66</v>
      </c>
      <c r="E18" s="298">
        <v>1073</v>
      </c>
      <c r="F18" s="304">
        <v>15950.29</v>
      </c>
      <c r="H18" s="298">
        <v>1541</v>
      </c>
      <c r="I18" s="304">
        <v>22960.39</v>
      </c>
    </row>
    <row r="19" spans="1:10" x14ac:dyDescent="0.25">
      <c r="A19" s="299" t="s">
        <v>1175</v>
      </c>
      <c r="B19" s="298">
        <v>1541</v>
      </c>
      <c r="C19" s="298">
        <v>22903.120000000003</v>
      </c>
      <c r="E19" s="298">
        <v>1469</v>
      </c>
      <c r="F19" s="298">
        <v>21809.74</v>
      </c>
      <c r="H19" s="298">
        <v>2142</v>
      </c>
      <c r="I19" s="298">
        <v>31896</v>
      </c>
    </row>
    <row r="20" spans="1:10" x14ac:dyDescent="0.25">
      <c r="A20" s="299" t="s">
        <v>1176</v>
      </c>
      <c r="B20" s="298">
        <v>1791</v>
      </c>
      <c r="C20" s="304">
        <v>26599.87</v>
      </c>
      <c r="E20" s="298">
        <v>1765</v>
      </c>
      <c r="F20" s="304">
        <v>26344.12</v>
      </c>
      <c r="H20" s="298">
        <v>2579</v>
      </c>
      <c r="I20" s="304">
        <v>38398.97</v>
      </c>
    </row>
    <row r="21" spans="1:10" x14ac:dyDescent="0.25">
      <c r="A21" s="299" t="s">
        <v>1177</v>
      </c>
      <c r="B21" s="298">
        <v>1101</v>
      </c>
      <c r="C21" s="304">
        <v>16324</v>
      </c>
      <c r="E21" s="298">
        <v>1030</v>
      </c>
      <c r="F21" s="304">
        <v>15323.25</v>
      </c>
      <c r="H21" s="298">
        <v>1537</v>
      </c>
      <c r="I21" s="304">
        <v>22730.25</v>
      </c>
    </row>
    <row r="23" spans="1:10" ht="15.5" x14ac:dyDescent="0.35">
      <c r="A23" s="301" t="s">
        <v>1178</v>
      </c>
    </row>
    <row r="24" spans="1:10" s="296" customFormat="1" ht="13" x14ac:dyDescent="0.3">
      <c r="B24" s="297" t="s">
        <v>1167</v>
      </c>
      <c r="C24" s="297" t="s">
        <v>1168</v>
      </c>
      <c r="D24" s="297"/>
      <c r="E24" s="297" t="s">
        <v>1169</v>
      </c>
      <c r="F24" s="297" t="s">
        <v>1170</v>
      </c>
      <c r="G24" s="297"/>
      <c r="H24" s="297" t="s">
        <v>1171</v>
      </c>
      <c r="I24" s="297" t="s">
        <v>1172</v>
      </c>
    </row>
    <row r="25" spans="1:10" x14ac:dyDescent="0.25">
      <c r="A25" s="305" t="s">
        <v>1173</v>
      </c>
      <c r="B25" s="298">
        <v>2018</v>
      </c>
      <c r="C25" s="298">
        <v>30199.400000000009</v>
      </c>
      <c r="E25" s="298">
        <v>1631</v>
      </c>
      <c r="F25" s="298">
        <v>24355.5</v>
      </c>
      <c r="H25" s="298">
        <v>2298</v>
      </c>
      <c r="I25" s="298">
        <v>33865.5</v>
      </c>
    </row>
    <row r="26" spans="1:10" x14ac:dyDescent="0.25">
      <c r="A26" s="305" t="s">
        <v>1174</v>
      </c>
      <c r="B26" s="298">
        <v>1454</v>
      </c>
      <c r="C26" s="304">
        <v>21705</v>
      </c>
      <c r="E26" s="298">
        <v>1855</v>
      </c>
      <c r="F26" s="304">
        <v>27776.400000000001</v>
      </c>
      <c r="H26" s="298">
        <v>2541</v>
      </c>
      <c r="I26" s="304">
        <v>38036.999999999993</v>
      </c>
    </row>
    <row r="27" spans="1:10" x14ac:dyDescent="0.25">
      <c r="A27" s="305" t="s">
        <v>1175</v>
      </c>
      <c r="B27" s="298">
        <v>1734</v>
      </c>
      <c r="C27" s="298">
        <v>25860</v>
      </c>
      <c r="E27" s="298">
        <v>1448</v>
      </c>
      <c r="F27" s="298">
        <v>21663</v>
      </c>
      <c r="H27" s="298">
        <v>1966</v>
      </c>
      <c r="I27" s="298">
        <v>29250</v>
      </c>
    </row>
    <row r="28" spans="1:10" x14ac:dyDescent="0.25">
      <c r="A28" s="305" t="s">
        <v>1176</v>
      </c>
      <c r="B28" s="298">
        <v>1956</v>
      </c>
      <c r="C28" s="304">
        <v>29334</v>
      </c>
      <c r="E28" s="298">
        <v>1703</v>
      </c>
      <c r="F28" s="304">
        <v>25470</v>
      </c>
      <c r="H28" s="298">
        <v>2277</v>
      </c>
      <c r="I28" s="304">
        <v>33966</v>
      </c>
    </row>
    <row r="29" spans="1:10" x14ac:dyDescent="0.25">
      <c r="A29" s="299" t="s">
        <v>1177</v>
      </c>
      <c r="B29" s="306">
        <f>'[1]Deprivation Data for 2022-23'!B20/'[1]Deprivation Data for 2022-23'!B19*'[1]Deprivation Data for 2022-23'!B22</f>
        <v>1409.3280475718534</v>
      </c>
      <c r="C29" s="307">
        <f>'[1]Deprivation Data for 2022-23'!C20/'[1]Deprivation Data for 2022-23'!C19*'[1]Deprivation Data for 2022-23'!C22</f>
        <v>21083.01721226249</v>
      </c>
      <c r="E29" s="306">
        <f>'[1]Deprivation Data for 2022-23'!D20/'[1]Deprivation Data for 2022-23'!D19*'[1]Deprivation Data for 2022-23'!D22</f>
        <v>1453.4641509433964</v>
      </c>
      <c r="F29" s="307">
        <f>'[1]Deprivation Data for 2022-23'!E20/'[1]Deprivation Data for 2022-23'!E19*'[1]Deprivation Data for 2022-23'!E22</f>
        <v>21739.898798980426</v>
      </c>
      <c r="H29" s="306">
        <f>'[1]Deprivation Data for 2022-23'!F20/'[1]Deprivation Data for 2022-23'!F19*'[1]Deprivation Data for 2022-23'!F22</f>
        <v>1914.9350649350649</v>
      </c>
      <c r="I29" s="307">
        <f>'[1]Deprivation Data for 2022-23'!G20/'[1]Deprivation Data for 2022-23'!G19*'[1]Deprivation Data for 2022-23'!G22</f>
        <v>28412.571969398225</v>
      </c>
      <c r="J29" s="299" t="s">
        <v>1179</v>
      </c>
    </row>
    <row r="30" spans="1:10" x14ac:dyDescent="0.25">
      <c r="B30" s="299"/>
      <c r="C30" s="299"/>
      <c r="D30" s="299"/>
      <c r="E30" s="299"/>
    </row>
    <row r="31" spans="1:10" ht="15.5" x14ac:dyDescent="0.35">
      <c r="A31" s="301" t="s">
        <v>1180</v>
      </c>
    </row>
    <row r="32" spans="1:10" s="296" customFormat="1" ht="13" x14ac:dyDescent="0.3">
      <c r="B32" s="297" t="s">
        <v>1181</v>
      </c>
      <c r="C32" s="297" t="s">
        <v>1182</v>
      </c>
      <c r="D32" s="297"/>
      <c r="E32" s="297"/>
      <c r="F32" s="297"/>
      <c r="G32" s="297"/>
      <c r="H32" s="297"/>
      <c r="I32" s="297"/>
    </row>
    <row r="33" spans="1:13" x14ac:dyDescent="0.25">
      <c r="A33" s="299" t="s">
        <v>1173</v>
      </c>
      <c r="B33" s="298">
        <v>1809</v>
      </c>
      <c r="C33" s="298">
        <v>27069</v>
      </c>
      <c r="D33" s="298">
        <f>C33/15</f>
        <v>1804.6</v>
      </c>
    </row>
    <row r="34" spans="1:13" x14ac:dyDescent="0.25">
      <c r="A34" s="299" t="s">
        <v>1174</v>
      </c>
      <c r="B34" s="298">
        <v>1071</v>
      </c>
      <c r="C34" s="298">
        <v>16003.5</v>
      </c>
      <c r="D34" s="298">
        <f t="shared" ref="D34:D37" si="0">C34/15</f>
        <v>1066.9000000000001</v>
      </c>
    </row>
    <row r="35" spans="1:13" x14ac:dyDescent="0.25">
      <c r="A35" s="299" t="s">
        <v>1175</v>
      </c>
      <c r="B35" s="298">
        <v>1507</v>
      </c>
      <c r="C35" s="298">
        <v>22532.25</v>
      </c>
      <c r="D35" s="298">
        <f t="shared" si="0"/>
        <v>1502.15</v>
      </c>
    </row>
    <row r="36" spans="1:13" x14ac:dyDescent="0.25">
      <c r="A36" s="299" t="s">
        <v>1176</v>
      </c>
      <c r="B36" s="298">
        <v>1795</v>
      </c>
      <c r="C36" s="298">
        <v>26819</v>
      </c>
      <c r="D36" s="298">
        <f t="shared" si="0"/>
        <v>1787.9333333333334</v>
      </c>
    </row>
    <row r="37" spans="1:13" x14ac:dyDescent="0.25">
      <c r="A37" s="299" t="s">
        <v>1177</v>
      </c>
      <c r="B37" s="308">
        <v>1033</v>
      </c>
      <c r="C37" s="308">
        <v>15460.75</v>
      </c>
      <c r="D37" s="298">
        <f t="shared" si="0"/>
        <v>1030.7166666666667</v>
      </c>
    </row>
    <row r="39" spans="1:13" ht="15.5" x14ac:dyDescent="0.35">
      <c r="A39" s="301" t="s">
        <v>1183</v>
      </c>
    </row>
    <row r="40" spans="1:13" ht="13" x14ac:dyDescent="0.3">
      <c r="A40" s="296"/>
      <c r="B40" s="297" t="s">
        <v>1181</v>
      </c>
      <c r="C40" s="297" t="s">
        <v>1182</v>
      </c>
      <c r="D40" s="297"/>
    </row>
    <row r="41" spans="1:13" x14ac:dyDescent="0.25">
      <c r="A41" s="299" t="s">
        <v>1184</v>
      </c>
      <c r="B41" s="298">
        <v>2642</v>
      </c>
      <c r="C41" s="298">
        <v>39295.5</v>
      </c>
      <c r="D41" s="298">
        <f>C41/15</f>
        <v>2619.6999999999998</v>
      </c>
    </row>
    <row r="42" spans="1:13" x14ac:dyDescent="0.25">
      <c r="A42" s="299" t="s">
        <v>1175</v>
      </c>
      <c r="B42" s="308">
        <v>2651</v>
      </c>
      <c r="C42" s="308">
        <v>39765</v>
      </c>
      <c r="D42" s="298">
        <f>C42/15</f>
        <v>2651</v>
      </c>
    </row>
    <row r="44" spans="1:13" ht="15.5" x14ac:dyDescent="0.35">
      <c r="A44" s="301" t="s">
        <v>1185</v>
      </c>
    </row>
    <row r="45" spans="1:13" s="309" customFormat="1" ht="26" x14ac:dyDescent="0.35">
      <c r="B45" s="310" t="s">
        <v>1186</v>
      </c>
      <c r="C45" s="310" t="s">
        <v>1187</v>
      </c>
      <c r="D45" s="310"/>
      <c r="E45" s="310" t="s">
        <v>1188</v>
      </c>
      <c r="F45" s="310" t="s">
        <v>1189</v>
      </c>
      <c r="G45" s="310"/>
      <c r="H45" s="310" t="s">
        <v>1190</v>
      </c>
      <c r="I45" s="310" t="s">
        <v>1191</v>
      </c>
    </row>
    <row r="46" spans="1:13" ht="13" x14ac:dyDescent="0.3">
      <c r="A46" s="299" t="s">
        <v>1175</v>
      </c>
      <c r="B46" s="311">
        <v>3527</v>
      </c>
      <c r="C46" s="311">
        <v>52749.47</v>
      </c>
      <c r="D46" s="298">
        <f>C46/15</f>
        <v>3516.6313333333333</v>
      </c>
      <c r="E46" s="298">
        <v>10252</v>
      </c>
      <c r="F46" s="298">
        <v>152999.68000000005</v>
      </c>
      <c r="G46" s="298">
        <f>F46/15</f>
        <v>10199.97866666667</v>
      </c>
      <c r="H46" s="298">
        <v>3963</v>
      </c>
      <c r="I46" s="298">
        <v>57394.080000000016</v>
      </c>
      <c r="J46" s="299">
        <f>I46/15</f>
        <v>3826.2720000000013</v>
      </c>
      <c r="K46" s="298"/>
      <c r="L46" s="298"/>
    </row>
    <row r="47" spans="1:13" ht="13" x14ac:dyDescent="0.3">
      <c r="A47" s="299" t="s">
        <v>1176</v>
      </c>
      <c r="B47" s="311">
        <v>3427</v>
      </c>
      <c r="C47" s="311">
        <v>51185.21</v>
      </c>
      <c r="D47" s="298">
        <f t="shared" ref="D47:D48" si="1">C47/15</f>
        <v>3412.3473333333332</v>
      </c>
      <c r="E47" s="298">
        <v>12263</v>
      </c>
      <c r="F47" s="298">
        <v>183213.96000000002</v>
      </c>
      <c r="G47" s="298">
        <f t="shared" ref="G47:G48" si="2">F47/15</f>
        <v>12214.264000000001</v>
      </c>
      <c r="H47" s="298">
        <v>4775</v>
      </c>
      <c r="I47" s="298">
        <v>69335.930000000008</v>
      </c>
      <c r="J47" s="299">
        <f t="shared" ref="J47:J48" si="3">I47/15</f>
        <v>4622.3953333333338</v>
      </c>
    </row>
    <row r="48" spans="1:13" ht="13" x14ac:dyDescent="0.3">
      <c r="A48" s="299" t="s">
        <v>1177</v>
      </c>
      <c r="B48" s="312">
        <v>3475</v>
      </c>
      <c r="C48" s="312">
        <v>52164.99</v>
      </c>
      <c r="D48" s="313">
        <f t="shared" si="1"/>
        <v>3477.6659999999997</v>
      </c>
      <c r="E48" s="314">
        <v>7487</v>
      </c>
      <c r="F48" s="314">
        <v>111668.52000000002</v>
      </c>
      <c r="G48" s="314">
        <f t="shared" si="2"/>
        <v>7444.5680000000011</v>
      </c>
      <c r="H48" s="315">
        <v>2987</v>
      </c>
      <c r="I48" s="315">
        <v>43204.770000000004</v>
      </c>
      <c r="J48" s="316">
        <f t="shared" si="3"/>
        <v>2880.3180000000002</v>
      </c>
      <c r="L48" s="298"/>
      <c r="M48" s="298"/>
    </row>
    <row r="50" spans="1:11" ht="15.5" x14ac:dyDescent="0.35">
      <c r="A50" s="301" t="s">
        <v>1192</v>
      </c>
    </row>
    <row r="51" spans="1:11" ht="26" x14ac:dyDescent="0.25">
      <c r="A51" s="309"/>
      <c r="B51" s="310" t="s">
        <v>1186</v>
      </c>
      <c r="C51" s="310" t="s">
        <v>1187</v>
      </c>
      <c r="D51" s="310"/>
      <c r="E51" s="317" t="s">
        <v>1188</v>
      </c>
      <c r="F51" s="317" t="s">
        <v>1189</v>
      </c>
      <c r="G51" s="317"/>
      <c r="H51" s="317" t="s">
        <v>1190</v>
      </c>
      <c r="I51" s="317" t="s">
        <v>1191</v>
      </c>
    </row>
    <row r="52" spans="1:11" ht="13" x14ac:dyDescent="0.3">
      <c r="A52" s="299" t="s">
        <v>1175</v>
      </c>
      <c r="B52" s="318">
        <v>842</v>
      </c>
      <c r="C52" s="318">
        <v>12075</v>
      </c>
      <c r="D52" s="298">
        <f>C52/15</f>
        <v>805</v>
      </c>
      <c r="E52" s="319">
        <v>8113</v>
      </c>
      <c r="F52" s="319">
        <v>121551</v>
      </c>
      <c r="G52" s="319">
        <f>F52/15</f>
        <v>8103.4</v>
      </c>
      <c r="H52" s="319">
        <v>1107</v>
      </c>
      <c r="I52" s="319">
        <v>16421.3</v>
      </c>
      <c r="J52" s="299">
        <f>I52/15</f>
        <v>1094.7533333333333</v>
      </c>
    </row>
    <row r="53" spans="1:11" ht="13" x14ac:dyDescent="0.3">
      <c r="A53" s="299" t="s">
        <v>1176</v>
      </c>
      <c r="B53" s="318">
        <v>830</v>
      </c>
      <c r="C53" s="318">
        <v>11631</v>
      </c>
      <c r="D53" s="298">
        <f>C53/15</f>
        <v>775.4</v>
      </c>
      <c r="E53" s="319">
        <v>9077</v>
      </c>
      <c r="F53" s="319">
        <v>135991.79999999996</v>
      </c>
      <c r="G53" s="319">
        <f t="shared" ref="G53:G54" si="4">F53/15</f>
        <v>9066.1199999999972</v>
      </c>
      <c r="H53" s="319">
        <v>1244</v>
      </c>
      <c r="I53" s="319">
        <v>18462.2</v>
      </c>
      <c r="J53" s="299">
        <f t="shared" ref="J53:J54" si="5">I53/15</f>
        <v>1230.8133333333333</v>
      </c>
    </row>
    <row r="54" spans="1:11" ht="13" x14ac:dyDescent="0.3">
      <c r="A54" s="299" t="s">
        <v>1177</v>
      </c>
      <c r="B54" s="320">
        <f>'[1]Deprivation Data for 2022-23'!B53/'[1]Deprivation Data for 2022-23'!B52*'[1]Deprivation Data for 2022-23'!B55</f>
        <v>1107.8389830508474</v>
      </c>
      <c r="C54" s="320">
        <f>'[1]Deprivation Data for 2022-23'!C53/'[1]Deprivation Data for 2022-23'!C52*'[1]Deprivation Data for 2022-23'!C55</f>
        <v>15152.268659310103</v>
      </c>
      <c r="D54" s="313">
        <f>C54/15</f>
        <v>1010.1512439540069</v>
      </c>
      <c r="E54" s="321">
        <f>'[1]Deprivation Data for 2022-23'!D53/'[1]Deprivation Data for 2022-23'!D52*'[1]Deprivation Data for 2022-23'!D55</f>
        <v>6979.3747934339535</v>
      </c>
      <c r="F54" s="321">
        <f>'[1]Deprivation Data for 2022-23'!E53/'[1]Deprivation Data for 2022-23'!E52*'[1]Deprivation Data for 2022-23'!E55</f>
        <v>104758.25427709616</v>
      </c>
      <c r="G54" s="319">
        <f t="shared" si="4"/>
        <v>6983.8836184730771</v>
      </c>
      <c r="H54" s="321">
        <f>'[1]Deprivation Data for 2022-23'!F53/'[1]Deprivation Data for 2022-23'!F52*'[1]Deprivation Data for 2022-23'!F55</f>
        <v>1079.7106109324759</v>
      </c>
      <c r="I54" s="321">
        <f>'[1]Deprivation Data for 2022-23'!G53/'[1]Deprivation Data for 2022-23'!G52*'[1]Deprivation Data for 2022-23'!G55</f>
        <v>16056.899210278298</v>
      </c>
      <c r="J54" s="299">
        <f t="shared" si="5"/>
        <v>1070.4599473518865</v>
      </c>
      <c r="K54" s="299" t="s">
        <v>1179</v>
      </c>
    </row>
    <row r="56" spans="1:11" ht="13" x14ac:dyDescent="0.3">
      <c r="A56" s="299" t="s">
        <v>1193</v>
      </c>
    </row>
    <row r="60" spans="1:11" ht="13" x14ac:dyDescent="0.3">
      <c r="A60" s="322" t="s">
        <v>1194</v>
      </c>
      <c r="B60" s="313"/>
    </row>
    <row r="63" spans="1:11" ht="13" x14ac:dyDescent="0.3">
      <c r="A63" s="296" t="s">
        <v>1195</v>
      </c>
    </row>
    <row r="65" spans="1:9" ht="15.5" x14ac:dyDescent="0.35">
      <c r="A65" s="301" t="s">
        <v>1166</v>
      </c>
    </row>
    <row r="67" spans="1:9" ht="13" x14ac:dyDescent="0.3">
      <c r="A67" s="296"/>
      <c r="B67" s="297" t="s">
        <v>1167</v>
      </c>
      <c r="C67" s="297" t="s">
        <v>1168</v>
      </c>
      <c r="D67" s="297"/>
      <c r="E67" s="297" t="s">
        <v>1169</v>
      </c>
      <c r="F67" s="297" t="s">
        <v>1170</v>
      </c>
      <c r="G67" s="297"/>
      <c r="H67" s="297" t="s">
        <v>1171</v>
      </c>
      <c r="I67" s="297" t="s">
        <v>1172</v>
      </c>
    </row>
    <row r="68" spans="1:9" x14ac:dyDescent="0.25">
      <c r="A68" s="323" t="s">
        <v>1175</v>
      </c>
      <c r="B68" s="298">
        <v>1541</v>
      </c>
      <c r="C68" s="298">
        <v>22903.120000000003</v>
      </c>
      <c r="E68" s="298">
        <v>1469</v>
      </c>
      <c r="F68" s="298">
        <v>21809.74</v>
      </c>
      <c r="H68" s="298">
        <v>2142</v>
      </c>
      <c r="I68" s="298">
        <v>31896</v>
      </c>
    </row>
    <row r="69" spans="1:9" x14ac:dyDescent="0.25">
      <c r="A69" s="323" t="s">
        <v>1176</v>
      </c>
      <c r="B69" s="298">
        <v>1791</v>
      </c>
      <c r="C69" s="304">
        <v>26599.87</v>
      </c>
      <c r="E69" s="298">
        <v>1765</v>
      </c>
      <c r="F69" s="304">
        <v>26344.12</v>
      </c>
      <c r="H69" s="298">
        <v>2579</v>
      </c>
      <c r="I69" s="304">
        <v>38398.97</v>
      </c>
    </row>
    <row r="70" spans="1:9" x14ac:dyDescent="0.25">
      <c r="A70" s="323" t="s">
        <v>1177</v>
      </c>
      <c r="B70" s="298">
        <v>1101</v>
      </c>
      <c r="C70" s="304">
        <v>16324</v>
      </c>
      <c r="E70" s="298">
        <v>1030</v>
      </c>
      <c r="F70" s="304">
        <v>15323.25</v>
      </c>
      <c r="H70" s="298">
        <v>1537</v>
      </c>
      <c r="I70" s="304">
        <v>22730.25</v>
      </c>
    </row>
    <row r="73" spans="1:9" ht="15.5" x14ac:dyDescent="0.35">
      <c r="A73" s="301" t="s">
        <v>1178</v>
      </c>
    </row>
    <row r="74" spans="1:9" ht="13" x14ac:dyDescent="0.3">
      <c r="A74" s="296"/>
      <c r="B74" s="297" t="s">
        <v>1167</v>
      </c>
      <c r="C74" s="297" t="s">
        <v>1168</v>
      </c>
      <c r="D74" s="297"/>
      <c r="E74" s="297" t="s">
        <v>1169</v>
      </c>
      <c r="F74" s="297" t="s">
        <v>1170</v>
      </c>
      <c r="G74" s="297"/>
      <c r="H74" s="297" t="s">
        <v>1171</v>
      </c>
      <c r="I74" s="297" t="s">
        <v>1172</v>
      </c>
    </row>
    <row r="75" spans="1:9" x14ac:dyDescent="0.25">
      <c r="A75" s="323" t="s">
        <v>1175</v>
      </c>
      <c r="B75" s="298">
        <f>B27</f>
        <v>1734</v>
      </c>
      <c r="C75" s="298">
        <f t="shared" ref="C75:C77" si="6">C27</f>
        <v>25860</v>
      </c>
      <c r="E75" s="298">
        <f>E27</f>
        <v>1448</v>
      </c>
      <c r="F75" s="298">
        <f t="shared" ref="F75:F77" si="7">F27</f>
        <v>21663</v>
      </c>
      <c r="H75" s="298">
        <f>H27</f>
        <v>1966</v>
      </c>
      <c r="I75" s="298">
        <f t="shared" ref="I75:I77" si="8">I27</f>
        <v>29250</v>
      </c>
    </row>
    <row r="76" spans="1:9" x14ac:dyDescent="0.25">
      <c r="A76" s="323" t="s">
        <v>1176</v>
      </c>
      <c r="B76" s="298">
        <f t="shared" ref="B76:B77" si="9">B28</f>
        <v>1956</v>
      </c>
      <c r="C76" s="304">
        <f t="shared" si="6"/>
        <v>29334</v>
      </c>
      <c r="E76" s="298">
        <f t="shared" ref="E76:E77" si="10">E28</f>
        <v>1703</v>
      </c>
      <c r="F76" s="304">
        <f t="shared" si="7"/>
        <v>25470</v>
      </c>
      <c r="H76" s="298">
        <f t="shared" ref="H76:H77" si="11">H28</f>
        <v>2277</v>
      </c>
      <c r="I76" s="304">
        <f t="shared" si="8"/>
        <v>33966</v>
      </c>
    </row>
    <row r="77" spans="1:9" x14ac:dyDescent="0.25">
      <c r="A77" s="323" t="s">
        <v>1177</v>
      </c>
      <c r="B77" s="306">
        <f t="shared" si="9"/>
        <v>1409.3280475718534</v>
      </c>
      <c r="C77" s="307">
        <f t="shared" si="6"/>
        <v>21083.01721226249</v>
      </c>
      <c r="E77" s="306">
        <f t="shared" si="10"/>
        <v>1453.4641509433964</v>
      </c>
      <c r="F77" s="307">
        <f t="shared" si="7"/>
        <v>21739.898798980426</v>
      </c>
      <c r="H77" s="306">
        <f t="shared" si="11"/>
        <v>1914.9350649350649</v>
      </c>
      <c r="I77" s="307">
        <f t="shared" si="8"/>
        <v>28412.571969398225</v>
      </c>
    </row>
    <row r="80" spans="1:9" ht="15.5" x14ac:dyDescent="0.35">
      <c r="A80" s="324" t="s">
        <v>1196</v>
      </c>
      <c r="B80" s="313"/>
    </row>
    <row r="82" spans="1:10" ht="13" x14ac:dyDescent="0.3">
      <c r="A82" s="296"/>
      <c r="B82" s="297" t="s">
        <v>1167</v>
      </c>
      <c r="C82" s="297" t="s">
        <v>1168</v>
      </c>
      <c r="D82" s="297"/>
      <c r="E82" s="297" t="s">
        <v>1169</v>
      </c>
      <c r="F82" s="297" t="s">
        <v>1170</v>
      </c>
      <c r="G82" s="297"/>
      <c r="H82" s="297" t="s">
        <v>1171</v>
      </c>
      <c r="I82" s="297" t="s">
        <v>1172</v>
      </c>
    </row>
    <row r="83" spans="1:10" x14ac:dyDescent="0.25">
      <c r="A83" s="323" t="s">
        <v>1175</v>
      </c>
      <c r="B83" s="325">
        <f t="shared" ref="B83:C85" si="12">+B68+B75</f>
        <v>3275</v>
      </c>
      <c r="C83" s="325">
        <f t="shared" si="12"/>
        <v>48763.12</v>
      </c>
      <c r="D83" s="325"/>
      <c r="E83" s="325">
        <f t="shared" ref="E83:F85" si="13">+E68+E75</f>
        <v>2917</v>
      </c>
      <c r="F83" s="325">
        <f t="shared" si="13"/>
        <v>43472.740000000005</v>
      </c>
      <c r="G83" s="325"/>
      <c r="H83" s="325">
        <f t="shared" ref="H83:I85" si="14">+H68+H75</f>
        <v>4108</v>
      </c>
      <c r="I83" s="325">
        <f t="shared" si="14"/>
        <v>61146</v>
      </c>
    </row>
    <row r="84" spans="1:10" x14ac:dyDescent="0.25">
      <c r="A84" s="323" t="s">
        <v>1176</v>
      </c>
      <c r="B84" s="326">
        <f t="shared" si="12"/>
        <v>3747</v>
      </c>
      <c r="C84" s="326">
        <f t="shared" si="12"/>
        <v>55933.869999999995</v>
      </c>
      <c r="D84" s="326"/>
      <c r="E84" s="326">
        <f t="shared" si="13"/>
        <v>3468</v>
      </c>
      <c r="F84" s="326">
        <f t="shared" si="13"/>
        <v>51814.119999999995</v>
      </c>
      <c r="G84" s="326"/>
      <c r="H84" s="326">
        <f t="shared" si="14"/>
        <v>4856</v>
      </c>
      <c r="I84" s="326">
        <f t="shared" si="14"/>
        <v>72364.97</v>
      </c>
    </row>
    <row r="85" spans="1:10" x14ac:dyDescent="0.25">
      <c r="A85" s="323" t="s">
        <v>1177</v>
      </c>
      <c r="B85" s="327">
        <f t="shared" si="12"/>
        <v>2510.3280475718534</v>
      </c>
      <c r="C85" s="327">
        <f t="shared" si="12"/>
        <v>37407.017212262494</v>
      </c>
      <c r="D85" s="326"/>
      <c r="E85" s="327">
        <f t="shared" si="13"/>
        <v>2483.4641509433964</v>
      </c>
      <c r="F85" s="327">
        <f t="shared" si="13"/>
        <v>37063.14879898043</v>
      </c>
      <c r="G85" s="327"/>
      <c r="H85" s="327">
        <f t="shared" si="14"/>
        <v>3451.9350649350649</v>
      </c>
      <c r="I85" s="327">
        <f t="shared" si="14"/>
        <v>51142.821969398225</v>
      </c>
    </row>
    <row r="87" spans="1:10" x14ac:dyDescent="0.25">
      <c r="A87" s="328" t="s">
        <v>1197</v>
      </c>
    </row>
    <row r="89" spans="1:10" x14ac:dyDescent="0.25">
      <c r="A89" s="323" t="s">
        <v>1198</v>
      </c>
      <c r="B89" s="327">
        <f>SUM(B84:B85)</f>
        <v>6257.3280475718529</v>
      </c>
      <c r="C89" s="327">
        <f>SUM(C84:C85)</f>
        <v>93340.887212262489</v>
      </c>
      <c r="D89" s="327"/>
      <c r="E89" s="327">
        <f>SUM(E84:E85)</f>
        <v>5951.4641509433968</v>
      </c>
      <c r="F89" s="327">
        <f>SUM(F84:F85)</f>
        <v>88877.268798980425</v>
      </c>
      <c r="G89" s="327"/>
      <c r="H89" s="327">
        <f>SUM(H84:H85)</f>
        <v>8307.9350649350654</v>
      </c>
      <c r="I89" s="327">
        <f>SUM(I84:I85)</f>
        <v>123507.79196939823</v>
      </c>
    </row>
    <row r="90" spans="1:10" x14ac:dyDescent="0.25">
      <c r="A90" s="323"/>
      <c r="B90" s="326"/>
      <c r="C90" s="326"/>
      <c r="D90" s="326"/>
      <c r="E90" s="326"/>
      <c r="F90" s="326"/>
      <c r="G90" s="326"/>
      <c r="H90" s="326"/>
      <c r="I90" s="326"/>
    </row>
    <row r="91" spans="1:10" ht="13" x14ac:dyDescent="0.3">
      <c r="A91" s="299" t="s">
        <v>1199</v>
      </c>
      <c r="J91" s="296" t="s">
        <v>1200</v>
      </c>
    </row>
    <row r="92" spans="1:10" x14ac:dyDescent="0.25">
      <c r="A92" s="323" t="s">
        <v>1175</v>
      </c>
      <c r="C92" s="303">
        <f>+C83*13</f>
        <v>633920.56000000006</v>
      </c>
      <c r="F92" s="303">
        <f>+F83*13</f>
        <v>565145.62000000011</v>
      </c>
      <c r="I92" s="303">
        <f>+I83*13</f>
        <v>794898</v>
      </c>
    </row>
    <row r="93" spans="1:10" x14ac:dyDescent="0.25">
      <c r="A93" s="323" t="s">
        <v>1176</v>
      </c>
      <c r="C93" s="303">
        <f>+C84*13</f>
        <v>727140.30999999994</v>
      </c>
      <c r="F93" s="303">
        <f>+F84*13</f>
        <v>673583.55999999994</v>
      </c>
      <c r="I93" s="303">
        <f>+I84*13</f>
        <v>940744.61</v>
      </c>
    </row>
    <row r="94" spans="1:10" x14ac:dyDescent="0.25">
      <c r="A94" s="323" t="s">
        <v>1177</v>
      </c>
      <c r="C94" s="303">
        <f>C85*12</f>
        <v>448884.20654714992</v>
      </c>
      <c r="F94" s="303">
        <f>F85*12</f>
        <v>444757.78558776516</v>
      </c>
      <c r="I94" s="303">
        <f>I85*12</f>
        <v>613713.86363277864</v>
      </c>
    </row>
    <row r="95" spans="1:10" ht="13" x14ac:dyDescent="0.3">
      <c r="C95" s="329">
        <f>SUM(C92:C94)</f>
        <v>1809945.07654715</v>
      </c>
      <c r="F95" s="329">
        <f>SUM(F92:F94)</f>
        <v>1683486.9655877654</v>
      </c>
      <c r="I95" s="329">
        <f>SUM(I92:I94)</f>
        <v>2349356.4736327785</v>
      </c>
    </row>
    <row r="96" spans="1:10" x14ac:dyDescent="0.25">
      <c r="A96" s="299" t="s">
        <v>1208</v>
      </c>
      <c r="C96" s="330">
        <v>0.61</v>
      </c>
      <c r="F96" s="330">
        <v>0.28999999999999998</v>
      </c>
      <c r="I96" s="330">
        <v>0.08</v>
      </c>
    </row>
    <row r="97" spans="1:10" ht="13" x14ac:dyDescent="0.3">
      <c r="A97" s="296" t="s">
        <v>1201</v>
      </c>
      <c r="C97" s="329">
        <f>C95*C96</f>
        <v>1104066.4966937616</v>
      </c>
      <c r="D97" s="303"/>
      <c r="E97" s="303"/>
      <c r="F97" s="329">
        <f>F95*F96</f>
        <v>488211.22002045193</v>
      </c>
      <c r="G97" s="303"/>
      <c r="H97" s="303"/>
      <c r="I97" s="329">
        <f>I95*I96</f>
        <v>187948.51789062229</v>
      </c>
      <c r="J97" s="331">
        <f>+C97+F97+I97</f>
        <v>1780226.234604836</v>
      </c>
    </row>
    <row r="98" spans="1:10" ht="13" x14ac:dyDescent="0.3">
      <c r="A98" s="322" t="s">
        <v>1202</v>
      </c>
      <c r="J98" s="332">
        <v>1523896.2700000003</v>
      </c>
    </row>
    <row r="99" spans="1:10" ht="13" x14ac:dyDescent="0.3">
      <c r="A99" s="296" t="s">
        <v>1203</v>
      </c>
      <c r="J99" s="333">
        <f>+J97-J98</f>
        <v>256329.96460483572</v>
      </c>
    </row>
    <row r="101" spans="1:10" ht="13" x14ac:dyDescent="0.3">
      <c r="A101" s="296" t="s">
        <v>1204</v>
      </c>
      <c r="J101" s="334">
        <v>65966687</v>
      </c>
    </row>
    <row r="102" spans="1:10" x14ac:dyDescent="0.25">
      <c r="J102" s="334">
        <v>-361771</v>
      </c>
    </row>
    <row r="103" spans="1:10" x14ac:dyDescent="0.25">
      <c r="J103" s="334">
        <f>+J101+J102</f>
        <v>65604916</v>
      </c>
    </row>
    <row r="104" spans="1:10" x14ac:dyDescent="0.25">
      <c r="A104" s="299" t="s">
        <v>1205</v>
      </c>
      <c r="J104" s="335">
        <v>14495852</v>
      </c>
    </row>
    <row r="105" spans="1:10" ht="13" x14ac:dyDescent="0.3">
      <c r="J105" s="336">
        <f>+J103/J104</f>
        <v>4.5257716483308466</v>
      </c>
    </row>
    <row r="106" spans="1:10" x14ac:dyDescent="0.25">
      <c r="A106" s="299" t="s">
        <v>1206</v>
      </c>
      <c r="J106" s="337">
        <v>4.55</v>
      </c>
    </row>
    <row r="107" spans="1:10" ht="13" x14ac:dyDescent="0.3">
      <c r="A107" s="296" t="s">
        <v>1207</v>
      </c>
      <c r="J107" s="338">
        <v>0.03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FD28-457D-4BE3-B863-08DA64433C40}">
  <dimension ref="A1:AH795"/>
  <sheetViews>
    <sheetView workbookViewId="0">
      <selection activeCell="F8" sqref="F8"/>
    </sheetView>
  </sheetViews>
  <sheetFormatPr defaultColWidth="9.1796875" defaultRowHeight="14.5" x14ac:dyDescent="0.35"/>
  <cols>
    <col min="1" max="2" width="8.453125" style="351" customWidth="1"/>
    <col min="3" max="3" width="12.81640625" style="352" customWidth="1"/>
    <col min="4" max="4" width="52.453125" style="351" customWidth="1"/>
    <col min="5" max="5" width="18.453125" style="351" bestFit="1" customWidth="1"/>
    <col min="6" max="6" width="1" style="351" customWidth="1"/>
    <col min="7" max="7" width="9.1796875" style="353"/>
    <col min="8" max="8" width="9.1796875" style="351"/>
    <col min="9" max="9" width="16.453125" style="351" customWidth="1"/>
    <col min="10" max="10" width="9.1796875" style="351"/>
    <col min="11" max="11" width="12.81640625" style="370" customWidth="1"/>
    <col min="12" max="12" width="6.54296875" style="356" bestFit="1" customWidth="1"/>
    <col min="13" max="13" width="9.1796875" style="351"/>
    <col min="14" max="14" width="10.453125" style="351" bestFit="1" customWidth="1"/>
    <col min="15" max="16384" width="9.1796875" style="351"/>
  </cols>
  <sheetData>
    <row r="1" spans="1:15" ht="43.5" x14ac:dyDescent="0.35">
      <c r="J1" s="354" t="s">
        <v>1244</v>
      </c>
      <c r="K1" s="355" t="s">
        <v>1245</v>
      </c>
      <c r="M1" s="357" t="s">
        <v>1246</v>
      </c>
    </row>
    <row r="2" spans="1:15" x14ac:dyDescent="0.35">
      <c r="A2" s="459" t="s">
        <v>1247</v>
      </c>
      <c r="B2" s="459"/>
      <c r="C2" s="460"/>
      <c r="D2" s="460"/>
      <c r="J2" s="358">
        <v>0.10100000000000001</v>
      </c>
      <c r="K2" s="359"/>
    </row>
    <row r="3" spans="1:15" x14ac:dyDescent="0.35">
      <c r="A3" s="460"/>
      <c r="B3" s="460"/>
      <c r="C3" s="460"/>
      <c r="D3" s="460"/>
      <c r="E3" s="360" t="s">
        <v>1248</v>
      </c>
      <c r="F3" s="361"/>
      <c r="G3" s="362"/>
      <c r="H3" s="361"/>
      <c r="I3" s="361">
        <v>495</v>
      </c>
      <c r="J3" s="363">
        <f>I3*(1+J2)</f>
        <v>544.995</v>
      </c>
      <c r="K3" s="359">
        <f>ROUND(J3,0)</f>
        <v>545</v>
      </c>
      <c r="O3" s="351">
        <f>495*1.101</f>
        <v>544.995</v>
      </c>
    </row>
    <row r="4" spans="1:15" ht="16.5" customHeight="1" x14ac:dyDescent="0.5">
      <c r="A4" s="364"/>
      <c r="B4" s="364"/>
      <c r="C4" s="365"/>
      <c r="D4" s="365"/>
      <c r="E4" s="366" t="s">
        <v>1142</v>
      </c>
      <c r="F4" s="366"/>
      <c r="G4" s="367">
        <f>SUM(G8:G212)</f>
        <v>1435</v>
      </c>
      <c r="H4" s="366"/>
      <c r="I4" s="367">
        <f>SUM(I8:I212)</f>
        <v>710325</v>
      </c>
      <c r="K4" s="367">
        <f>SUM(K8:K212)</f>
        <v>782075</v>
      </c>
      <c r="M4" s="368">
        <f>'[1]Further modelling'!F7/15/38</f>
        <v>4090.7017543859647</v>
      </c>
      <c r="N4" s="367">
        <f>SUM(N8:N212)</f>
        <v>2230140</v>
      </c>
    </row>
    <row r="5" spans="1:15" ht="25" x14ac:dyDescent="0.5">
      <c r="A5" s="369" t="s">
        <v>367</v>
      </c>
      <c r="B5" s="369"/>
      <c r="C5" s="365"/>
      <c r="D5" s="365"/>
    </row>
    <row r="6" spans="1:15" ht="12.75" customHeight="1" x14ac:dyDescent="0.5">
      <c r="A6" s="365"/>
      <c r="B6" s="365"/>
      <c r="C6" s="365"/>
      <c r="D6" s="365"/>
    </row>
    <row r="7" spans="1:15" ht="87" x14ac:dyDescent="0.35">
      <c r="A7" s="371" t="s">
        <v>1249</v>
      </c>
      <c r="B7" s="371" t="s">
        <v>1250</v>
      </c>
      <c r="C7" s="371" t="s">
        <v>1251</v>
      </c>
      <c r="D7" s="372" t="s">
        <v>1252</v>
      </c>
      <c r="E7" s="372" t="s">
        <v>1253</v>
      </c>
      <c r="F7" s="373"/>
      <c r="G7" s="374" t="s">
        <v>1254</v>
      </c>
      <c r="I7" s="375" t="s">
        <v>1255</v>
      </c>
      <c r="K7" s="355" t="s">
        <v>1256</v>
      </c>
      <c r="L7" s="376"/>
      <c r="M7" s="354" t="s">
        <v>1257</v>
      </c>
      <c r="N7" s="354" t="s">
        <v>1258</v>
      </c>
    </row>
    <row r="8" spans="1:15" x14ac:dyDescent="0.35">
      <c r="A8" t="str">
        <f>+[2]SCHOOLS!A7</f>
        <v>REAZU</v>
      </c>
      <c r="B8">
        <f>+[2]SCHOOLS!B7</f>
        <v>1000</v>
      </c>
      <c r="C8">
        <f>+[2]SCHOOLS!C7</f>
        <v>1000</v>
      </c>
      <c r="D8" t="str">
        <f>+[2]SCHOOLS!D7</f>
        <v>SELLY OAK NURSERY SCHOOL</v>
      </c>
      <c r="E8" s="234" t="str">
        <f>+[2]SCHOOLS!O7</f>
        <v>Nursery - Maintained</v>
      </c>
      <c r="G8" s="377">
        <f>+[2]Data!AO7</f>
        <v>20</v>
      </c>
      <c r="I8" s="378">
        <f>+G8*$I$3</f>
        <v>9900</v>
      </c>
      <c r="K8" s="370">
        <f>G8*$K$3</f>
        <v>10900</v>
      </c>
      <c r="L8" s="379"/>
      <c r="M8" s="370">
        <f>ROUND(G8/$G$4*$M$4,0)</f>
        <v>57</v>
      </c>
      <c r="N8" s="380">
        <f>M8*$K$3</f>
        <v>31065</v>
      </c>
    </row>
    <row r="9" spans="1:15" x14ac:dyDescent="0.35">
      <c r="A9" t="str">
        <f>+[2]SCHOOLS!A8</f>
        <v>REAYZ</v>
      </c>
      <c r="B9">
        <f>+[2]SCHOOLS!B8</f>
        <v>1001</v>
      </c>
      <c r="C9">
        <f>+[2]SCHOOLS!C8</f>
        <v>1001</v>
      </c>
      <c r="D9" t="str">
        <f>+[2]SCHOOLS!D8</f>
        <v>BORDESLEY GREEN EAST NURSERY SCHOOL &amp; CHILDRENS CENTRE</v>
      </c>
      <c r="E9" s="234" t="str">
        <f>+[2]SCHOOLS!O8</f>
        <v>Nursery - Maintained</v>
      </c>
      <c r="G9" s="377">
        <f>+[2]Data!AO8</f>
        <v>6</v>
      </c>
      <c r="I9" s="378">
        <f t="shared" ref="I9:I34" si="0">+G9*$I$3</f>
        <v>2970</v>
      </c>
      <c r="K9" s="370">
        <f t="shared" ref="K9:K72" si="1">G9*$K$3</f>
        <v>3270</v>
      </c>
      <c r="L9" s="379"/>
      <c r="M9" s="370">
        <f t="shared" ref="M9:M72" si="2">ROUND(G9/$G$4*$M$4,0)</f>
        <v>17</v>
      </c>
      <c r="N9" s="380">
        <f t="shared" ref="N9:N72" si="3">M9*$K$3</f>
        <v>9265</v>
      </c>
    </row>
    <row r="10" spans="1:15" x14ac:dyDescent="0.35">
      <c r="A10" t="str">
        <f>+[2]SCHOOLS!A9</f>
        <v>REAZA</v>
      </c>
      <c r="B10">
        <f>+[2]SCHOOLS!B9</f>
        <v>1002</v>
      </c>
      <c r="C10">
        <f>+[2]SCHOOLS!C9</f>
        <v>1002</v>
      </c>
      <c r="D10" t="str">
        <f>+[2]SCHOOLS!D9</f>
        <v>BREARLEY - TEVIOT CHILDREN'S CENTRE</v>
      </c>
      <c r="E10" s="234" t="str">
        <f>+[2]SCHOOLS!O9</f>
        <v>Nursery - Maintained</v>
      </c>
      <c r="G10" s="377">
        <f>+[2]Data!AO9</f>
        <v>58</v>
      </c>
      <c r="I10" s="378">
        <f t="shared" si="0"/>
        <v>28710</v>
      </c>
      <c r="K10" s="370">
        <f t="shared" si="1"/>
        <v>31610</v>
      </c>
      <c r="L10" s="379"/>
      <c r="M10" s="370">
        <f t="shared" si="2"/>
        <v>165</v>
      </c>
      <c r="N10" s="380">
        <f t="shared" si="3"/>
        <v>89925</v>
      </c>
    </row>
    <row r="11" spans="1:15" x14ac:dyDescent="0.35">
      <c r="A11" t="str">
        <f>+[2]SCHOOLS!A10</f>
        <v>REAZD</v>
      </c>
      <c r="B11">
        <f>+[2]SCHOOLS!B10</f>
        <v>1006</v>
      </c>
      <c r="C11">
        <f>+[2]SCHOOLS!C10</f>
        <v>1006</v>
      </c>
      <c r="D11" t="str">
        <f>+[2]SCHOOLS!D10</f>
        <v>GARRETTS GREEN NURSERY SCHOOL</v>
      </c>
      <c r="E11" s="234" t="str">
        <f>+[2]SCHOOLS!O10</f>
        <v>Nursery - Maintained</v>
      </c>
      <c r="G11" s="377">
        <f>+[2]Data!AO10</f>
        <v>1</v>
      </c>
      <c r="I11" s="378">
        <f t="shared" si="0"/>
        <v>495</v>
      </c>
      <c r="K11" s="370">
        <f t="shared" si="1"/>
        <v>545</v>
      </c>
      <c r="L11" s="379"/>
      <c r="M11" s="370">
        <f t="shared" si="2"/>
        <v>3</v>
      </c>
      <c r="N11" s="380">
        <f t="shared" si="3"/>
        <v>1635</v>
      </c>
    </row>
    <row r="12" spans="1:15" x14ac:dyDescent="0.35">
      <c r="A12" t="str">
        <f>+[2]SCHOOLS!A11</f>
        <v>REAZQ</v>
      </c>
      <c r="B12">
        <f>+[2]SCHOOLS!B11</f>
        <v>1008</v>
      </c>
      <c r="C12">
        <f>+[2]SCHOOLS!C11</f>
        <v>1008</v>
      </c>
      <c r="D12" t="str">
        <f>+[2]SCHOOLS!D11</f>
        <v>PERRY BEECHES NURSERY SCHOOL</v>
      </c>
      <c r="E12" s="234" t="str">
        <f>+[2]SCHOOLS!O11</f>
        <v>Nursery - Maintained</v>
      </c>
      <c r="G12" s="377">
        <f>+[2]Data!AO11</f>
        <v>0</v>
      </c>
      <c r="I12" s="378">
        <f t="shared" si="0"/>
        <v>0</v>
      </c>
      <c r="K12" s="370">
        <f t="shared" si="1"/>
        <v>0</v>
      </c>
      <c r="L12" s="379"/>
      <c r="M12" s="370">
        <f t="shared" si="2"/>
        <v>0</v>
      </c>
      <c r="N12" s="380">
        <f t="shared" si="3"/>
        <v>0</v>
      </c>
    </row>
    <row r="13" spans="1:15" x14ac:dyDescent="0.35">
      <c r="A13" t="str">
        <f>+[2]SCHOOLS!A12</f>
        <v>REAZR</v>
      </c>
      <c r="B13">
        <f>+[2]SCHOOLS!B12</f>
        <v>1009</v>
      </c>
      <c r="C13">
        <f>+[2]SCHOOLS!C12</f>
        <v>1009</v>
      </c>
      <c r="D13" t="str">
        <f>+[2]SCHOOLS!D12</f>
        <v>ST. THOMAS CENTRE NURSERY</v>
      </c>
      <c r="E13" s="234" t="str">
        <f>+[2]SCHOOLS!O12</f>
        <v>Nursery - Maintained</v>
      </c>
      <c r="G13" s="377">
        <f>+[2]Data!AO12</f>
        <v>30</v>
      </c>
      <c r="I13" s="378">
        <f t="shared" si="0"/>
        <v>14850</v>
      </c>
      <c r="K13" s="370">
        <f t="shared" si="1"/>
        <v>16350</v>
      </c>
      <c r="L13" s="379"/>
      <c r="M13" s="370">
        <f t="shared" si="2"/>
        <v>86</v>
      </c>
      <c r="N13" s="380">
        <f t="shared" si="3"/>
        <v>46870</v>
      </c>
    </row>
    <row r="14" spans="1:15" x14ac:dyDescent="0.35">
      <c r="A14" t="str">
        <f>+[2]SCHOOLS!A13</f>
        <v>REAZG</v>
      </c>
      <c r="B14">
        <f>+[2]SCHOOLS!B13</f>
        <v>1010</v>
      </c>
      <c r="C14">
        <f>+[2]SCHOOLS!C13</f>
        <v>1010</v>
      </c>
      <c r="D14" t="str">
        <f>+[2]SCHOOLS!D13</f>
        <v>HIGHFIELD CHILDREN'S CENTRE (NURSERY SCHOOL)</v>
      </c>
      <c r="E14" s="234" t="str">
        <f>+[2]SCHOOLS!O13</f>
        <v>Nursery - Maintained</v>
      </c>
      <c r="G14" s="377">
        <f>+[2]Data!AO13</f>
        <v>14</v>
      </c>
      <c r="I14" s="378">
        <f t="shared" si="0"/>
        <v>6930</v>
      </c>
      <c r="K14" s="370">
        <f t="shared" si="1"/>
        <v>7630</v>
      </c>
      <c r="L14" s="379"/>
      <c r="M14" s="370">
        <f t="shared" si="2"/>
        <v>40</v>
      </c>
      <c r="N14" s="380">
        <f t="shared" si="3"/>
        <v>21800</v>
      </c>
    </row>
    <row r="15" spans="1:15" x14ac:dyDescent="0.35">
      <c r="A15" t="str">
        <f>+[2]SCHOOLS!A14</f>
        <v>REAZM</v>
      </c>
      <c r="B15">
        <f>+[2]SCHOOLS!B14</f>
        <v>1012</v>
      </c>
      <c r="C15">
        <f>+[2]SCHOOLS!C14</f>
        <v>1012</v>
      </c>
      <c r="D15" t="str">
        <f>+[2]SCHOOLS!D14</f>
        <v>MARSH HILL NURSERY SCHOOL</v>
      </c>
      <c r="E15" s="234" t="str">
        <f>+[2]SCHOOLS!O14</f>
        <v>Nursery - Maintained</v>
      </c>
      <c r="G15" s="377">
        <f>+[2]Data!AO14</f>
        <v>0</v>
      </c>
      <c r="I15" s="378">
        <f t="shared" si="0"/>
        <v>0</v>
      </c>
      <c r="K15" s="370">
        <f t="shared" si="1"/>
        <v>0</v>
      </c>
      <c r="L15" s="379"/>
      <c r="M15" s="370">
        <f t="shared" si="2"/>
        <v>0</v>
      </c>
      <c r="N15" s="380">
        <f t="shared" si="3"/>
        <v>0</v>
      </c>
    </row>
    <row r="16" spans="1:15" x14ac:dyDescent="0.35">
      <c r="A16" t="str">
        <f>+[2]SCHOOLS!A15</f>
        <v>REAZY</v>
      </c>
      <c r="B16">
        <f>+[2]SCHOOLS!B15</f>
        <v>1014</v>
      </c>
      <c r="C16">
        <f>+[2]SCHOOLS!C15</f>
        <v>1014</v>
      </c>
      <c r="D16" t="str">
        <f>+[2]SCHOOLS!D15</f>
        <v>WEST HEATH NURSERY SCHOOL</v>
      </c>
      <c r="E16" s="234" t="str">
        <f>+[2]SCHOOLS!O15</f>
        <v>Nursery - Maintained</v>
      </c>
      <c r="G16" s="377">
        <f>+[2]Data!AO15</f>
        <v>45</v>
      </c>
      <c r="I16" s="378">
        <f t="shared" si="0"/>
        <v>22275</v>
      </c>
      <c r="K16" s="370">
        <f t="shared" si="1"/>
        <v>24525</v>
      </c>
      <c r="L16" s="379"/>
      <c r="M16" s="370">
        <f t="shared" si="2"/>
        <v>128</v>
      </c>
      <c r="N16" s="380">
        <f t="shared" si="3"/>
        <v>69760</v>
      </c>
    </row>
    <row r="17" spans="1:14" x14ac:dyDescent="0.35">
      <c r="A17" t="str">
        <f>+[2]SCHOOLS!A16</f>
        <v>REAZE</v>
      </c>
      <c r="B17">
        <f>+[2]SCHOOLS!B16</f>
        <v>1015</v>
      </c>
      <c r="C17">
        <f>+[2]SCHOOLS!C16</f>
        <v>1015</v>
      </c>
      <c r="D17" t="str">
        <f>+[2]SCHOOLS!D16</f>
        <v>GOODWAY NURSERY SCHOOL</v>
      </c>
      <c r="E17" s="234" t="str">
        <f>+[2]SCHOOLS!O16</f>
        <v>Nursery - Maintained</v>
      </c>
      <c r="G17" s="377">
        <f>+[2]Data!AO16</f>
        <v>17</v>
      </c>
      <c r="I17" s="378">
        <f t="shared" si="0"/>
        <v>8415</v>
      </c>
      <c r="K17" s="370">
        <f t="shared" si="1"/>
        <v>9265</v>
      </c>
      <c r="L17" s="379"/>
      <c r="M17" s="370">
        <f t="shared" si="2"/>
        <v>48</v>
      </c>
      <c r="N17" s="380">
        <f t="shared" si="3"/>
        <v>26160</v>
      </c>
    </row>
    <row r="18" spans="1:14" x14ac:dyDescent="0.35">
      <c r="A18" t="str">
        <f>+[2]SCHOOLS!A17</f>
        <v>REAZK</v>
      </c>
      <c r="B18">
        <f>+[2]SCHOOLS!B17</f>
        <v>1016</v>
      </c>
      <c r="C18">
        <f>+[2]SCHOOLS!C17</f>
        <v>1016</v>
      </c>
      <c r="D18" t="str">
        <f>+[2]SCHOOLS!D17</f>
        <v>KINGS NORTON NURSERY SCHOOL &amp; CAMP LANE CHILDRENS CENTRE</v>
      </c>
      <c r="E18" s="234" t="str">
        <f>+[2]SCHOOLS!O17</f>
        <v>Nursery - Maintained</v>
      </c>
      <c r="G18" s="377">
        <f>+[2]Data!AO17</f>
        <v>15</v>
      </c>
      <c r="I18" s="378">
        <f t="shared" si="0"/>
        <v>7425</v>
      </c>
      <c r="K18" s="370">
        <f t="shared" si="1"/>
        <v>8175</v>
      </c>
      <c r="L18" s="379"/>
      <c r="M18" s="370">
        <f t="shared" si="2"/>
        <v>43</v>
      </c>
      <c r="N18" s="380">
        <f t="shared" si="3"/>
        <v>23435</v>
      </c>
    </row>
    <row r="19" spans="1:14" x14ac:dyDescent="0.35">
      <c r="A19" t="str">
        <f>+[2]SCHOOLS!A18</f>
        <v>REAYX</v>
      </c>
      <c r="B19">
        <f>+[2]SCHOOLS!B18</f>
        <v>1017</v>
      </c>
      <c r="C19">
        <f>+[2]SCHOOLS!C18</f>
        <v>1017</v>
      </c>
      <c r="D19" t="str">
        <f>+[2]SCHOOLS!D18</f>
        <v>ALLENS CROFT CHILDRENS CENTRE</v>
      </c>
      <c r="E19" s="234" t="str">
        <f>+[2]SCHOOLS!O18</f>
        <v>Nursery - Maintained</v>
      </c>
      <c r="G19" s="377">
        <f>+[2]Data!AO18</f>
        <v>55</v>
      </c>
      <c r="I19" s="378">
        <f t="shared" si="0"/>
        <v>27225</v>
      </c>
      <c r="K19" s="370">
        <f t="shared" si="1"/>
        <v>29975</v>
      </c>
      <c r="L19" s="379"/>
      <c r="M19" s="370">
        <f t="shared" si="2"/>
        <v>157</v>
      </c>
      <c r="N19" s="380">
        <f t="shared" si="3"/>
        <v>85565</v>
      </c>
    </row>
    <row r="20" spans="1:14" x14ac:dyDescent="0.35">
      <c r="A20" t="str">
        <f>+[2]SCHOOLS!A19</f>
        <v>REAZT</v>
      </c>
      <c r="B20">
        <f>+[2]SCHOOLS!B19</f>
        <v>1018</v>
      </c>
      <c r="C20">
        <f>+[2]SCHOOLS!C19</f>
        <v>1018</v>
      </c>
      <c r="D20" t="str">
        <f>+[2]SCHOOLS!D19</f>
        <v>RUBERY NURSERY SCHOOL</v>
      </c>
      <c r="E20" s="234" t="str">
        <f>+[2]SCHOOLS!O19</f>
        <v>Nursery - Maintained</v>
      </c>
      <c r="G20" s="377">
        <f>+[2]Data!AO19</f>
        <v>45</v>
      </c>
      <c r="I20" s="378">
        <f t="shared" si="0"/>
        <v>22275</v>
      </c>
      <c r="K20" s="370">
        <f t="shared" si="1"/>
        <v>24525</v>
      </c>
      <c r="L20" s="379"/>
      <c r="M20" s="370">
        <f t="shared" si="2"/>
        <v>128</v>
      </c>
      <c r="N20" s="380">
        <f t="shared" si="3"/>
        <v>69760</v>
      </c>
    </row>
    <row r="21" spans="1:14" x14ac:dyDescent="0.35">
      <c r="A21" t="str">
        <f>+[2]SCHOOLS!A20</f>
        <v>REAZW</v>
      </c>
      <c r="B21">
        <f>+[2]SCHOOLS!B20</f>
        <v>1019</v>
      </c>
      <c r="C21">
        <f>+[2]SCHOOLS!C20</f>
        <v>1019</v>
      </c>
      <c r="D21" t="str">
        <f>+[2]SCHOOLS!D20</f>
        <v>WASHWOOD HEATH NURSERY SCHOOL</v>
      </c>
      <c r="E21" s="234" t="str">
        <f>+[2]SCHOOLS!O20</f>
        <v>Nursery - Maintained</v>
      </c>
      <c r="G21" s="377">
        <f>+[2]Data!AO20</f>
        <v>3</v>
      </c>
      <c r="I21" s="378">
        <f t="shared" si="0"/>
        <v>1485</v>
      </c>
      <c r="K21" s="370">
        <f t="shared" si="1"/>
        <v>1635</v>
      </c>
      <c r="L21" s="379"/>
      <c r="M21" s="370">
        <f t="shared" si="2"/>
        <v>9</v>
      </c>
      <c r="N21" s="380">
        <f t="shared" si="3"/>
        <v>4905</v>
      </c>
    </row>
    <row r="22" spans="1:14" x14ac:dyDescent="0.35">
      <c r="A22" t="str">
        <f>+[2]SCHOOLS!A21</f>
        <v>REAZX</v>
      </c>
      <c r="B22">
        <f>+[2]SCHOOLS!B21</f>
        <v>1020</v>
      </c>
      <c r="C22">
        <f>+[2]SCHOOLS!C21</f>
        <v>1020</v>
      </c>
      <c r="D22" t="str">
        <f>+[2]SCHOOLS!D21</f>
        <v>WEOLEY CASTLE NURSERY SCHOOL</v>
      </c>
      <c r="E22" s="234" t="str">
        <f>+[2]SCHOOLS!O21</f>
        <v>Nursery - Maintained</v>
      </c>
      <c r="G22" s="377">
        <f>+[2]Data!AO21</f>
        <v>68</v>
      </c>
      <c r="I22" s="378">
        <f t="shared" si="0"/>
        <v>33660</v>
      </c>
      <c r="K22" s="370">
        <f t="shared" si="1"/>
        <v>37060</v>
      </c>
      <c r="L22" s="379"/>
      <c r="M22" s="370">
        <f t="shared" si="2"/>
        <v>194</v>
      </c>
      <c r="N22" s="380">
        <f t="shared" si="3"/>
        <v>105730</v>
      </c>
    </row>
    <row r="23" spans="1:14" x14ac:dyDescent="0.35">
      <c r="A23" t="str">
        <f>+[2]SCHOOLS!A22</f>
        <v>REAZH</v>
      </c>
      <c r="B23">
        <f>+[2]SCHOOLS!B22</f>
        <v>1021</v>
      </c>
      <c r="C23">
        <f>+[2]SCHOOLS!C22</f>
        <v>1021</v>
      </c>
      <c r="D23" t="str">
        <f>+[2]SCHOOLS!D22</f>
        <v>HIGHTERS HEATH NURSERY SCHOOL</v>
      </c>
      <c r="E23" s="234" t="str">
        <f>+[2]SCHOOLS!O22</f>
        <v>Nursery - Maintained</v>
      </c>
      <c r="G23" s="377">
        <f>+[2]Data!AO22</f>
        <v>14</v>
      </c>
      <c r="I23" s="378">
        <f t="shared" si="0"/>
        <v>6930</v>
      </c>
      <c r="K23" s="370">
        <f t="shared" si="1"/>
        <v>7630</v>
      </c>
      <c r="L23" s="379"/>
      <c r="M23" s="370">
        <f t="shared" si="2"/>
        <v>40</v>
      </c>
      <c r="N23" s="380">
        <f t="shared" si="3"/>
        <v>21800</v>
      </c>
    </row>
    <row r="24" spans="1:14" x14ac:dyDescent="0.35">
      <c r="A24" t="str">
        <f>+[2]SCHOOLS!A23</f>
        <v>REAZF</v>
      </c>
      <c r="B24">
        <f>+[2]SCHOOLS!B23</f>
        <v>1022</v>
      </c>
      <c r="C24">
        <f>+[2]SCHOOLS!C23</f>
        <v>1022</v>
      </c>
      <c r="D24" t="str">
        <f>+[2]SCHOOLS!D23</f>
        <v>GRACELANDS NURSERY SCHOOL</v>
      </c>
      <c r="E24" s="234" t="str">
        <f>+[2]SCHOOLS!O23</f>
        <v>Nursery - Maintained</v>
      </c>
      <c r="G24" s="377">
        <f>+[2]Data!AO23</f>
        <v>7</v>
      </c>
      <c r="I24" s="378">
        <f t="shared" si="0"/>
        <v>3465</v>
      </c>
      <c r="K24" s="370">
        <f t="shared" si="1"/>
        <v>3815</v>
      </c>
      <c r="L24" s="379"/>
      <c r="M24" s="370">
        <f t="shared" si="2"/>
        <v>20</v>
      </c>
      <c r="N24" s="380">
        <f t="shared" si="3"/>
        <v>10900</v>
      </c>
    </row>
    <row r="25" spans="1:14" x14ac:dyDescent="0.35">
      <c r="A25" t="str">
        <f>+[2]SCHOOLS!A24</f>
        <v>REAZJ</v>
      </c>
      <c r="B25">
        <f>+[2]SCHOOLS!B24</f>
        <v>1023</v>
      </c>
      <c r="C25">
        <f>+[2]SCHOOLS!C24</f>
        <v>1023</v>
      </c>
      <c r="D25" t="str">
        <f>+[2]SCHOOLS!D24</f>
        <v>JAKEMAN EARLY YEARS CENTRE</v>
      </c>
      <c r="E25" s="234" t="str">
        <f>+[2]SCHOOLS!O24</f>
        <v>Nursery - Maintained</v>
      </c>
      <c r="G25" s="377">
        <f>+[2]Data!AO24</f>
        <v>4</v>
      </c>
      <c r="I25" s="378">
        <f t="shared" si="0"/>
        <v>1980</v>
      </c>
      <c r="K25" s="370">
        <f t="shared" si="1"/>
        <v>2180</v>
      </c>
      <c r="L25" s="379"/>
      <c r="M25" s="370">
        <f t="shared" si="2"/>
        <v>11</v>
      </c>
      <c r="N25" s="380">
        <f t="shared" si="3"/>
        <v>5995</v>
      </c>
    </row>
    <row r="26" spans="1:14" x14ac:dyDescent="0.35">
      <c r="A26" t="str">
        <f>+[2]SCHOOLS!A25</f>
        <v>REAZL</v>
      </c>
      <c r="B26">
        <f>+[2]SCHOOLS!B25</f>
        <v>1024</v>
      </c>
      <c r="C26">
        <f>+[2]SCHOOLS!C25</f>
        <v>1024</v>
      </c>
      <c r="D26" t="str">
        <f>+[2]SCHOOLS!D25</f>
        <v>LILLIAN DE LISSA NURSERY SCHOOL</v>
      </c>
      <c r="E26" s="234" t="str">
        <f>+[2]SCHOOLS!O25</f>
        <v>Nursery - Maintained</v>
      </c>
      <c r="G26" s="377">
        <f>+[2]Data!AO25</f>
        <v>32</v>
      </c>
      <c r="I26" s="378">
        <f t="shared" si="0"/>
        <v>15840</v>
      </c>
      <c r="K26" s="370">
        <f t="shared" si="1"/>
        <v>17440</v>
      </c>
      <c r="L26" s="379"/>
      <c r="M26" s="370">
        <f t="shared" si="2"/>
        <v>91</v>
      </c>
      <c r="N26" s="380">
        <f t="shared" si="3"/>
        <v>49595</v>
      </c>
    </row>
    <row r="27" spans="1:14" x14ac:dyDescent="0.35">
      <c r="A27" t="str">
        <f>+[2]SCHOOLS!A26</f>
        <v>REAYY</v>
      </c>
      <c r="B27">
        <f>+[2]SCHOOLS!B26</f>
        <v>1025</v>
      </c>
      <c r="C27">
        <f>+[2]SCHOOLS!C26</f>
        <v>1025</v>
      </c>
      <c r="D27" t="str">
        <f>+[2]SCHOOLS!D26</f>
        <v>BLOOMSBURY NURSERY SCHOOL &amp; CHILDREN'S CENTRE</v>
      </c>
      <c r="E27" s="234" t="str">
        <f>+[2]SCHOOLS!O26</f>
        <v>Nursery - Maintained</v>
      </c>
      <c r="G27" s="377">
        <f>+[2]Data!AO26</f>
        <v>53</v>
      </c>
      <c r="I27" s="378">
        <f t="shared" si="0"/>
        <v>26235</v>
      </c>
      <c r="K27" s="370">
        <f t="shared" si="1"/>
        <v>28885</v>
      </c>
      <c r="L27" s="379"/>
      <c r="M27" s="370">
        <f t="shared" si="2"/>
        <v>151</v>
      </c>
      <c r="N27" s="380">
        <f t="shared" si="3"/>
        <v>82295</v>
      </c>
    </row>
    <row r="28" spans="1:14" x14ac:dyDescent="0.35">
      <c r="A28" t="str">
        <f>+[2]SCHOOLS!A27</f>
        <v>REAZC</v>
      </c>
      <c r="B28">
        <f>+[2]SCHOOLS!B27</f>
        <v>1026</v>
      </c>
      <c r="C28">
        <f>+[2]SCHOOLS!C27</f>
        <v>1026</v>
      </c>
      <c r="D28" t="str">
        <f>+[2]SCHOOLS!D27</f>
        <v>FEATHERSTONE NURSERY SCHOOL</v>
      </c>
      <c r="E28" s="234" t="str">
        <f>+[2]SCHOOLS!O27</f>
        <v>Nursery - Maintained</v>
      </c>
      <c r="G28" s="377">
        <f>+[2]Data!AO27</f>
        <v>15</v>
      </c>
      <c r="I28" s="378">
        <f t="shared" si="0"/>
        <v>7425</v>
      </c>
      <c r="K28" s="370">
        <f t="shared" si="1"/>
        <v>8175</v>
      </c>
      <c r="L28" s="379"/>
      <c r="M28" s="370">
        <f t="shared" si="2"/>
        <v>43</v>
      </c>
      <c r="N28" s="380">
        <f t="shared" si="3"/>
        <v>23435</v>
      </c>
    </row>
    <row r="29" spans="1:14" x14ac:dyDescent="0.35">
      <c r="A29" t="str">
        <f>+[2]SCHOOLS!A28</f>
        <v>REAYW</v>
      </c>
      <c r="B29">
        <f>+[2]SCHOOLS!B28</f>
        <v>1027</v>
      </c>
      <c r="C29">
        <f>+[2]SCHOOLS!C28</f>
        <v>1027</v>
      </c>
      <c r="D29" t="str">
        <f>+[2]SCHOOLS!D28</f>
        <v>ADDERLEY CHILDREN'S CENTRE</v>
      </c>
      <c r="E29" s="234" t="str">
        <f>+[2]SCHOOLS!O28</f>
        <v>Nursery - Maintained</v>
      </c>
      <c r="G29" s="377">
        <f>+[2]Data!AO28</f>
        <v>12</v>
      </c>
      <c r="I29" s="378">
        <f t="shared" si="0"/>
        <v>5940</v>
      </c>
      <c r="K29" s="370">
        <f t="shared" si="1"/>
        <v>6540</v>
      </c>
      <c r="L29" s="379"/>
      <c r="M29" s="370">
        <f t="shared" si="2"/>
        <v>34</v>
      </c>
      <c r="N29" s="380">
        <f t="shared" si="3"/>
        <v>18530</v>
      </c>
    </row>
    <row r="30" spans="1:14" x14ac:dyDescent="0.35">
      <c r="A30" t="str">
        <f>+[2]SCHOOLS!A29</f>
        <v>REAZN</v>
      </c>
      <c r="B30">
        <f>+[2]SCHOOLS!B29</f>
        <v>1028</v>
      </c>
      <c r="C30">
        <f>+[2]SCHOOLS!C29</f>
        <v>1028</v>
      </c>
      <c r="D30" t="str">
        <f>+[2]SCHOOLS!D29</f>
        <v>NEWTOWN NURSERY SCHOOL</v>
      </c>
      <c r="E30" s="234" t="str">
        <f>+[2]SCHOOLS!O29</f>
        <v>Nursery - Maintained</v>
      </c>
      <c r="G30" s="377">
        <f>+[2]Data!AO29</f>
        <v>11</v>
      </c>
      <c r="I30" s="378">
        <f t="shared" si="0"/>
        <v>5445</v>
      </c>
      <c r="K30" s="370">
        <f t="shared" si="1"/>
        <v>5995</v>
      </c>
      <c r="L30" s="379"/>
      <c r="M30" s="370">
        <f t="shared" si="2"/>
        <v>31</v>
      </c>
      <c r="N30" s="380">
        <f t="shared" si="3"/>
        <v>16895</v>
      </c>
    </row>
    <row r="31" spans="1:14" x14ac:dyDescent="0.35">
      <c r="A31" t="str">
        <f>+[2]SCHOOLS!A30</f>
        <v>REAZV</v>
      </c>
      <c r="B31">
        <f>+[2]SCHOOLS!B30</f>
        <v>1038</v>
      </c>
      <c r="C31">
        <f>+[2]SCHOOLS!C30</f>
        <v>1038</v>
      </c>
      <c r="D31" t="str">
        <f>+[2]SCHOOLS!D30</f>
        <v>SHENLEY FIELDS DAYCARE AND NURSERY SCHOOL</v>
      </c>
      <c r="E31" s="234" t="str">
        <f>+[2]SCHOOLS!O30</f>
        <v>Nursery - Maintained</v>
      </c>
      <c r="G31" s="377">
        <f>+[2]Data!AO30</f>
        <v>50</v>
      </c>
      <c r="I31" s="378">
        <f t="shared" si="0"/>
        <v>24750</v>
      </c>
      <c r="K31" s="370">
        <f t="shared" si="1"/>
        <v>27250</v>
      </c>
      <c r="L31" s="379"/>
      <c r="M31" s="370">
        <f t="shared" si="2"/>
        <v>143</v>
      </c>
      <c r="N31" s="380">
        <f t="shared" si="3"/>
        <v>77935</v>
      </c>
    </row>
    <row r="32" spans="1:14" x14ac:dyDescent="0.35">
      <c r="A32" t="str">
        <f>+[2]SCHOOLS!A31</f>
        <v>REAZB</v>
      </c>
      <c r="B32">
        <f>+[2]SCHOOLS!B31</f>
        <v>1048</v>
      </c>
      <c r="C32">
        <f>+[2]SCHOOLS!C31</f>
        <v>1048</v>
      </c>
      <c r="D32" t="str">
        <f>+[2]SCHOOLS!D31</f>
        <v>CASTLE VALE NURSERY SCHOOL &amp; CHILDREN CENTRE</v>
      </c>
      <c r="E32" s="234" t="str">
        <f>+[2]SCHOOLS!O31</f>
        <v>Nursery - Maintained</v>
      </c>
      <c r="G32" s="377">
        <f>+[2]Data!AO31</f>
        <v>66</v>
      </c>
      <c r="I32" s="378">
        <f t="shared" si="0"/>
        <v>32670</v>
      </c>
      <c r="K32" s="370">
        <f t="shared" si="1"/>
        <v>35970</v>
      </c>
      <c r="L32" s="379"/>
      <c r="M32" s="370">
        <f t="shared" si="2"/>
        <v>188</v>
      </c>
      <c r="N32" s="380">
        <f t="shared" si="3"/>
        <v>102460</v>
      </c>
    </row>
    <row r="33" spans="1:14" x14ac:dyDescent="0.35">
      <c r="A33" t="str">
        <f>+[2]SCHOOLS!A32</f>
        <v>REAZP</v>
      </c>
      <c r="B33">
        <f>+[2]SCHOOLS!B32</f>
        <v>1049</v>
      </c>
      <c r="C33">
        <f>+[2]SCHOOLS!C32</f>
        <v>1049</v>
      </c>
      <c r="D33" t="str">
        <f>+[2]SCHOOLS!D32</f>
        <v>OSBORNE NURSERY SCHOOL</v>
      </c>
      <c r="E33" s="234" t="str">
        <f>+[2]SCHOOLS!O32</f>
        <v>Nursery - Maintained</v>
      </c>
      <c r="G33" s="377">
        <f>+[2]Data!AO32</f>
        <v>15</v>
      </c>
      <c r="I33" s="378">
        <f t="shared" si="0"/>
        <v>7425</v>
      </c>
      <c r="K33" s="370">
        <f t="shared" si="1"/>
        <v>8175</v>
      </c>
      <c r="L33" s="379"/>
      <c r="M33" s="370">
        <f t="shared" si="2"/>
        <v>43</v>
      </c>
      <c r="N33" s="380">
        <f t="shared" si="3"/>
        <v>23435</v>
      </c>
    </row>
    <row r="34" spans="1:14" x14ac:dyDescent="0.35">
      <c r="A34" t="str">
        <f>+[2]SCHOOLS!A33</f>
        <v>REAYF</v>
      </c>
      <c r="B34">
        <f>+[2]SCHOOLS!B33</f>
        <v>1802</v>
      </c>
      <c r="C34">
        <f>+[2]SCHOOLS!C33</f>
        <v>1802</v>
      </c>
      <c r="D34" t="str">
        <f>+[2]SCHOOLS!D33</f>
        <v>EDITH CADBURY NURSERY SCHOOL</v>
      </c>
      <c r="E34" s="234" t="str">
        <f>+[2]SCHOOLS!O33</f>
        <v>Nursery - Maintained</v>
      </c>
      <c r="G34" s="377">
        <f>+[2]Data!AO33</f>
        <v>18</v>
      </c>
      <c r="I34" s="378">
        <f t="shared" si="0"/>
        <v>8910</v>
      </c>
      <c r="K34" s="370">
        <f t="shared" si="1"/>
        <v>9810</v>
      </c>
      <c r="L34" s="379"/>
      <c r="M34" s="370">
        <f t="shared" si="2"/>
        <v>51</v>
      </c>
      <c r="N34" s="380">
        <f t="shared" si="3"/>
        <v>27795</v>
      </c>
    </row>
    <row r="35" spans="1:14" x14ac:dyDescent="0.35">
      <c r="A35"/>
      <c r="B35"/>
      <c r="G35" s="351"/>
      <c r="K35" s="370">
        <f t="shared" si="1"/>
        <v>0</v>
      </c>
      <c r="L35" s="381"/>
      <c r="M35" s="370">
        <f t="shared" si="2"/>
        <v>0</v>
      </c>
      <c r="N35" s="380">
        <f t="shared" si="3"/>
        <v>0</v>
      </c>
    </row>
    <row r="36" spans="1:14" x14ac:dyDescent="0.35">
      <c r="A36" t="str">
        <f>+[2]SCHOOLS!A35</f>
        <v>REAKZ</v>
      </c>
      <c r="B36" s="382">
        <f>+[2]SCHOOLS!B35</f>
        <v>2171</v>
      </c>
      <c r="C36">
        <f>+[2]SCHOOLS!C35</f>
        <v>2002</v>
      </c>
      <c r="D36" t="str">
        <f>+[2]SCHOOLS!D35</f>
        <v>BORDESLEY VILLAGE PRIMARY SCHOOL</v>
      </c>
      <c r="E36" s="234" t="str">
        <f>+[2]SCHOOLS!O35</f>
        <v>Primary Academy</v>
      </c>
      <c r="G36" s="377">
        <f>+[2]Data!AO35</f>
        <v>0</v>
      </c>
      <c r="I36" s="378">
        <f t="shared" ref="I36:I99" si="4">+G36*$I$3</f>
        <v>0</v>
      </c>
      <c r="K36" s="370">
        <f t="shared" si="1"/>
        <v>0</v>
      </c>
      <c r="L36" s="379"/>
      <c r="M36" s="370">
        <f t="shared" si="2"/>
        <v>0</v>
      </c>
      <c r="N36" s="380">
        <f t="shared" si="3"/>
        <v>0</v>
      </c>
    </row>
    <row r="37" spans="1:14" x14ac:dyDescent="0.35">
      <c r="A37" t="str">
        <f>+[2]SCHOOLS!A36</f>
        <v>REAJR</v>
      </c>
      <c r="B37">
        <f>+[2]SCHOOLS!B36</f>
        <v>2003</v>
      </c>
      <c r="C37">
        <f>+[2]SCHOOLS!C36</f>
        <v>2003</v>
      </c>
      <c r="D37" t="str">
        <f>+[2]SCHOOLS!D36</f>
        <v>PRINCE ALBERT JUNIOR/INFANT SCHOOL</v>
      </c>
      <c r="E37" s="234" t="str">
        <f>+[2]SCHOOLS!O36</f>
        <v>Primary Academy</v>
      </c>
      <c r="G37" s="377">
        <f>+[2]Data!AO36</f>
        <v>18</v>
      </c>
      <c r="I37" s="378">
        <f t="shared" si="4"/>
        <v>8910</v>
      </c>
      <c r="K37" s="370">
        <f t="shared" si="1"/>
        <v>9810</v>
      </c>
      <c r="L37" s="379"/>
      <c r="M37" s="370">
        <f t="shared" si="2"/>
        <v>51</v>
      </c>
      <c r="N37" s="380">
        <f t="shared" si="3"/>
        <v>27795</v>
      </c>
    </row>
    <row r="38" spans="1:14" x14ac:dyDescent="0.35">
      <c r="A38" t="str">
        <f>+[2]SCHOOLS!A37</f>
        <v>REAGV</v>
      </c>
      <c r="B38">
        <f>+[2]SCHOOLS!B37</f>
        <v>2004</v>
      </c>
      <c r="C38">
        <f>+[2]SCHOOLS!C37</f>
        <v>2004</v>
      </c>
      <c r="D38" t="str">
        <f>+[2]SCHOOLS!D37</f>
        <v>MAPLEDENE PRIMARY SCHOOL</v>
      </c>
      <c r="E38" s="234" t="str">
        <f>+[2]SCHOOLS!O37</f>
        <v>Primary Maintained</v>
      </c>
      <c r="G38" s="377">
        <f>+[2]Data!AO37</f>
        <v>0</v>
      </c>
      <c r="I38" s="378">
        <f t="shared" si="4"/>
        <v>0</v>
      </c>
      <c r="K38" s="370">
        <f t="shared" si="1"/>
        <v>0</v>
      </c>
      <c r="L38" s="379"/>
      <c r="M38" s="370">
        <f t="shared" si="2"/>
        <v>0</v>
      </c>
      <c r="N38" s="380">
        <f t="shared" si="3"/>
        <v>0</v>
      </c>
    </row>
    <row r="39" spans="1:14" x14ac:dyDescent="0.35">
      <c r="A39" t="str">
        <f>+[2]SCHOOLS!A38</f>
        <v>REAFY</v>
      </c>
      <c r="B39">
        <f>+[2]SCHOOLS!B38</f>
        <v>2005</v>
      </c>
      <c r="C39">
        <f>+[2]SCHOOLS!C38</f>
        <v>2005</v>
      </c>
      <c r="D39" t="str">
        <f>+[2]SCHOOLS!D38</f>
        <v>KINGS HEATH PRIMARY SCHOOL</v>
      </c>
      <c r="E39" s="234" t="str">
        <f>+[2]SCHOOLS!O38</f>
        <v>Primary Maintained</v>
      </c>
      <c r="G39" s="377">
        <f>+[2]Data!AO38</f>
        <v>4</v>
      </c>
      <c r="I39" s="378">
        <f t="shared" si="4"/>
        <v>1980</v>
      </c>
      <c r="K39" s="370">
        <f t="shared" si="1"/>
        <v>2180</v>
      </c>
      <c r="L39" s="379"/>
      <c r="M39" s="370">
        <f t="shared" si="2"/>
        <v>11</v>
      </c>
      <c r="N39" s="380">
        <f t="shared" si="3"/>
        <v>5995</v>
      </c>
    </row>
    <row r="40" spans="1:14" x14ac:dyDescent="0.35">
      <c r="A40" t="str">
        <f>+[2]SCHOOLS!A39</f>
        <v>REAKL</v>
      </c>
      <c r="B40">
        <f>+[2]SCHOOLS!B39</f>
        <v>2008</v>
      </c>
      <c r="C40">
        <f>+[2]SCHOOLS!C39</f>
        <v>2008</v>
      </c>
      <c r="D40" t="str">
        <f>+[2]SCHOOLS!D39</f>
        <v>SHAW HILL PRIMARY SCHOOL</v>
      </c>
      <c r="E40" s="234" t="str">
        <f>+[2]SCHOOLS!O39</f>
        <v>Primary Maintained</v>
      </c>
      <c r="G40" s="377">
        <f>+[2]Data!AO39</f>
        <v>0</v>
      </c>
      <c r="I40" s="378">
        <f t="shared" si="4"/>
        <v>0</v>
      </c>
      <c r="K40" s="370">
        <f t="shared" si="1"/>
        <v>0</v>
      </c>
      <c r="L40" s="379"/>
      <c r="M40" s="370">
        <f t="shared" si="2"/>
        <v>0</v>
      </c>
      <c r="N40" s="380">
        <f t="shared" si="3"/>
        <v>0</v>
      </c>
    </row>
    <row r="41" spans="1:14" x14ac:dyDescent="0.35">
      <c r="A41" t="str">
        <f>+[2]SCHOOLS!A40</f>
        <v>REAPY</v>
      </c>
      <c r="B41">
        <f>+[2]SCHOOLS!B40</f>
        <v>2011</v>
      </c>
      <c r="C41">
        <f>+[2]SCHOOLS!C40</f>
        <v>2011</v>
      </c>
      <c r="D41" t="str">
        <f>+[2]SCHOOLS!D40</f>
        <v>WHEELERS LANE PRIMARY SCHOOL</v>
      </c>
      <c r="E41" s="234" t="str">
        <f>+[2]SCHOOLS!O40</f>
        <v>Primary Maintained</v>
      </c>
      <c r="G41" s="377">
        <f>+[2]Data!AO40</f>
        <v>0</v>
      </c>
      <c r="I41" s="378">
        <f t="shared" si="4"/>
        <v>0</v>
      </c>
      <c r="K41" s="370">
        <f t="shared" si="1"/>
        <v>0</v>
      </c>
      <c r="L41" s="379"/>
      <c r="M41" s="370">
        <f t="shared" si="2"/>
        <v>0</v>
      </c>
      <c r="N41" s="380">
        <f t="shared" si="3"/>
        <v>0</v>
      </c>
    </row>
    <row r="42" spans="1:14" x14ac:dyDescent="0.35">
      <c r="A42" t="str">
        <f>+[2]SCHOOLS!A41</f>
        <v>REAAW</v>
      </c>
      <c r="B42">
        <f>+[2]SCHOOLS!B41</f>
        <v>2014</v>
      </c>
      <c r="C42">
        <f>+[2]SCHOOLS!C41</f>
        <v>2014</v>
      </c>
      <c r="D42" t="str">
        <f>+[2]SCHOOLS!D41</f>
        <v>BARFORD PRIMARY SCHOOL</v>
      </c>
      <c r="E42" s="234" t="str">
        <f>+[2]SCHOOLS!O41</f>
        <v>Primary Maintained</v>
      </c>
      <c r="G42" s="377">
        <f>+[2]Data!AO41</f>
        <v>8</v>
      </c>
      <c r="I42" s="378">
        <f t="shared" si="4"/>
        <v>3960</v>
      </c>
      <c r="K42" s="370">
        <f t="shared" si="1"/>
        <v>4360</v>
      </c>
      <c r="L42" s="379"/>
      <c r="M42" s="370">
        <f t="shared" si="2"/>
        <v>23</v>
      </c>
      <c r="N42" s="380">
        <f t="shared" si="3"/>
        <v>12535</v>
      </c>
    </row>
    <row r="43" spans="1:14" x14ac:dyDescent="0.35">
      <c r="A43" t="str">
        <f>+[2]SCHOOLS!A42</f>
        <v>REAFT</v>
      </c>
      <c r="B43">
        <f>+[2]SCHOOLS!B42</f>
        <v>2015</v>
      </c>
      <c r="C43">
        <f>+[2]SCHOOLS!C42</f>
        <v>2015</v>
      </c>
      <c r="D43" t="str">
        <f>+[2]SCHOOLS!D42</f>
        <v>JAMES WATT PRIMARY SCHOOL</v>
      </c>
      <c r="E43" s="234" t="str">
        <f>+[2]SCHOOLS!O42</f>
        <v>Primary Maintained</v>
      </c>
      <c r="G43" s="377">
        <f>+[2]Data!AO42</f>
        <v>14</v>
      </c>
      <c r="I43" s="378">
        <f t="shared" si="4"/>
        <v>6930</v>
      </c>
      <c r="K43" s="370">
        <f t="shared" si="1"/>
        <v>7630</v>
      </c>
      <c r="L43" s="379"/>
      <c r="M43" s="370">
        <f t="shared" si="2"/>
        <v>40</v>
      </c>
      <c r="N43" s="380">
        <f t="shared" si="3"/>
        <v>21800</v>
      </c>
    </row>
    <row r="44" spans="1:14" x14ac:dyDescent="0.35">
      <c r="A44" t="str">
        <f>+[2]SCHOOLS!A43</f>
        <v>REAKP</v>
      </c>
      <c r="B44">
        <f>+[2]SCHOOLS!B43</f>
        <v>2018</v>
      </c>
      <c r="C44">
        <f>+[2]SCHOOLS!C43</f>
        <v>2018</v>
      </c>
      <c r="D44" t="str">
        <f>+[2]SCHOOLS!D43</f>
        <v>THE OAKS PRIMARY SCHOOL</v>
      </c>
      <c r="E44" s="234" t="str">
        <f>+[2]SCHOOLS!O43</f>
        <v>Primary Maintained</v>
      </c>
      <c r="G44" s="377">
        <f>+[2]Data!AO43</f>
        <v>0</v>
      </c>
      <c r="I44" s="378">
        <f t="shared" si="4"/>
        <v>0</v>
      </c>
      <c r="K44" s="370">
        <f t="shared" si="1"/>
        <v>0</v>
      </c>
      <c r="L44" s="379"/>
      <c r="M44" s="370">
        <f t="shared" si="2"/>
        <v>0</v>
      </c>
      <c r="N44" s="380">
        <f t="shared" si="3"/>
        <v>0</v>
      </c>
    </row>
    <row r="45" spans="1:14" x14ac:dyDescent="0.35">
      <c r="A45" t="str">
        <f>+[2]SCHOOLS!A44</f>
        <v>REAAC</v>
      </c>
      <c r="B45">
        <f>+[2]SCHOOLS!B44</f>
        <v>2020</v>
      </c>
      <c r="C45">
        <f>+[2]SCHOOLS!C44</f>
        <v>2020</v>
      </c>
      <c r="D45" t="str">
        <f>+[2]SCHOOLS!D44</f>
        <v>ACOCKS GREEN PRIMARY SCHOOL</v>
      </c>
      <c r="E45" s="234" t="str">
        <f>+[2]SCHOOLS!O44</f>
        <v>Primary Academy</v>
      </c>
      <c r="G45" s="377">
        <f>+[2]Data!AO44</f>
        <v>4</v>
      </c>
      <c r="I45" s="378">
        <f t="shared" si="4"/>
        <v>1980</v>
      </c>
      <c r="K45" s="370">
        <f t="shared" si="1"/>
        <v>2180</v>
      </c>
      <c r="L45" s="379"/>
      <c r="M45" s="370">
        <f t="shared" si="2"/>
        <v>11</v>
      </c>
      <c r="N45" s="380">
        <f t="shared" si="3"/>
        <v>5995</v>
      </c>
    </row>
    <row r="46" spans="1:14" x14ac:dyDescent="0.35">
      <c r="A46" t="str">
        <f>+[2]SCHOOLS!A45</f>
        <v>REAJE</v>
      </c>
      <c r="B46">
        <f>+[2]SCHOOLS!B45</f>
        <v>2021</v>
      </c>
      <c r="C46">
        <f>+[2]SCHOOLS!C45</f>
        <v>2021</v>
      </c>
      <c r="D46" t="str">
        <f>+[2]SCHOOLS!D45</f>
        <v>PAGANEL PRIMARY SCHOOL</v>
      </c>
      <c r="E46" s="234" t="str">
        <f>+[2]SCHOOLS!O45</f>
        <v>Primary Maintained</v>
      </c>
      <c r="G46" s="377">
        <f>+[2]Data!AO45</f>
        <v>0</v>
      </c>
      <c r="I46" s="378">
        <f t="shared" si="4"/>
        <v>0</v>
      </c>
      <c r="K46" s="370">
        <f t="shared" si="1"/>
        <v>0</v>
      </c>
      <c r="L46" s="379"/>
      <c r="M46" s="370">
        <f t="shared" si="2"/>
        <v>0</v>
      </c>
      <c r="N46" s="380">
        <f t="shared" si="3"/>
        <v>0</v>
      </c>
    </row>
    <row r="47" spans="1:14" x14ac:dyDescent="0.35">
      <c r="A47" t="str">
        <f>+[2]SCHOOLS!A46</f>
        <v>REABE</v>
      </c>
      <c r="B47">
        <f>+[2]SCHOOLS!B46</f>
        <v>2025</v>
      </c>
      <c r="C47">
        <f>+[2]SCHOOLS!C46</f>
        <v>2025</v>
      </c>
      <c r="D47" t="str">
        <f>+[2]SCHOOLS!D46</f>
        <v>BIRCHES GREEN INFANT SCHOOL</v>
      </c>
      <c r="E47" s="234" t="str">
        <f>+[2]SCHOOLS!O46</f>
        <v>Primary Maintained</v>
      </c>
      <c r="G47" s="377">
        <f>+[2]Data!AO46</f>
        <v>5</v>
      </c>
      <c r="I47" s="378">
        <f t="shared" si="4"/>
        <v>2475</v>
      </c>
      <c r="K47" s="370">
        <f t="shared" si="1"/>
        <v>2725</v>
      </c>
      <c r="L47" s="379"/>
      <c r="M47" s="370">
        <f t="shared" si="2"/>
        <v>14</v>
      </c>
      <c r="N47" s="380">
        <f t="shared" si="3"/>
        <v>7630</v>
      </c>
    </row>
    <row r="48" spans="1:14" x14ac:dyDescent="0.35">
      <c r="A48" t="str">
        <f>+[2]SCHOOLS!A47</f>
        <v>REAAV</v>
      </c>
      <c r="B48">
        <f>+[2]SCHOOLS!B47</f>
        <v>2204</v>
      </c>
      <c r="C48">
        <f>+[2]SCHOOLS!C47</f>
        <v>2026</v>
      </c>
      <c r="D48" t="str">
        <f>+[2]SCHOOLS!D47</f>
        <v>BANNERS GATE PRIMARY SCHOOL</v>
      </c>
      <c r="E48" s="234" t="str">
        <f>+[2]SCHOOLS!O47</f>
        <v>Primary Academy</v>
      </c>
      <c r="G48" s="377">
        <f>+[2]Data!AO47</f>
        <v>0</v>
      </c>
      <c r="I48" s="378">
        <f t="shared" si="4"/>
        <v>0</v>
      </c>
      <c r="K48" s="370">
        <f t="shared" si="1"/>
        <v>0</v>
      </c>
      <c r="L48" s="379"/>
      <c r="M48" s="370">
        <f t="shared" si="2"/>
        <v>0</v>
      </c>
      <c r="N48" s="380">
        <f t="shared" si="3"/>
        <v>0</v>
      </c>
    </row>
    <row r="49" spans="1:14" x14ac:dyDescent="0.35">
      <c r="A49" t="str">
        <f>+[2]SCHOOLS!A48</f>
        <v>REABN</v>
      </c>
      <c r="B49">
        <f>+[2]SCHOOLS!B48</f>
        <v>2030</v>
      </c>
      <c r="C49">
        <f>+[2]SCHOOLS!C48</f>
        <v>2030</v>
      </c>
      <c r="D49" t="str">
        <f>+[2]SCHOOLS!D48</f>
        <v>BORDESLEY GREEN PRIMARY SCHOOL</v>
      </c>
      <c r="E49" s="234" t="str">
        <f>+[2]SCHOOLS!O48</f>
        <v>Primary Maintained</v>
      </c>
      <c r="G49" s="377">
        <f>+[2]Data!AO48</f>
        <v>5</v>
      </c>
      <c r="I49" s="378">
        <f t="shared" si="4"/>
        <v>2475</v>
      </c>
      <c r="K49" s="370">
        <f t="shared" si="1"/>
        <v>2725</v>
      </c>
      <c r="L49" s="379"/>
      <c r="M49" s="370">
        <f t="shared" si="2"/>
        <v>14</v>
      </c>
      <c r="N49" s="380">
        <f t="shared" si="3"/>
        <v>7630</v>
      </c>
    </row>
    <row r="50" spans="1:14" x14ac:dyDescent="0.35">
      <c r="A50" t="str">
        <f>+[2]SCHOOLS!A49</f>
        <v>REABY</v>
      </c>
      <c r="B50">
        <f>+[2]SCHOOLS!B49</f>
        <v>2196</v>
      </c>
      <c r="C50">
        <f>+[2]SCHOOLS!C49</f>
        <v>2034</v>
      </c>
      <c r="D50" t="str">
        <f>+[2]SCHOOLS!D49</f>
        <v>BROOKFIELDS PRIMARY SCHOOL</v>
      </c>
      <c r="E50" s="234" t="str">
        <f>+[2]SCHOOLS!O49</f>
        <v>Primary Academy</v>
      </c>
      <c r="G50" s="377">
        <f>+[2]Data!AO49</f>
        <v>0</v>
      </c>
      <c r="I50" s="378">
        <f t="shared" si="4"/>
        <v>0</v>
      </c>
      <c r="K50" s="370">
        <f t="shared" si="1"/>
        <v>0</v>
      </c>
      <c r="L50" s="379"/>
      <c r="M50" s="370">
        <f t="shared" si="2"/>
        <v>0</v>
      </c>
      <c r="N50" s="380">
        <f t="shared" si="3"/>
        <v>0</v>
      </c>
    </row>
    <row r="51" spans="1:14" x14ac:dyDescent="0.35">
      <c r="A51" t="str">
        <f>+[2]SCHOOLS!A50</f>
        <v>READL</v>
      </c>
      <c r="B51">
        <f>+[2]SCHOOLS!B50</f>
        <v>2036</v>
      </c>
      <c r="C51">
        <f>+[2]SCHOOLS!C50</f>
        <v>2166</v>
      </c>
      <c r="D51" t="str">
        <f>+[2]SCHOOLS!D50</f>
        <v>ERDINGTON HALL PRIMARY SCHOOL</v>
      </c>
      <c r="E51" s="234" t="str">
        <f>+[2]SCHOOLS!O50</f>
        <v>Primary Academy</v>
      </c>
      <c r="G51" s="377">
        <f>+[2]Data!AO50</f>
        <v>0</v>
      </c>
      <c r="I51" s="378">
        <f t="shared" si="4"/>
        <v>0</v>
      </c>
      <c r="K51" s="370">
        <f t="shared" si="1"/>
        <v>0</v>
      </c>
      <c r="L51" s="379"/>
      <c r="M51" s="370">
        <f t="shared" si="2"/>
        <v>0</v>
      </c>
      <c r="N51" s="380">
        <f t="shared" si="3"/>
        <v>0</v>
      </c>
    </row>
    <row r="52" spans="1:14" x14ac:dyDescent="0.35">
      <c r="A52" t="str">
        <f>+[2]SCHOOLS!A51</f>
        <v>REAKQ</v>
      </c>
      <c r="B52">
        <f>+[2]SCHOOLS!B51</f>
        <v>2037</v>
      </c>
      <c r="C52">
        <f>+[2]SCHOOLS!C51</f>
        <v>2173</v>
      </c>
      <c r="D52" t="str">
        <f>+[2]SCHOOLS!D51</f>
        <v>SLADE PRIMARY SCHOOL</v>
      </c>
      <c r="E52" s="234" t="str">
        <f>+[2]SCHOOLS!O51</f>
        <v>Primary Academy</v>
      </c>
      <c r="G52" s="377">
        <f>+[2]Data!AO51</f>
        <v>0</v>
      </c>
      <c r="I52" s="378">
        <f t="shared" si="4"/>
        <v>0</v>
      </c>
      <c r="K52" s="370">
        <f t="shared" si="1"/>
        <v>0</v>
      </c>
      <c r="L52" s="379"/>
      <c r="M52" s="370">
        <f t="shared" si="2"/>
        <v>0</v>
      </c>
      <c r="N52" s="380">
        <f t="shared" si="3"/>
        <v>0</v>
      </c>
    </row>
    <row r="53" spans="1:14" x14ac:dyDescent="0.35">
      <c r="A53" t="str">
        <f>+[2]SCHOOLS!A52</f>
        <v>REAHJ</v>
      </c>
      <c r="B53">
        <f>+[2]SCHOOLS!B52</f>
        <v>2038</v>
      </c>
      <c r="C53">
        <f>+[2]SCHOOLS!C52</f>
        <v>2139</v>
      </c>
      <c r="D53" t="str">
        <f>+[2]SCHOOLS!D52</f>
        <v>NANSEN PRIMARY SCHOOL</v>
      </c>
      <c r="E53" s="234" t="str">
        <f>+[2]SCHOOLS!O52</f>
        <v>Primary Academy</v>
      </c>
      <c r="G53" s="377">
        <f>+[2]Data!AO52</f>
        <v>0</v>
      </c>
      <c r="I53" s="378">
        <f t="shared" si="4"/>
        <v>0</v>
      </c>
      <c r="K53" s="370">
        <f t="shared" si="1"/>
        <v>0</v>
      </c>
      <c r="L53" s="379"/>
      <c r="M53" s="370">
        <f t="shared" si="2"/>
        <v>0</v>
      </c>
      <c r="N53" s="380">
        <f t="shared" si="3"/>
        <v>0</v>
      </c>
    </row>
    <row r="54" spans="1:14" x14ac:dyDescent="0.35">
      <c r="A54" t="str">
        <f>+[2]SCHOOLS!A53</f>
        <v>REACC</v>
      </c>
      <c r="B54">
        <f>+[2]SCHOOLS!B53</f>
        <v>2039</v>
      </c>
      <c r="C54">
        <f>+[2]SCHOOLS!C53</f>
        <v>2039</v>
      </c>
      <c r="D54" t="str">
        <f>+[2]SCHOOLS!D53</f>
        <v>CANTERBURY CROSS PRIMARY SCHOOL (NC)</v>
      </c>
      <c r="E54" s="234" t="str">
        <f>+[2]SCHOOLS!O53</f>
        <v>Primary Academy</v>
      </c>
      <c r="G54" s="377">
        <f>+[2]Data!AO53</f>
        <v>0</v>
      </c>
      <c r="I54" s="378">
        <f t="shared" si="4"/>
        <v>0</v>
      </c>
      <c r="K54" s="370">
        <f t="shared" si="1"/>
        <v>0</v>
      </c>
      <c r="L54" s="379"/>
      <c r="M54" s="370">
        <f t="shared" si="2"/>
        <v>0</v>
      </c>
      <c r="N54" s="380">
        <f t="shared" si="3"/>
        <v>0</v>
      </c>
    </row>
    <row r="55" spans="1:14" x14ac:dyDescent="0.35">
      <c r="A55" t="str">
        <f>+[2]SCHOOLS!A54</f>
        <v>REACF</v>
      </c>
      <c r="B55">
        <f>+[2]SCHOOLS!B54</f>
        <v>2040</v>
      </c>
      <c r="C55">
        <f>+[2]SCHOOLS!C54</f>
        <v>2040</v>
      </c>
      <c r="D55" t="str">
        <f>+[2]SCHOOLS!D54</f>
        <v>CHERRY ORCHARD PRIMARY SCHOOL</v>
      </c>
      <c r="E55" s="234" t="str">
        <f>+[2]SCHOOLS!O54</f>
        <v>Primary Maintained</v>
      </c>
      <c r="G55" s="377">
        <f>+[2]Data!AO54</f>
        <v>0</v>
      </c>
      <c r="I55" s="378">
        <f t="shared" si="4"/>
        <v>0</v>
      </c>
      <c r="K55" s="370">
        <f t="shared" si="1"/>
        <v>0</v>
      </c>
      <c r="L55" s="379"/>
      <c r="M55" s="370">
        <f t="shared" si="2"/>
        <v>0</v>
      </c>
      <c r="N55" s="380">
        <f t="shared" si="3"/>
        <v>0</v>
      </c>
    </row>
    <row r="56" spans="1:14" s="383" customFormat="1" x14ac:dyDescent="0.35">
      <c r="A56" s="383" t="str">
        <f>+[2]SCHOOLS!A55</f>
        <v>REAVZ</v>
      </c>
      <c r="B56" s="383">
        <f>+[2]SCHOOLS!B55</f>
        <v>4001</v>
      </c>
      <c r="C56" s="383">
        <f>+[2]SCHOOLS!C55</f>
        <v>4001</v>
      </c>
      <c r="D56" s="383" t="str">
        <f>+[2]SCHOOLS!D55</f>
        <v>Ark Kings Academy new from September 19 formerly Ark Rose</v>
      </c>
      <c r="E56" s="384" t="str">
        <f>+[2]SCHOOLS!O55</f>
        <v>Primary Academy</v>
      </c>
      <c r="G56" s="385">
        <f>+[2]Data!AO55</f>
        <v>12</v>
      </c>
      <c r="I56" s="386">
        <f t="shared" si="4"/>
        <v>5940</v>
      </c>
      <c r="K56" s="387">
        <f t="shared" si="1"/>
        <v>6540</v>
      </c>
      <c r="L56" s="388"/>
      <c r="M56" s="387">
        <f t="shared" si="2"/>
        <v>34</v>
      </c>
      <c r="N56" s="389">
        <f t="shared" si="3"/>
        <v>18530</v>
      </c>
    </row>
    <row r="57" spans="1:14" x14ac:dyDescent="0.35">
      <c r="A57" t="str">
        <f>+[2]SCHOOLS!A56</f>
        <v>REAHK</v>
      </c>
      <c r="B57">
        <f>+[2]SCHOOLS!B56</f>
        <v>2048</v>
      </c>
      <c r="C57">
        <f>+[2]SCHOOLS!C56</f>
        <v>2320</v>
      </c>
      <c r="D57" t="str">
        <f>+[2]SCHOOLS!D56</f>
        <v>NECHELLS JI SCHOOL</v>
      </c>
      <c r="E57" s="234" t="str">
        <f>+[2]SCHOOLS!O56</f>
        <v>Closed provision</v>
      </c>
      <c r="G57" s="377">
        <f>+[2]Data!AO56</f>
        <v>0</v>
      </c>
      <c r="I57" s="378">
        <f t="shared" si="4"/>
        <v>0</v>
      </c>
      <c r="K57" s="370">
        <f t="shared" si="1"/>
        <v>0</v>
      </c>
      <c r="L57" s="379"/>
      <c r="M57" s="370">
        <f t="shared" si="2"/>
        <v>0</v>
      </c>
      <c r="N57" s="380">
        <f t="shared" si="3"/>
        <v>0</v>
      </c>
    </row>
    <row r="58" spans="1:14" x14ac:dyDescent="0.35">
      <c r="A58" t="str">
        <f>+[2]SCHOOLS!A57</f>
        <v>REACV</v>
      </c>
      <c r="B58">
        <f>+[2]SCHOOLS!B57</f>
        <v>2054</v>
      </c>
      <c r="C58">
        <f>+[2]SCHOOLS!C57</f>
        <v>2054</v>
      </c>
      <c r="D58" t="str">
        <f>+[2]SCHOOLS!D57</f>
        <v>COLMORE INFANT AND NURSERY SCHOOL</v>
      </c>
      <c r="E58" s="234" t="str">
        <f>+[2]SCHOOLS!O57</f>
        <v>Primary Maintained</v>
      </c>
      <c r="G58" s="377">
        <f>+[2]Data!AO57</f>
        <v>0</v>
      </c>
      <c r="I58" s="378">
        <f t="shared" si="4"/>
        <v>0</v>
      </c>
      <c r="K58" s="370">
        <f t="shared" si="1"/>
        <v>0</v>
      </c>
      <c r="L58" s="379"/>
      <c r="M58" s="370">
        <f t="shared" si="2"/>
        <v>0</v>
      </c>
      <c r="N58" s="380">
        <f t="shared" si="3"/>
        <v>0</v>
      </c>
    </row>
    <row r="59" spans="1:14" x14ac:dyDescent="0.35">
      <c r="A59" t="str">
        <f>+[2]SCHOOLS!A58</f>
        <v>READA</v>
      </c>
      <c r="B59">
        <f>+[2]SCHOOLS!B58</f>
        <v>2055</v>
      </c>
      <c r="C59">
        <f>+[2]SCHOOLS!C58</f>
        <v>2055</v>
      </c>
      <c r="D59" t="str">
        <f>+[2]SCHOOLS!D58</f>
        <v>COTTERIDGE J I SCHOOL</v>
      </c>
      <c r="E59" s="234" t="str">
        <f>+[2]SCHOOLS!O58</f>
        <v>Primary Maintained</v>
      </c>
      <c r="G59" s="377">
        <f>+[2]Data!AO58</f>
        <v>0</v>
      </c>
      <c r="I59" s="378">
        <f t="shared" si="4"/>
        <v>0</v>
      </c>
      <c r="K59" s="370">
        <f t="shared" si="1"/>
        <v>0</v>
      </c>
      <c r="L59" s="379"/>
      <c r="M59" s="370">
        <f t="shared" si="2"/>
        <v>0</v>
      </c>
      <c r="N59" s="380">
        <f t="shared" si="3"/>
        <v>0</v>
      </c>
    </row>
    <row r="60" spans="1:14" x14ac:dyDescent="0.35">
      <c r="A60" t="str">
        <f>+[2]SCHOOLS!A59</f>
        <v>REAPA</v>
      </c>
      <c r="B60">
        <f>+[2]SCHOOLS!B59</f>
        <v>2056</v>
      </c>
      <c r="C60">
        <f>+[2]SCHOOLS!C59</f>
        <v>2197</v>
      </c>
      <c r="D60" t="str">
        <f>+[2]SCHOOLS!D59</f>
        <v>ARK TINDAL PRIMARY ACADEMY</v>
      </c>
      <c r="E60" s="234" t="str">
        <f>+[2]SCHOOLS!O59</f>
        <v>Primary Academy</v>
      </c>
      <c r="G60" s="377">
        <f>+[2]Data!AO59</f>
        <v>4</v>
      </c>
      <c r="I60" s="378">
        <f t="shared" si="4"/>
        <v>1980</v>
      </c>
      <c r="K60" s="370">
        <f t="shared" si="1"/>
        <v>2180</v>
      </c>
      <c r="L60" s="379"/>
      <c r="M60" s="370">
        <f t="shared" si="2"/>
        <v>11</v>
      </c>
      <c r="N60" s="380">
        <f t="shared" si="3"/>
        <v>5995</v>
      </c>
    </row>
    <row r="61" spans="1:14" x14ac:dyDescent="0.35">
      <c r="A61" t="str">
        <f>+[2]SCHOOLS!A60</f>
        <v>REAJL</v>
      </c>
      <c r="B61">
        <f>+[2]SCHOOLS!B60</f>
        <v>2057</v>
      </c>
      <c r="C61">
        <f>+[2]SCHOOLS!C60</f>
        <v>2440</v>
      </c>
      <c r="D61" t="str">
        <f>+[2]SCHOOLS!D60</f>
        <v>PERCY SHURMER ACADEMY</v>
      </c>
      <c r="E61" s="234" t="str">
        <f>+[2]SCHOOLS!O60</f>
        <v>Primary Academy</v>
      </c>
      <c r="G61" s="377">
        <f>+[2]Data!AO60</f>
        <v>0</v>
      </c>
      <c r="I61" s="378">
        <f t="shared" si="4"/>
        <v>0</v>
      </c>
      <c r="K61" s="370">
        <f t="shared" si="1"/>
        <v>0</v>
      </c>
      <c r="L61" s="379"/>
      <c r="M61" s="370">
        <f t="shared" si="2"/>
        <v>0</v>
      </c>
      <c r="N61" s="380">
        <f t="shared" si="3"/>
        <v>0</v>
      </c>
    </row>
    <row r="62" spans="1:14" x14ac:dyDescent="0.35">
      <c r="A62" t="str">
        <f>+[2]SCHOOLS!A61</f>
        <v>REAKM</v>
      </c>
      <c r="B62">
        <f>+[2]SCHOOLS!B61</f>
        <v>2058</v>
      </c>
      <c r="C62">
        <f>+[2]SCHOOLS!C61</f>
        <v>2172</v>
      </c>
      <c r="D62" t="str">
        <f>+[2]SCHOOLS!D61</f>
        <v>SHIRESTONE ACADEMY</v>
      </c>
      <c r="E62" s="234" t="str">
        <f>+[2]SCHOOLS!O61</f>
        <v>Primary Academy</v>
      </c>
      <c r="G62" s="377">
        <f>+[2]Data!AO61</f>
        <v>8</v>
      </c>
      <c r="I62" s="378">
        <f t="shared" si="4"/>
        <v>3960</v>
      </c>
      <c r="K62" s="370">
        <f t="shared" si="1"/>
        <v>4360</v>
      </c>
      <c r="L62" s="379"/>
      <c r="M62" s="370">
        <f t="shared" si="2"/>
        <v>23</v>
      </c>
      <c r="N62" s="380">
        <f t="shared" si="3"/>
        <v>12535</v>
      </c>
    </row>
    <row r="63" spans="1:14" x14ac:dyDescent="0.35">
      <c r="A63" t="str">
        <f>+[2]SCHOOLS!A62</f>
        <v>REALL</v>
      </c>
      <c r="B63">
        <f>+[2]SCHOOLS!B62</f>
        <v>2059</v>
      </c>
      <c r="C63">
        <f>+[2]SCHOOLS!C62</f>
        <v>3008</v>
      </c>
      <c r="D63" t="str">
        <f>+[2]SCHOOLS!D62</f>
        <v>ST. CLEMENTS C. OF E. PRIMARY ACADEMY, NECHELLS</v>
      </c>
      <c r="E63" s="234" t="str">
        <f>+[2]SCHOOLS!O62</f>
        <v>Primary Academy</v>
      </c>
      <c r="G63" s="377">
        <f>+[2]Data!AO62</f>
        <v>0</v>
      </c>
      <c r="I63" s="378">
        <f t="shared" si="4"/>
        <v>0</v>
      </c>
      <c r="K63" s="370">
        <f t="shared" si="1"/>
        <v>0</v>
      </c>
      <c r="L63" s="379"/>
      <c r="M63" s="370">
        <f t="shared" si="2"/>
        <v>0</v>
      </c>
      <c r="N63" s="380">
        <f t="shared" si="3"/>
        <v>0</v>
      </c>
    </row>
    <row r="64" spans="1:14" x14ac:dyDescent="0.35">
      <c r="A64" t="str">
        <f>+[2]SCHOOLS!A63</f>
        <v>READE</v>
      </c>
      <c r="B64">
        <f>+[2]SCHOOLS!B63</f>
        <v>2060</v>
      </c>
      <c r="C64">
        <f>+[2]SCHOOLS!C63</f>
        <v>2060</v>
      </c>
      <c r="D64" t="str">
        <f>+[2]SCHOOLS!D63</f>
        <v>CROMWELL PRIMARY SCHOOL</v>
      </c>
      <c r="E64" s="234" t="str">
        <f>+[2]SCHOOLS!O63</f>
        <v>Primary Academy</v>
      </c>
      <c r="G64" s="377">
        <f>+[2]Data!AO63</f>
        <v>0</v>
      </c>
      <c r="I64" s="378">
        <f t="shared" si="4"/>
        <v>0</v>
      </c>
      <c r="K64" s="370">
        <f t="shared" si="1"/>
        <v>0</v>
      </c>
      <c r="L64" s="379"/>
      <c r="M64" s="370">
        <f t="shared" si="2"/>
        <v>0</v>
      </c>
      <c r="N64" s="380">
        <f t="shared" si="3"/>
        <v>0</v>
      </c>
    </row>
    <row r="65" spans="1:14" x14ac:dyDescent="0.35">
      <c r="A65" t="str">
        <f>+[2]SCHOOLS!A64</f>
        <v>REAAK</v>
      </c>
      <c r="B65">
        <f>+[2]SCHOOLS!B64</f>
        <v>2062</v>
      </c>
      <c r="C65">
        <f>+[2]SCHOOLS!C64</f>
        <v>2062</v>
      </c>
      <c r="D65" t="str">
        <f>+[2]SCHOOLS!D64</f>
        <v>ANDERTON PARK PRIMARY SCHOOL</v>
      </c>
      <c r="E65" s="234" t="str">
        <f>+[2]SCHOOLS!O64</f>
        <v>Primary Maintained</v>
      </c>
      <c r="G65" s="377">
        <f>+[2]Data!AO64</f>
        <v>0</v>
      </c>
      <c r="I65" s="378">
        <f t="shared" si="4"/>
        <v>0</v>
      </c>
      <c r="K65" s="370">
        <f t="shared" si="1"/>
        <v>0</v>
      </c>
      <c r="L65" s="379"/>
      <c r="M65" s="370">
        <f t="shared" si="2"/>
        <v>0</v>
      </c>
      <c r="N65" s="380">
        <f t="shared" si="3"/>
        <v>0</v>
      </c>
    </row>
    <row r="66" spans="1:14" x14ac:dyDescent="0.35">
      <c r="A66" t="str">
        <f>+[2]SCHOOLS!A65</f>
        <v>REAKC</v>
      </c>
      <c r="B66">
        <f>+[2]SCHOOLS!B65</f>
        <v>2063</v>
      </c>
      <c r="C66">
        <f>+[2]SCHOOLS!C65</f>
        <v>2063</v>
      </c>
      <c r="D66" t="str">
        <f>+[2]SCHOOLS!D65</f>
        <v>REGENTS PARK COMMUNITY PRIMARY SCHOOL</v>
      </c>
      <c r="E66" s="234" t="str">
        <f>+[2]SCHOOLS!O65</f>
        <v>Primary Maintained</v>
      </c>
      <c r="G66" s="377">
        <f>+[2]Data!AO65</f>
        <v>10</v>
      </c>
      <c r="I66" s="378">
        <f t="shared" si="4"/>
        <v>4950</v>
      </c>
      <c r="K66" s="370">
        <f t="shared" si="1"/>
        <v>5450</v>
      </c>
      <c r="L66" s="379"/>
      <c r="M66" s="370">
        <f t="shared" si="2"/>
        <v>29</v>
      </c>
      <c r="N66" s="380">
        <f t="shared" si="3"/>
        <v>15805</v>
      </c>
    </row>
    <row r="67" spans="1:14" x14ac:dyDescent="0.35">
      <c r="A67" t="str">
        <f>+[2]SCHOOLS!A66</f>
        <v>REAHV</v>
      </c>
      <c r="B67">
        <f>+[2]SCHOOLS!B66</f>
        <v>2064</v>
      </c>
      <c r="C67">
        <f>+[2]SCHOOLS!C66</f>
        <v>2064</v>
      </c>
      <c r="D67" t="str">
        <f>+[2]SCHOOLS!D66</f>
        <v>THE OAKLANDS PRIMARY SCHOOL</v>
      </c>
      <c r="E67" s="234" t="str">
        <f>+[2]SCHOOLS!O66</f>
        <v>Primary Academy</v>
      </c>
      <c r="G67" s="377">
        <f>+[2]Data!AO66</f>
        <v>0</v>
      </c>
      <c r="I67" s="378">
        <f t="shared" si="4"/>
        <v>0</v>
      </c>
      <c r="K67" s="370">
        <f t="shared" si="1"/>
        <v>0</v>
      </c>
      <c r="L67" s="379"/>
      <c r="M67" s="370">
        <f t="shared" si="2"/>
        <v>0</v>
      </c>
      <c r="N67" s="380">
        <f t="shared" si="3"/>
        <v>0</v>
      </c>
    </row>
    <row r="68" spans="1:14" x14ac:dyDescent="0.35">
      <c r="A68" t="str">
        <f>+[2]SCHOOLS!A67</f>
        <v>READH</v>
      </c>
      <c r="B68">
        <f>+[2]SCHOOLS!B67</f>
        <v>2065</v>
      </c>
      <c r="C68">
        <f>+[2]SCHOOLS!C67</f>
        <v>2065</v>
      </c>
      <c r="D68" t="str">
        <f>+[2]SCHOOLS!D67</f>
        <v>DORRINGTON ACADEMY</v>
      </c>
      <c r="E68" s="234" t="str">
        <f>+[2]SCHOOLS!O67</f>
        <v>Primary Academy</v>
      </c>
      <c r="G68" s="377">
        <f>+[2]Data!AO67</f>
        <v>0</v>
      </c>
      <c r="I68" s="378">
        <f t="shared" si="4"/>
        <v>0</v>
      </c>
      <c r="K68" s="370">
        <f t="shared" si="1"/>
        <v>0</v>
      </c>
      <c r="L68" s="379"/>
      <c r="M68" s="370">
        <f t="shared" si="2"/>
        <v>0</v>
      </c>
      <c r="N68" s="380">
        <f t="shared" si="3"/>
        <v>0</v>
      </c>
    </row>
    <row r="69" spans="1:14" x14ac:dyDescent="0.35">
      <c r="A69" t="str">
        <f>+[2]SCHOOLS!A68</f>
        <v>REANV</v>
      </c>
      <c r="B69">
        <f>+[2]SCHOOLS!B68</f>
        <v>2067</v>
      </c>
      <c r="C69">
        <f>+[2]SCHOOLS!C68</f>
        <v>2067</v>
      </c>
      <c r="D69" t="str">
        <f>+[2]SCHOOLS!D68</f>
        <v>SUMMERFIELD J.I. SCHOOL (N.C.)</v>
      </c>
      <c r="E69" s="234" t="str">
        <f>+[2]SCHOOLS!O68</f>
        <v>Primary Maintained</v>
      </c>
      <c r="G69" s="377">
        <f>+[2]Data!AO68</f>
        <v>0</v>
      </c>
      <c r="I69" s="378">
        <f t="shared" si="4"/>
        <v>0</v>
      </c>
      <c r="K69" s="370">
        <f t="shared" si="1"/>
        <v>0</v>
      </c>
      <c r="L69" s="379"/>
      <c r="M69" s="370">
        <f t="shared" si="2"/>
        <v>0</v>
      </c>
      <c r="N69" s="380">
        <f t="shared" si="3"/>
        <v>0</v>
      </c>
    </row>
    <row r="70" spans="1:14" x14ac:dyDescent="0.35">
      <c r="A70" t="str">
        <f>+[2]SCHOOLS!A69</f>
        <v>REAPL</v>
      </c>
      <c r="B70">
        <f>+[2]SCHOOLS!B69</f>
        <v>2068</v>
      </c>
      <c r="C70">
        <f>+[2]SCHOOLS!C69</f>
        <v>2068</v>
      </c>
      <c r="D70" t="str">
        <f>+[2]SCHOOLS!D69</f>
        <v>WARREN FARM PRIMARY SCHOOL</v>
      </c>
      <c r="E70" s="234" t="str">
        <f>+[2]SCHOOLS!O69</f>
        <v>Primary Academy</v>
      </c>
      <c r="G70" s="377">
        <f>+[2]Data!AO69</f>
        <v>9</v>
      </c>
      <c r="I70" s="378">
        <f t="shared" si="4"/>
        <v>4455</v>
      </c>
      <c r="K70" s="370">
        <f t="shared" si="1"/>
        <v>4905</v>
      </c>
      <c r="L70" s="379"/>
      <c r="M70" s="370">
        <f t="shared" si="2"/>
        <v>26</v>
      </c>
      <c r="N70" s="380">
        <f t="shared" si="3"/>
        <v>14170</v>
      </c>
    </row>
    <row r="71" spans="1:14" x14ac:dyDescent="0.35">
      <c r="A71" t="str">
        <f>+[2]SCHOOLS!A70</f>
        <v>REAHD</v>
      </c>
      <c r="B71">
        <f>+[2]SCHOOLS!B70</f>
        <v>2070</v>
      </c>
      <c r="C71">
        <f>+[2]SCHOOLS!C70</f>
        <v>2135</v>
      </c>
      <c r="D71" t="str">
        <f>+[2]SCHOOLS!D70</f>
        <v>MONTGOMERY PRIMARY ACADEMY</v>
      </c>
      <c r="E71" s="234" t="str">
        <f>+[2]SCHOOLS!O70</f>
        <v>Primary Academy</v>
      </c>
      <c r="G71" s="377">
        <f>+[2]Data!AO70</f>
        <v>0</v>
      </c>
      <c r="I71" s="378">
        <f t="shared" si="4"/>
        <v>0</v>
      </c>
      <c r="K71" s="370">
        <f t="shared" si="1"/>
        <v>0</v>
      </c>
      <c r="L71" s="379"/>
      <c r="M71" s="370">
        <f t="shared" si="2"/>
        <v>0</v>
      </c>
      <c r="N71" s="380">
        <f t="shared" si="3"/>
        <v>0</v>
      </c>
    </row>
    <row r="72" spans="1:14" x14ac:dyDescent="0.35">
      <c r="A72" t="str">
        <f>+[2]SCHOOLS!A71</f>
        <v>REABD</v>
      </c>
      <c r="B72">
        <f>+[2]SCHOOLS!B71</f>
        <v>2072</v>
      </c>
      <c r="C72">
        <f>+[2]SCHOOLS!C71</f>
        <v>2476</v>
      </c>
      <c r="D72" t="str">
        <f>+[2]SCHOOLS!D71</f>
        <v>BILLESLEY</v>
      </c>
      <c r="E72" s="234" t="str">
        <f>+[2]SCHOOLS!O71</f>
        <v>Primary Academy</v>
      </c>
      <c r="G72" s="377">
        <f>+[2]Data!AO71</f>
        <v>16</v>
      </c>
      <c r="I72" s="378">
        <f t="shared" si="4"/>
        <v>7920</v>
      </c>
      <c r="K72" s="370">
        <f t="shared" si="1"/>
        <v>8720</v>
      </c>
      <c r="L72" s="379"/>
      <c r="M72" s="370">
        <f t="shared" si="2"/>
        <v>46</v>
      </c>
      <c r="N72" s="380">
        <f t="shared" si="3"/>
        <v>25070</v>
      </c>
    </row>
    <row r="73" spans="1:14" x14ac:dyDescent="0.35">
      <c r="A73" t="str">
        <f>+[2]SCHOOLS!A72</f>
        <v>REAGA</v>
      </c>
      <c r="B73">
        <f>+[2]SCHOOLS!B72</f>
        <v>2073</v>
      </c>
      <c r="C73">
        <f>+[2]SCHOOLS!C72</f>
        <v>2151</v>
      </c>
      <c r="D73" t="str">
        <f>+[2]SCHOOLS!D72</f>
        <v>KINGS RISE ACADEMY</v>
      </c>
      <c r="E73" s="234" t="str">
        <f>+[2]SCHOOLS!O72</f>
        <v>Primary Academy</v>
      </c>
      <c r="G73" s="377">
        <f>+[2]Data!AO72</f>
        <v>2</v>
      </c>
      <c r="I73" s="378">
        <f t="shared" si="4"/>
        <v>990</v>
      </c>
      <c r="K73" s="370">
        <f t="shared" ref="K73:K136" si="5">G73*$K$3</f>
        <v>1090</v>
      </c>
      <c r="L73" s="379"/>
      <c r="M73" s="370">
        <f t="shared" ref="M73:M136" si="6">ROUND(G73/$G$4*$M$4,0)</f>
        <v>6</v>
      </c>
      <c r="N73" s="380">
        <f t="shared" ref="N73:N136" si="7">M73*$K$3</f>
        <v>3270</v>
      </c>
    </row>
    <row r="74" spans="1:14" x14ac:dyDescent="0.35">
      <c r="A74" t="str">
        <f>+[2]SCHOOLS!A73</f>
        <v>REAEA</v>
      </c>
      <c r="B74">
        <f>+[2]SCHOOLS!B73</f>
        <v>2081</v>
      </c>
      <c r="C74">
        <f>+[2]SCHOOLS!C73</f>
        <v>2081</v>
      </c>
      <c r="D74" t="str">
        <f>+[2]SCHOOLS!D73</f>
        <v>GILBERTSTONE PRIMARY SCHOOL</v>
      </c>
      <c r="E74" s="234" t="str">
        <f>+[2]SCHOOLS!O73</f>
        <v>Primary Maintained</v>
      </c>
      <c r="G74" s="377">
        <f>+[2]Data!AO73</f>
        <v>0</v>
      </c>
      <c r="I74" s="378">
        <f t="shared" si="4"/>
        <v>0</v>
      </c>
      <c r="K74" s="370">
        <f t="shared" si="5"/>
        <v>0</v>
      </c>
      <c r="L74" s="379"/>
      <c r="M74" s="370">
        <f t="shared" si="6"/>
        <v>0</v>
      </c>
      <c r="N74" s="380">
        <f t="shared" si="7"/>
        <v>0</v>
      </c>
    </row>
    <row r="75" spans="1:14" x14ac:dyDescent="0.35">
      <c r="A75" t="str">
        <f>+[2]SCHOOLS!A74</f>
        <v>REACX</v>
      </c>
      <c r="B75">
        <f>+[2]SCHOOLS!B74</f>
        <v>2082</v>
      </c>
      <c r="C75">
        <f>+[2]SCHOOLS!C74</f>
        <v>2082</v>
      </c>
      <c r="D75" t="str">
        <f>+[2]SCHOOLS!D74</f>
        <v>CONWAY PRIMARY SCHOOL</v>
      </c>
      <c r="E75" s="234" t="str">
        <f>+[2]SCHOOLS!O74</f>
        <v>Primary Academy</v>
      </c>
      <c r="G75" s="377">
        <f>+[2]Data!AO74</f>
        <v>0</v>
      </c>
      <c r="I75" s="378">
        <f t="shared" si="4"/>
        <v>0</v>
      </c>
      <c r="K75" s="370">
        <f t="shared" si="5"/>
        <v>0</v>
      </c>
      <c r="L75" s="379"/>
      <c r="M75" s="370">
        <f t="shared" si="6"/>
        <v>0</v>
      </c>
      <c r="N75" s="380">
        <f t="shared" si="7"/>
        <v>0</v>
      </c>
    </row>
    <row r="76" spans="1:14" x14ac:dyDescent="0.35">
      <c r="A76" t="str">
        <f>+[2]SCHOOLS!A75</f>
        <v>REAEG</v>
      </c>
      <c r="B76">
        <f>+[2]SCHOOLS!B75</f>
        <v>2086</v>
      </c>
      <c r="C76">
        <f>+[2]SCHOOLS!C75</f>
        <v>2086</v>
      </c>
      <c r="D76" t="str">
        <f>+[2]SCHOOLS!D75</f>
        <v>GREET PRIMARY SCHOOL</v>
      </c>
      <c r="E76" s="234" t="str">
        <f>+[2]SCHOOLS!O75</f>
        <v>Primary Academy</v>
      </c>
      <c r="G76" s="377">
        <f>+[2]Data!AO75</f>
        <v>24</v>
      </c>
      <c r="I76" s="378">
        <f t="shared" si="4"/>
        <v>11880</v>
      </c>
      <c r="K76" s="370">
        <f t="shared" si="5"/>
        <v>13080</v>
      </c>
      <c r="L76" s="379"/>
      <c r="M76" s="370">
        <f t="shared" si="6"/>
        <v>68</v>
      </c>
      <c r="N76" s="380">
        <f t="shared" si="7"/>
        <v>37060</v>
      </c>
    </row>
    <row r="77" spans="1:14" x14ac:dyDescent="0.35">
      <c r="A77" t="str">
        <f>+[2]SCHOOLS!A76</f>
        <v>REAEH</v>
      </c>
      <c r="B77">
        <f>+[2]SCHOOLS!B76</f>
        <v>2087</v>
      </c>
      <c r="C77">
        <f>+[2]SCHOOLS!C76</f>
        <v>2087</v>
      </c>
      <c r="D77" t="str">
        <f>+[2]SCHOOLS!D76</f>
        <v>GRENDON PRIMARY SCHOOL (N.C.) Closed Summer 18</v>
      </c>
      <c r="E77" s="234" t="str">
        <f>+[2]SCHOOLS!O76</f>
        <v>Closed provision</v>
      </c>
      <c r="G77" s="377">
        <f>+[2]Data!AO76</f>
        <v>0</v>
      </c>
      <c r="I77" s="378">
        <f t="shared" si="4"/>
        <v>0</v>
      </c>
      <c r="K77" s="370">
        <f t="shared" si="5"/>
        <v>0</v>
      </c>
      <c r="L77" s="379"/>
      <c r="M77" s="370">
        <f t="shared" si="6"/>
        <v>0</v>
      </c>
      <c r="N77" s="380">
        <f t="shared" si="7"/>
        <v>0</v>
      </c>
    </row>
    <row r="78" spans="1:14" x14ac:dyDescent="0.35">
      <c r="A78" t="str">
        <f>+[2]SCHOOLS!A77</f>
        <v>REAEM</v>
      </c>
      <c r="B78">
        <f>+[2]SCHOOLS!B77</f>
        <v>2091</v>
      </c>
      <c r="C78">
        <f>+[2]SCHOOLS!C77</f>
        <v>2091</v>
      </c>
      <c r="D78" t="str">
        <f>+[2]SCHOOLS!D77</f>
        <v>GUNTER PRIMARY SCHOOL Closed September 2019</v>
      </c>
      <c r="E78" s="234" t="str">
        <f>+[2]SCHOOLS!O77</f>
        <v>Primary Maintained</v>
      </c>
      <c r="G78" s="377">
        <f>+[2]Data!AO77</f>
        <v>0</v>
      </c>
      <c r="I78" s="378">
        <f t="shared" si="4"/>
        <v>0</v>
      </c>
      <c r="K78" s="370">
        <f t="shared" si="5"/>
        <v>0</v>
      </c>
      <c r="L78" s="379"/>
      <c r="M78" s="370">
        <f t="shared" si="6"/>
        <v>0</v>
      </c>
      <c r="N78" s="380">
        <f t="shared" si="7"/>
        <v>0</v>
      </c>
    </row>
    <row r="79" spans="1:14" x14ac:dyDescent="0.35">
      <c r="A79" t="str">
        <f>+[2]SCHOOLS!A78</f>
        <v>REAEN</v>
      </c>
      <c r="B79">
        <f>+[2]SCHOOLS!B78</f>
        <v>2093</v>
      </c>
      <c r="C79">
        <f>+[2]SCHOOLS!C78</f>
        <v>2093</v>
      </c>
      <c r="D79" t="str">
        <f>+[2]SCHOOLS!D78</f>
        <v>HALL GREEN INFANTS SCHOOL</v>
      </c>
      <c r="E79" s="234" t="str">
        <f>+[2]SCHOOLS!O78</f>
        <v>Primary Maintained</v>
      </c>
      <c r="G79" s="377">
        <f>+[2]Data!AO78</f>
        <v>0</v>
      </c>
      <c r="I79" s="378">
        <f t="shared" si="4"/>
        <v>0</v>
      </c>
      <c r="K79" s="370">
        <f t="shared" si="5"/>
        <v>0</v>
      </c>
      <c r="L79" s="379"/>
      <c r="M79" s="370">
        <f t="shared" si="6"/>
        <v>0</v>
      </c>
      <c r="N79" s="380">
        <f t="shared" si="7"/>
        <v>0</v>
      </c>
    </row>
    <row r="80" spans="1:14" x14ac:dyDescent="0.35">
      <c r="A80" t="str">
        <f>+[2]SCHOOLS!A79</f>
        <v>REAKD</v>
      </c>
      <c r="B80">
        <f>+[2]SCHOOLS!B79</f>
        <v>2096</v>
      </c>
      <c r="C80">
        <f>+[2]SCHOOLS!C79</f>
        <v>2446</v>
      </c>
      <c r="D80" t="str">
        <f>+[2]SCHOOLS!D79</f>
        <v>LEA FOREST PRIMARY ACADEMY</v>
      </c>
      <c r="E80" s="234" t="str">
        <f>+[2]SCHOOLS!O79</f>
        <v>Primary Academy</v>
      </c>
      <c r="G80" s="377">
        <f>+[2]Data!AO79</f>
        <v>0</v>
      </c>
      <c r="I80" s="378">
        <f t="shared" si="4"/>
        <v>0</v>
      </c>
      <c r="K80" s="370">
        <f t="shared" si="5"/>
        <v>0</v>
      </c>
      <c r="L80" s="379"/>
      <c r="M80" s="370">
        <f t="shared" si="6"/>
        <v>0</v>
      </c>
      <c r="N80" s="380">
        <f t="shared" si="7"/>
        <v>0</v>
      </c>
    </row>
    <row r="81" spans="1:14" x14ac:dyDescent="0.35">
      <c r="A81" t="str">
        <f>+[2]SCHOOLS!A80</f>
        <v>REAJP</v>
      </c>
      <c r="B81">
        <f>+[2]SCHOOLS!B80</f>
        <v>2097</v>
      </c>
      <c r="C81">
        <f>+[2]SCHOOLS!C80</f>
        <v>2097</v>
      </c>
      <c r="D81" t="str">
        <f>+[2]SCHOOLS!D80</f>
        <v>STORY WOOD SCHOOL</v>
      </c>
      <c r="E81" s="234" t="str">
        <f>+[2]SCHOOLS!O80</f>
        <v>Primary Maintained</v>
      </c>
      <c r="G81" s="377">
        <f>+[2]Data!AO80</f>
        <v>0</v>
      </c>
      <c r="I81" s="378">
        <f t="shared" si="4"/>
        <v>0</v>
      </c>
      <c r="K81" s="370">
        <f t="shared" si="5"/>
        <v>0</v>
      </c>
      <c r="L81" s="379"/>
      <c r="M81" s="370">
        <f t="shared" si="6"/>
        <v>0</v>
      </c>
      <c r="N81" s="380">
        <f t="shared" si="7"/>
        <v>0</v>
      </c>
    </row>
    <row r="82" spans="1:14" x14ac:dyDescent="0.35">
      <c r="A82" t="str">
        <f>+[2]SCHOOLS!A81</f>
        <v>REANX</v>
      </c>
      <c r="B82">
        <f>+[2]SCHOOLS!B81</f>
        <v>2098</v>
      </c>
      <c r="C82">
        <f>+[2]SCHOOLS!C81</f>
        <v>2439</v>
      </c>
      <c r="D82" t="str">
        <f>+[2]SCHOOLS!D81</f>
        <v>TAME VALLEY ACADEMY</v>
      </c>
      <c r="E82" s="234" t="str">
        <f>+[2]SCHOOLS!O81</f>
        <v>Primary Academy</v>
      </c>
      <c r="G82" s="377">
        <f>+[2]Data!AO81</f>
        <v>0</v>
      </c>
      <c r="I82" s="378">
        <f t="shared" si="4"/>
        <v>0</v>
      </c>
      <c r="K82" s="370">
        <f t="shared" si="5"/>
        <v>0</v>
      </c>
      <c r="L82" s="379"/>
      <c r="M82" s="370">
        <f t="shared" si="6"/>
        <v>0</v>
      </c>
      <c r="N82" s="380">
        <f t="shared" si="7"/>
        <v>0</v>
      </c>
    </row>
    <row r="83" spans="1:14" x14ac:dyDescent="0.35">
      <c r="A83" t="str">
        <f>+[2]SCHOOLS!A82</f>
        <v>REAEW</v>
      </c>
      <c r="B83">
        <f>+[2]SCHOOLS!B82</f>
        <v>2099</v>
      </c>
      <c r="C83">
        <f>+[2]SCHOOLS!C82</f>
        <v>2099</v>
      </c>
      <c r="D83" t="str">
        <f>+[2]SCHOOLS!D82</f>
        <v>HAWTHORN PRIMARY SCHOOL</v>
      </c>
      <c r="E83" s="234" t="str">
        <f>+[2]SCHOOLS!O82</f>
        <v>Primary Maintained</v>
      </c>
      <c r="G83" s="377">
        <f>+[2]Data!AO82</f>
        <v>0</v>
      </c>
      <c r="I83" s="378">
        <f t="shared" si="4"/>
        <v>0</v>
      </c>
      <c r="K83" s="370">
        <f t="shared" si="5"/>
        <v>0</v>
      </c>
      <c r="L83" s="379"/>
      <c r="M83" s="370">
        <f t="shared" si="6"/>
        <v>0</v>
      </c>
      <c r="N83" s="380">
        <f t="shared" si="7"/>
        <v>0</v>
      </c>
    </row>
    <row r="84" spans="1:14" x14ac:dyDescent="0.35">
      <c r="A84" t="str">
        <f>+[2]SCHOOLS!A83</f>
        <v>REAPE</v>
      </c>
      <c r="B84">
        <f>+[2]SCHOOLS!B83</f>
        <v>2100</v>
      </c>
      <c r="C84">
        <f>+[2]SCHOOLS!C83</f>
        <v>2444</v>
      </c>
      <c r="D84" t="str">
        <f>+[2]SCHOOLS!D83</f>
        <v>MERRITTS BROOK E-ACT PRIMARY ACADEMY</v>
      </c>
      <c r="E84" s="234" t="str">
        <f>+[2]SCHOOLS!O83</f>
        <v>Primary Academy</v>
      </c>
      <c r="G84" s="377">
        <f>+[2]Data!AO83</f>
        <v>0</v>
      </c>
      <c r="I84" s="378">
        <f t="shared" si="4"/>
        <v>0</v>
      </c>
      <c r="K84" s="370">
        <f t="shared" si="5"/>
        <v>0</v>
      </c>
      <c r="L84" s="379"/>
      <c r="M84" s="370">
        <f t="shared" si="6"/>
        <v>0</v>
      </c>
      <c r="N84" s="380">
        <f t="shared" si="7"/>
        <v>0</v>
      </c>
    </row>
    <row r="85" spans="1:14" x14ac:dyDescent="0.35">
      <c r="A85" t="str">
        <f>+[2]SCHOOLS!A84</f>
        <v>REABH</v>
      </c>
      <c r="B85">
        <f>+[2]SCHOOLS!B84</f>
        <v>2102</v>
      </c>
      <c r="C85">
        <f>+[2]SCHOOLS!C84</f>
        <v>2028</v>
      </c>
      <c r="D85" t="str">
        <f>+[2]SCHOOLS!D84</f>
        <v>OASIS ACADEMY BLAKENHALE INFANTS</v>
      </c>
      <c r="E85" s="234" t="str">
        <f>+[2]SCHOOLS!O84</f>
        <v>Primary Academy</v>
      </c>
      <c r="G85" s="377">
        <f>+[2]Data!AO84</f>
        <v>0</v>
      </c>
      <c r="I85" s="378">
        <f t="shared" si="4"/>
        <v>0</v>
      </c>
      <c r="K85" s="370">
        <f t="shared" si="5"/>
        <v>0</v>
      </c>
      <c r="L85" s="379"/>
      <c r="M85" s="370">
        <f t="shared" si="6"/>
        <v>0</v>
      </c>
      <c r="N85" s="380">
        <f t="shared" si="7"/>
        <v>0</v>
      </c>
    </row>
    <row r="86" spans="1:14" x14ac:dyDescent="0.35">
      <c r="A86" t="str">
        <f>+[2]SCHOOLS!A85</f>
        <v>REAKN</v>
      </c>
      <c r="B86">
        <f>+[2]SCHOOLS!B85</f>
        <v>2103</v>
      </c>
      <c r="C86">
        <f>+[2]SCHOOLS!C85</f>
        <v>2203</v>
      </c>
      <c r="D86" t="str">
        <f>+[2]SCHOOLS!D85</f>
        <v>OASIS ACADEMY SHORT HEATH</v>
      </c>
      <c r="E86" s="234" t="str">
        <f>+[2]SCHOOLS!O85</f>
        <v>Primary Academy</v>
      </c>
      <c r="G86" s="377">
        <f>+[2]Data!AO85</f>
        <v>16</v>
      </c>
      <c r="I86" s="378">
        <f t="shared" si="4"/>
        <v>7920</v>
      </c>
      <c r="K86" s="370">
        <f t="shared" si="5"/>
        <v>8720</v>
      </c>
      <c r="L86" s="379"/>
      <c r="M86" s="370">
        <f t="shared" si="6"/>
        <v>46</v>
      </c>
      <c r="N86" s="380">
        <f t="shared" si="7"/>
        <v>25070</v>
      </c>
    </row>
    <row r="87" spans="1:14" x14ac:dyDescent="0.35">
      <c r="A87" t="str">
        <f>+[2]SCHOOLS!A86</f>
        <v>REAPK</v>
      </c>
      <c r="B87">
        <f>+[2]SCHOOLS!B86</f>
        <v>2108</v>
      </c>
      <c r="C87">
        <f>+[2]SCHOOLS!C86</f>
        <v>2108</v>
      </c>
      <c r="D87" t="str">
        <f>+[2]SCHOOLS!D86</f>
        <v>WARD END PRIMARY SCHOOL</v>
      </c>
      <c r="E87" s="234" t="str">
        <f>+[2]SCHOOLS!O86</f>
        <v>Primary Maintained</v>
      </c>
      <c r="G87" s="377">
        <f>+[2]Data!AO86</f>
        <v>0</v>
      </c>
      <c r="I87" s="378">
        <f t="shared" si="4"/>
        <v>0</v>
      </c>
      <c r="K87" s="370">
        <f t="shared" si="5"/>
        <v>0</v>
      </c>
      <c r="L87" s="379"/>
      <c r="M87" s="370">
        <f t="shared" si="6"/>
        <v>0</v>
      </c>
      <c r="N87" s="380">
        <f t="shared" si="7"/>
        <v>0</v>
      </c>
    </row>
    <row r="88" spans="1:14" x14ac:dyDescent="0.35">
      <c r="A88" t="str">
        <f>+[2]SCHOOLS!A87</f>
        <v>READV</v>
      </c>
      <c r="B88">
        <f>+[2]SCHOOLS!B87</f>
        <v>2109</v>
      </c>
      <c r="C88">
        <f>+[2]SCHOOLS!C87</f>
        <v>3420</v>
      </c>
      <c r="D88" t="str">
        <f>+[2]SCHOOLS!D87</f>
        <v>FOUR DWELLINGS PRIMARY ACADEMY</v>
      </c>
      <c r="E88" s="234" t="str">
        <f>+[2]SCHOOLS!O87</f>
        <v>Primary Academy</v>
      </c>
      <c r="G88" s="377">
        <f>+[2]Data!AO87</f>
        <v>0</v>
      </c>
      <c r="I88" s="378">
        <f t="shared" si="4"/>
        <v>0</v>
      </c>
      <c r="K88" s="370">
        <f t="shared" si="5"/>
        <v>0</v>
      </c>
      <c r="L88" s="379"/>
      <c r="M88" s="370">
        <f t="shared" si="6"/>
        <v>0</v>
      </c>
      <c r="N88" s="380">
        <f t="shared" si="7"/>
        <v>0</v>
      </c>
    </row>
    <row r="89" spans="1:14" x14ac:dyDescent="0.35">
      <c r="A89" t="str">
        <f>+[2]SCHOOLS!A88</f>
        <v>REAFF</v>
      </c>
      <c r="B89">
        <f>+[2]SCHOOLS!B88</f>
        <v>2110</v>
      </c>
      <c r="C89">
        <f>+[2]SCHOOLS!C88</f>
        <v>2106</v>
      </c>
      <c r="D89" t="str">
        <f>+[2]SCHOOLS!D88</f>
        <v>OASIS ACADEMY HOBMOOR</v>
      </c>
      <c r="E89" s="234" t="str">
        <f>+[2]SCHOOLS!O88</f>
        <v>Primary Academy</v>
      </c>
      <c r="G89" s="377">
        <f>+[2]Data!AO88</f>
        <v>12</v>
      </c>
      <c r="I89" s="378">
        <f t="shared" si="4"/>
        <v>5940</v>
      </c>
      <c r="K89" s="370">
        <f t="shared" si="5"/>
        <v>6540</v>
      </c>
      <c r="L89" s="379"/>
      <c r="M89" s="370">
        <f t="shared" si="6"/>
        <v>34</v>
      </c>
      <c r="N89" s="380">
        <f t="shared" si="7"/>
        <v>18530</v>
      </c>
    </row>
    <row r="90" spans="1:14" x14ac:dyDescent="0.35">
      <c r="A90" t="str">
        <f>+[2]SCHOOLS!A89</f>
        <v>REAFV</v>
      </c>
      <c r="B90">
        <f>+[2]SCHOOLS!B89</f>
        <v>2111</v>
      </c>
      <c r="C90">
        <f>+[2]SCHOOLS!C89</f>
        <v>2111</v>
      </c>
      <c r="D90" t="str">
        <f>+[2]SCHOOLS!D89</f>
        <v>JERVOISE SCHOOL  Closed September 2019</v>
      </c>
      <c r="E90" s="234" t="str">
        <f>+[2]SCHOOLS!O89</f>
        <v>Primary Academy</v>
      </c>
      <c r="G90" s="377">
        <f>+[2]Data!AO89</f>
        <v>0</v>
      </c>
      <c r="I90" s="378">
        <f t="shared" si="4"/>
        <v>0</v>
      </c>
      <c r="K90" s="370">
        <f t="shared" si="5"/>
        <v>0</v>
      </c>
      <c r="L90" s="379"/>
      <c r="M90" s="370">
        <f t="shared" si="6"/>
        <v>0</v>
      </c>
      <c r="N90" s="380">
        <f t="shared" si="7"/>
        <v>0</v>
      </c>
    </row>
    <row r="91" spans="1:14" x14ac:dyDescent="0.35">
      <c r="A91" t="str">
        <f>+[2]SCHOOLS!A90</f>
        <v>REAGB</v>
      </c>
      <c r="B91">
        <f>+[2]SCHOOLS!B90</f>
        <v>2115</v>
      </c>
      <c r="C91">
        <f>+[2]SCHOOLS!C90</f>
        <v>2115</v>
      </c>
      <c r="D91" t="str">
        <f>+[2]SCHOOLS!D90</f>
        <v>KINGSLAND PRIMARY SCHOOL</v>
      </c>
      <c r="E91" s="234" t="str">
        <f>+[2]SCHOOLS!O90</f>
        <v>Primary Maintained</v>
      </c>
      <c r="G91" s="377">
        <f>+[2]Data!AO90</f>
        <v>0</v>
      </c>
      <c r="I91" s="378">
        <f t="shared" si="4"/>
        <v>0</v>
      </c>
      <c r="K91" s="370">
        <f t="shared" si="5"/>
        <v>0</v>
      </c>
      <c r="L91" s="379"/>
      <c r="M91" s="370">
        <f t="shared" si="6"/>
        <v>0</v>
      </c>
      <c r="N91" s="380">
        <f t="shared" si="7"/>
        <v>0</v>
      </c>
    </row>
    <row r="92" spans="1:14" x14ac:dyDescent="0.35">
      <c r="A92" t="str">
        <f>+[2]SCHOOLS!A91</f>
        <v>REABP</v>
      </c>
      <c r="B92">
        <f>+[2]SCHOOLS!B91</f>
        <v>2117</v>
      </c>
      <c r="C92">
        <f>+[2]SCHOOLS!C91</f>
        <v>2031</v>
      </c>
      <c r="D92" t="str">
        <f>+[2]SCHOOLS!D91</f>
        <v>OASIS ACADEMY BOULTON</v>
      </c>
      <c r="E92" s="234" t="str">
        <f>+[2]SCHOOLS!O91</f>
        <v>Primary Academy</v>
      </c>
      <c r="G92" s="377">
        <f>+[2]Data!AO91</f>
        <v>0</v>
      </c>
      <c r="I92" s="378">
        <f t="shared" si="4"/>
        <v>0</v>
      </c>
      <c r="K92" s="370">
        <f t="shared" si="5"/>
        <v>0</v>
      </c>
      <c r="L92" s="379"/>
      <c r="M92" s="370">
        <f t="shared" si="6"/>
        <v>0</v>
      </c>
      <c r="N92" s="380">
        <f t="shared" si="7"/>
        <v>0</v>
      </c>
    </row>
    <row r="93" spans="1:14" x14ac:dyDescent="0.35">
      <c r="A93" t="str">
        <f>+[2]SCHOOLS!A92</f>
        <v>REAGF</v>
      </c>
      <c r="B93">
        <f>+[2]SCHOOLS!B92</f>
        <v>2119</v>
      </c>
      <c r="C93">
        <f>+[2]SCHOOLS!C92</f>
        <v>2119</v>
      </c>
      <c r="D93" t="str">
        <f>+[2]SCHOOLS!D92</f>
        <v>LAKEY LANE PRIMARY SCHOOL</v>
      </c>
      <c r="E93" s="234" t="str">
        <f>+[2]SCHOOLS!O92</f>
        <v>Primary Maintained</v>
      </c>
      <c r="G93" s="377">
        <f>+[2]Data!AO92</f>
        <v>2</v>
      </c>
      <c r="I93" s="378">
        <f t="shared" si="4"/>
        <v>990</v>
      </c>
      <c r="K93" s="370">
        <f t="shared" si="5"/>
        <v>1090</v>
      </c>
      <c r="L93" s="379"/>
      <c r="M93" s="370">
        <f t="shared" si="6"/>
        <v>6</v>
      </c>
      <c r="N93" s="380">
        <f t="shared" si="7"/>
        <v>3270</v>
      </c>
    </row>
    <row r="94" spans="1:14" x14ac:dyDescent="0.35">
      <c r="A94" t="str">
        <f>+[2]SCHOOLS!A93</f>
        <v>REAEV</v>
      </c>
      <c r="B94">
        <f>+[2]SCHOOLS!B93</f>
        <v>2121</v>
      </c>
      <c r="C94">
        <f>+[2]SCHOOLS!C93</f>
        <v>3419</v>
      </c>
      <c r="D94" t="str">
        <f>+[2]SCHOOLS!D93</f>
        <v>HAWKESLEY CHURCH PRIMARY ACADEMY</v>
      </c>
      <c r="E94" s="234" t="str">
        <f>+[2]SCHOOLS!O93</f>
        <v>Primary Academy</v>
      </c>
      <c r="G94" s="377">
        <f>+[2]Data!AO93</f>
        <v>14</v>
      </c>
      <c r="I94" s="378">
        <f t="shared" si="4"/>
        <v>6930</v>
      </c>
      <c r="K94" s="370">
        <f t="shared" si="5"/>
        <v>7630</v>
      </c>
      <c r="L94" s="379"/>
      <c r="M94" s="370">
        <f t="shared" si="6"/>
        <v>40</v>
      </c>
      <c r="N94" s="380">
        <f t="shared" si="7"/>
        <v>21800</v>
      </c>
    </row>
    <row r="95" spans="1:14" x14ac:dyDescent="0.35">
      <c r="A95" t="str">
        <f>+[2]SCHOOLS!A94</f>
        <v>REART</v>
      </c>
      <c r="B95">
        <f>+[2]SCHOOLS!B94</f>
        <v>2122</v>
      </c>
      <c r="C95">
        <f>+[2]SCHOOLS!C94</f>
        <v>2229</v>
      </c>
      <c r="D95" t="str">
        <f>+[2]SCHOOLS!D94</f>
        <v>YARNFIELD PRIMARY SCHOOL</v>
      </c>
      <c r="E95" s="234" t="str">
        <f>+[2]SCHOOLS!O94</f>
        <v>Primary Academy</v>
      </c>
      <c r="G95" s="377">
        <f>+[2]Data!AO94</f>
        <v>0</v>
      </c>
      <c r="I95" s="378">
        <f t="shared" si="4"/>
        <v>0</v>
      </c>
      <c r="K95" s="370">
        <f t="shared" si="5"/>
        <v>0</v>
      </c>
      <c r="L95" s="379"/>
      <c r="M95" s="370">
        <f t="shared" si="6"/>
        <v>0</v>
      </c>
      <c r="N95" s="380">
        <f t="shared" si="7"/>
        <v>0</v>
      </c>
    </row>
    <row r="96" spans="1:14" x14ac:dyDescent="0.35">
      <c r="A96" t="str">
        <f>+[2]SCHOOLS!A95</f>
        <v>REAPB</v>
      </c>
      <c r="B96">
        <f>+[2]SCHOOLS!B95</f>
        <v>2126</v>
      </c>
      <c r="C96">
        <f>+[2]SCHOOLS!C95</f>
        <v>2200</v>
      </c>
      <c r="D96" t="str">
        <f>+[2]SCHOOLS!D95</f>
        <v>TIVERTON ACADEMY</v>
      </c>
      <c r="E96" s="234" t="str">
        <f>+[2]SCHOOLS!O95</f>
        <v>Primary Academy</v>
      </c>
      <c r="G96" s="377">
        <f>+[2]Data!AO95</f>
        <v>0</v>
      </c>
      <c r="I96" s="378">
        <f t="shared" si="4"/>
        <v>0</v>
      </c>
      <c r="K96" s="370">
        <f t="shared" si="5"/>
        <v>0</v>
      </c>
      <c r="L96" s="379"/>
      <c r="M96" s="370">
        <f t="shared" si="6"/>
        <v>0</v>
      </c>
      <c r="N96" s="380">
        <f t="shared" si="7"/>
        <v>0</v>
      </c>
    </row>
    <row r="97" spans="1:14" x14ac:dyDescent="0.35">
      <c r="A97" t="str">
        <f>+[2]SCHOOLS!A96</f>
        <v>REAGL</v>
      </c>
      <c r="B97">
        <f>+[2]SCHOOLS!B96</f>
        <v>2127</v>
      </c>
      <c r="C97">
        <f>+[2]SCHOOLS!C96</f>
        <v>2127</v>
      </c>
      <c r="D97" t="str">
        <f>+[2]SCHOOLS!D96</f>
        <v>LOZELLS PRIMARY SCHOOL</v>
      </c>
      <c r="E97" s="234" t="str">
        <f>+[2]SCHOOLS!O96</f>
        <v>Primary Maintained</v>
      </c>
      <c r="G97" s="377">
        <f>+[2]Data!AO96</f>
        <v>0</v>
      </c>
      <c r="I97" s="378">
        <f t="shared" si="4"/>
        <v>0</v>
      </c>
      <c r="K97" s="370">
        <f t="shared" si="5"/>
        <v>0</v>
      </c>
      <c r="L97" s="379"/>
      <c r="M97" s="370">
        <f t="shared" si="6"/>
        <v>0</v>
      </c>
      <c r="N97" s="380">
        <f t="shared" si="7"/>
        <v>0</v>
      </c>
    </row>
    <row r="98" spans="1:14" x14ac:dyDescent="0.35">
      <c r="A98" t="str">
        <f>+[2]SCHOOLS!A97</f>
        <v>REAGW</v>
      </c>
      <c r="B98">
        <f>+[2]SCHOOLS!B97</f>
        <v>2132</v>
      </c>
      <c r="C98">
        <f>+[2]SCHOOLS!C97</f>
        <v>2132</v>
      </c>
      <c r="D98" t="str">
        <f>+[2]SCHOOLS!D97</f>
        <v>MARLBOROUGH INFANTS SCHOOL</v>
      </c>
      <c r="E98" s="234" t="str">
        <f>+[2]SCHOOLS!O97</f>
        <v>Primary Academy</v>
      </c>
      <c r="G98" s="377">
        <f>+[2]Data!AO97</f>
        <v>0</v>
      </c>
      <c r="I98" s="378">
        <f t="shared" si="4"/>
        <v>0</v>
      </c>
      <c r="K98" s="370">
        <f t="shared" si="5"/>
        <v>0</v>
      </c>
      <c r="L98" s="379"/>
      <c r="M98" s="370">
        <f t="shared" si="6"/>
        <v>0</v>
      </c>
      <c r="N98" s="380">
        <f t="shared" si="7"/>
        <v>0</v>
      </c>
    </row>
    <row r="99" spans="1:14" x14ac:dyDescent="0.35">
      <c r="A99" t="str">
        <f>+[2]SCHOOLS!A98</f>
        <v>REACL</v>
      </c>
      <c r="B99">
        <f>+[2]SCHOOLS!B98</f>
        <v>2194</v>
      </c>
      <c r="C99">
        <f>+[2]SCHOOLS!C98</f>
        <v>2134</v>
      </c>
      <c r="D99" t="str">
        <f>+[2]SCHOOLS!D98</f>
        <v>CITY ROAD PRIMARY ACADEMY</v>
      </c>
      <c r="E99" s="234" t="str">
        <f>+[2]SCHOOLS!O98</f>
        <v>Primary Academy</v>
      </c>
      <c r="G99" s="377">
        <f>+[2]Data!AO98</f>
        <v>1</v>
      </c>
      <c r="I99" s="378">
        <f t="shared" si="4"/>
        <v>495</v>
      </c>
      <c r="K99" s="370">
        <f t="shared" si="5"/>
        <v>545</v>
      </c>
      <c r="L99" s="379"/>
      <c r="M99" s="370">
        <f t="shared" si="6"/>
        <v>3</v>
      </c>
      <c r="N99" s="380">
        <f t="shared" si="7"/>
        <v>1635</v>
      </c>
    </row>
    <row r="100" spans="1:14" x14ac:dyDescent="0.35">
      <c r="A100" t="str">
        <f>+[2]SCHOOLS!A99</f>
        <v>REARE</v>
      </c>
      <c r="B100">
        <f>+[2]SCHOOLS!B99</f>
        <v>2136</v>
      </c>
      <c r="C100">
        <f>+[2]SCHOOLS!C99</f>
        <v>2224</v>
      </c>
      <c r="D100" t="str">
        <f>+[2]SCHOOLS!D99</f>
        <v>WOODHOUSE PRIMARY ACADEMY</v>
      </c>
      <c r="E100" s="234" t="str">
        <f>+[2]SCHOOLS!O99</f>
        <v>Primary Academy</v>
      </c>
      <c r="G100" s="377">
        <f>+[2]Data!AO99</f>
        <v>14</v>
      </c>
      <c r="I100" s="378">
        <f t="shared" ref="I100:I163" si="8">+G100*$I$3</f>
        <v>6930</v>
      </c>
      <c r="K100" s="370">
        <f t="shared" si="5"/>
        <v>7630</v>
      </c>
      <c r="L100" s="379"/>
      <c r="M100" s="370">
        <f t="shared" si="6"/>
        <v>40</v>
      </c>
      <c r="N100" s="380">
        <f t="shared" si="7"/>
        <v>21800</v>
      </c>
    </row>
    <row r="101" spans="1:14" x14ac:dyDescent="0.35">
      <c r="A101" t="str">
        <f>+[2]SCHOOLS!A100</f>
        <v>REAEJ</v>
      </c>
      <c r="B101">
        <f>+[2]SCHOOLS!B100</f>
        <v>2138</v>
      </c>
      <c r="C101">
        <f>+[2]SCHOOLS!C100</f>
        <v>2473</v>
      </c>
      <c r="D101" t="str">
        <f>+[2]SCHOOLS!D100</f>
        <v>GRESTONE ACADEMY</v>
      </c>
      <c r="E101" s="234" t="str">
        <f>+[2]SCHOOLS!O100</f>
        <v>Primary Academy</v>
      </c>
      <c r="G101" s="377">
        <f>+[2]Data!AO100</f>
        <v>7</v>
      </c>
      <c r="I101" s="378">
        <f t="shared" si="8"/>
        <v>3465</v>
      </c>
      <c r="K101" s="370">
        <f t="shared" si="5"/>
        <v>3815</v>
      </c>
      <c r="L101" s="379"/>
      <c r="M101" s="370">
        <f t="shared" si="6"/>
        <v>20</v>
      </c>
      <c r="N101" s="380">
        <f t="shared" si="7"/>
        <v>10900</v>
      </c>
    </row>
    <row r="102" spans="1:14" x14ac:dyDescent="0.35">
      <c r="A102" t="str">
        <f>+[2]SCHOOLS!A101</f>
        <v>READR</v>
      </c>
      <c r="B102">
        <f>+[2]SCHOOLS!B101</f>
        <v>2141</v>
      </c>
      <c r="C102">
        <f>+[2]SCHOOLS!C101</f>
        <v>2437</v>
      </c>
      <c r="D102" t="str">
        <f>+[2]SCHOOLS!D101</f>
        <v>OASIS ACADEMY FOUNDRY</v>
      </c>
      <c r="E102" s="234" t="str">
        <f>+[2]SCHOOLS!O101</f>
        <v>Primary Academy</v>
      </c>
      <c r="G102" s="377">
        <f>+[2]Data!AO101</f>
        <v>11</v>
      </c>
      <c r="I102" s="378">
        <f t="shared" si="8"/>
        <v>5445</v>
      </c>
      <c r="K102" s="370">
        <f t="shared" si="5"/>
        <v>5995</v>
      </c>
      <c r="L102" s="379"/>
      <c r="M102" s="370">
        <f t="shared" si="6"/>
        <v>31</v>
      </c>
      <c r="N102" s="380">
        <f t="shared" si="7"/>
        <v>16895</v>
      </c>
    </row>
    <row r="103" spans="1:14" x14ac:dyDescent="0.35">
      <c r="A103" t="str">
        <f>+[2]SCHOOLS!A102</f>
        <v>REAHL</v>
      </c>
      <c r="B103">
        <f>+[2]SCHOOLS!B102</f>
        <v>2142</v>
      </c>
      <c r="C103">
        <f>+[2]SCHOOLS!C102</f>
        <v>2142</v>
      </c>
      <c r="D103" t="str">
        <f>+[2]SCHOOLS!D102</f>
        <v>NELSON PRIMARY SCHOOL</v>
      </c>
      <c r="E103" s="234" t="str">
        <f>+[2]SCHOOLS!O102</f>
        <v>Primary Maintained</v>
      </c>
      <c r="G103" s="377">
        <f>+[2]Data!AO102</f>
        <v>13</v>
      </c>
      <c r="I103" s="378">
        <f t="shared" si="8"/>
        <v>6435</v>
      </c>
      <c r="K103" s="370">
        <f t="shared" si="5"/>
        <v>7085</v>
      </c>
      <c r="L103" s="379"/>
      <c r="M103" s="370">
        <f t="shared" si="6"/>
        <v>37</v>
      </c>
      <c r="N103" s="380">
        <f t="shared" si="7"/>
        <v>20165</v>
      </c>
    </row>
    <row r="104" spans="1:14" x14ac:dyDescent="0.35">
      <c r="A104" t="str">
        <f>+[2]SCHOOLS!A103</f>
        <v>REAAJ</v>
      </c>
      <c r="B104">
        <f>+[2]SCHOOLS!B103</f>
        <v>2144</v>
      </c>
      <c r="C104">
        <f>+[2]SCHOOLS!C103</f>
        <v>2472</v>
      </c>
      <c r="D104" t="str">
        <f>+[2]SCHOOLS!D103</f>
        <v>ALSTON PRIMARY SCHOOL</v>
      </c>
      <c r="E104" s="234" t="str">
        <f>+[2]SCHOOLS!O103</f>
        <v>Primary Academy</v>
      </c>
      <c r="G104" s="377">
        <f>+[2]Data!AO103</f>
        <v>0</v>
      </c>
      <c r="I104" s="378">
        <f t="shared" si="8"/>
        <v>0</v>
      </c>
      <c r="K104" s="370">
        <f t="shared" si="5"/>
        <v>0</v>
      </c>
      <c r="L104" s="379"/>
      <c r="M104" s="370">
        <f t="shared" si="6"/>
        <v>0</v>
      </c>
      <c r="N104" s="380">
        <f t="shared" si="7"/>
        <v>0</v>
      </c>
    </row>
    <row r="105" spans="1:14" x14ac:dyDescent="0.35">
      <c r="A105" t="str">
        <f>+[2]SCHOOLS!A104</f>
        <v>REARM</v>
      </c>
      <c r="B105">
        <f>+[2]SCHOOLS!B104</f>
        <v>2146</v>
      </c>
      <c r="C105">
        <f>+[2]SCHOOLS!C104</f>
        <v>2484</v>
      </c>
      <c r="D105" t="str">
        <f>+[2]SCHOOLS!D104</f>
        <v>WYNDCLIFFE PRIMARY SCHOOL</v>
      </c>
      <c r="E105" s="234" t="str">
        <f>+[2]SCHOOLS!O104</f>
        <v>Primary Academy</v>
      </c>
      <c r="G105" s="377">
        <f>+[2]Data!AO104</f>
        <v>15</v>
      </c>
      <c r="I105" s="378">
        <f t="shared" si="8"/>
        <v>7425</v>
      </c>
      <c r="K105" s="370">
        <f t="shared" si="5"/>
        <v>8175</v>
      </c>
      <c r="L105" s="379"/>
      <c r="M105" s="370">
        <f t="shared" si="6"/>
        <v>43</v>
      </c>
      <c r="N105" s="380">
        <f t="shared" si="7"/>
        <v>23435</v>
      </c>
    </row>
    <row r="106" spans="1:14" x14ac:dyDescent="0.35">
      <c r="A106" t="str">
        <f>+[2]SCHOOLS!A105</f>
        <v>REAJF</v>
      </c>
      <c r="B106">
        <f>+[2]SCHOOLS!B105</f>
        <v>2149</v>
      </c>
      <c r="C106">
        <f>+[2]SCHOOLS!C105</f>
        <v>2149</v>
      </c>
      <c r="D106" t="str">
        <f>+[2]SCHOOLS!D105</f>
        <v>PAGET PRIMARY SCHOOL</v>
      </c>
      <c r="E106" s="234" t="str">
        <f>+[2]SCHOOLS!O105</f>
        <v>Primary Maintained</v>
      </c>
      <c r="G106" s="377">
        <f>+[2]Data!AO105</f>
        <v>8</v>
      </c>
      <c r="I106" s="378">
        <f t="shared" si="8"/>
        <v>3960</v>
      </c>
      <c r="K106" s="370">
        <f t="shared" si="5"/>
        <v>4360</v>
      </c>
      <c r="L106" s="379"/>
      <c r="M106" s="370">
        <f t="shared" si="6"/>
        <v>23</v>
      </c>
      <c r="N106" s="380">
        <f t="shared" si="7"/>
        <v>12535</v>
      </c>
    </row>
    <row r="107" spans="1:14" x14ac:dyDescent="0.35">
      <c r="A107" t="str">
        <f>+[2]SCHOOLS!A106</f>
        <v>REAJG</v>
      </c>
      <c r="B107">
        <f>+[2]SCHOOLS!B106</f>
        <v>2150</v>
      </c>
      <c r="C107">
        <f>+[2]SCHOOLS!C106</f>
        <v>2150</v>
      </c>
      <c r="D107" t="str">
        <f>+[2]SCHOOLS!D106</f>
        <v>PARK HILL PRIMARY SCHOOL</v>
      </c>
      <c r="E107" s="234" t="str">
        <f>+[2]SCHOOLS!O106</f>
        <v>Primary Maintained</v>
      </c>
      <c r="G107" s="377">
        <f>+[2]Data!AO106</f>
        <v>6</v>
      </c>
      <c r="I107" s="378">
        <f t="shared" si="8"/>
        <v>2970</v>
      </c>
      <c r="K107" s="370">
        <f t="shared" si="5"/>
        <v>3270</v>
      </c>
      <c r="L107" s="379"/>
      <c r="M107" s="370">
        <f t="shared" si="6"/>
        <v>17</v>
      </c>
      <c r="N107" s="380">
        <f t="shared" si="7"/>
        <v>9265</v>
      </c>
    </row>
    <row r="108" spans="1:14" x14ac:dyDescent="0.35">
      <c r="A108" t="str">
        <f>+[2]SCHOOLS!A107</f>
        <v>REAJT</v>
      </c>
      <c r="B108">
        <f>+[2]SCHOOLS!B107</f>
        <v>2156</v>
      </c>
      <c r="C108">
        <f>+[2]SCHOOLS!C107</f>
        <v>2156</v>
      </c>
      <c r="D108" t="str">
        <f>+[2]SCHOOLS!D107</f>
        <v>PRINCETHORPE INFANT SCHOOL</v>
      </c>
      <c r="E108" s="234" t="str">
        <f>+[2]SCHOOLS!O107</f>
        <v>Primary Academy</v>
      </c>
      <c r="G108" s="377">
        <f>+[2]Data!AO107</f>
        <v>0</v>
      </c>
      <c r="I108" s="378">
        <f t="shared" si="8"/>
        <v>0</v>
      </c>
      <c r="K108" s="370">
        <f t="shared" si="5"/>
        <v>0</v>
      </c>
      <c r="L108" s="379"/>
      <c r="M108" s="370">
        <f t="shared" si="6"/>
        <v>0</v>
      </c>
      <c r="N108" s="380">
        <f t="shared" si="7"/>
        <v>0</v>
      </c>
    </row>
    <row r="109" spans="1:14" x14ac:dyDescent="0.35">
      <c r="A109" t="str">
        <f>+[2]SCHOOLS!A108</f>
        <v>REAJX</v>
      </c>
      <c r="B109">
        <f>+[2]SCHOOLS!B108</f>
        <v>2157</v>
      </c>
      <c r="C109">
        <f>+[2]SCHOOLS!C108</f>
        <v>2157</v>
      </c>
      <c r="D109" t="str">
        <f>+[2]SCHOOLS!D108</f>
        <v>RADDLEBARN PRIMARY SCHOOL</v>
      </c>
      <c r="E109" s="234" t="str">
        <f>+[2]SCHOOLS!O108</f>
        <v>Primary Maintained</v>
      </c>
      <c r="G109" s="377">
        <f>+[2]Data!AO108</f>
        <v>3</v>
      </c>
      <c r="I109" s="378">
        <f t="shared" si="8"/>
        <v>1485</v>
      </c>
      <c r="K109" s="370">
        <f t="shared" si="5"/>
        <v>1635</v>
      </c>
      <c r="L109" s="379"/>
      <c r="M109" s="370">
        <f t="shared" si="6"/>
        <v>9</v>
      </c>
      <c r="N109" s="380">
        <f t="shared" si="7"/>
        <v>4905</v>
      </c>
    </row>
    <row r="110" spans="1:14" x14ac:dyDescent="0.35">
      <c r="A110" t="str">
        <f>+[2]SCHOOLS!A109</f>
        <v>REAJZ</v>
      </c>
      <c r="B110">
        <f>+[2]SCHOOLS!B109</f>
        <v>2159</v>
      </c>
      <c r="C110">
        <f>+[2]SCHOOLS!C109</f>
        <v>2159</v>
      </c>
      <c r="D110" t="str">
        <f>+[2]SCHOOLS!D109</f>
        <v>REDHILL PRIMARY SCHOOL closed Summer 2018</v>
      </c>
      <c r="E110" s="234" t="str">
        <f>+[2]SCHOOLS!O109</f>
        <v>Closed provision</v>
      </c>
      <c r="G110" s="377">
        <f>+[2]Data!AO109</f>
        <v>0</v>
      </c>
      <c r="I110" s="378">
        <f t="shared" si="8"/>
        <v>0</v>
      </c>
      <c r="K110" s="370">
        <f t="shared" si="5"/>
        <v>0</v>
      </c>
      <c r="L110" s="379"/>
      <c r="M110" s="370">
        <f t="shared" si="6"/>
        <v>0</v>
      </c>
      <c r="N110" s="380">
        <f t="shared" si="7"/>
        <v>0</v>
      </c>
    </row>
    <row r="111" spans="1:14" x14ac:dyDescent="0.35">
      <c r="A111" t="str">
        <f>+[2]SCHOOLS!A110</f>
        <v>REAKA</v>
      </c>
      <c r="B111">
        <f>+[2]SCHOOLS!B110</f>
        <v>2161</v>
      </c>
      <c r="C111">
        <f>+[2]SCHOOLS!C110</f>
        <v>2161</v>
      </c>
      <c r="D111" t="str">
        <f>+[2]SCHOOLS!D110</f>
        <v>REDNAL HILL INFANT SCHOOL (N.C.)</v>
      </c>
      <c r="E111" s="234" t="str">
        <f>+[2]SCHOOLS!O110</f>
        <v>Primary Maintained</v>
      </c>
      <c r="G111" s="377">
        <f>+[2]Data!AO110</f>
        <v>1</v>
      </c>
      <c r="I111" s="378">
        <f t="shared" si="8"/>
        <v>495</v>
      </c>
      <c r="K111" s="370">
        <f t="shared" si="5"/>
        <v>545</v>
      </c>
      <c r="L111" s="379"/>
      <c r="M111" s="370">
        <f t="shared" si="6"/>
        <v>3</v>
      </c>
      <c r="N111" s="380">
        <f t="shared" si="7"/>
        <v>1635</v>
      </c>
    </row>
    <row r="112" spans="1:14" x14ac:dyDescent="0.35">
      <c r="A112" t="str">
        <f>+[2]SCHOOLS!A111</f>
        <v>REAKK</v>
      </c>
      <c r="B112">
        <f>+[2]SCHOOLS!B111</f>
        <v>2169</v>
      </c>
      <c r="C112">
        <f>+[2]SCHOOLS!C111</f>
        <v>2169</v>
      </c>
      <c r="D112" t="str">
        <f>+[2]SCHOOLS!D111</f>
        <v>SEVERNE PRIMARY SCHOOL</v>
      </c>
      <c r="E112" s="234" t="str">
        <f>+[2]SCHOOLS!O111</f>
        <v>Primary Maintained</v>
      </c>
      <c r="G112" s="377">
        <f>+[2]Data!AO111</f>
        <v>7</v>
      </c>
      <c r="I112" s="378">
        <f t="shared" si="8"/>
        <v>3465</v>
      </c>
      <c r="K112" s="370">
        <f t="shared" si="5"/>
        <v>3815</v>
      </c>
      <c r="L112" s="379"/>
      <c r="M112" s="370">
        <f t="shared" si="6"/>
        <v>20</v>
      </c>
      <c r="N112" s="380">
        <f t="shared" si="7"/>
        <v>10900</v>
      </c>
    </row>
    <row r="113" spans="1:14" x14ac:dyDescent="0.35">
      <c r="A113" t="str">
        <f>+[2]SCHOOLS!A112</f>
        <v>REAKT</v>
      </c>
      <c r="B113">
        <f>+[2]SCHOOLS!B112</f>
        <v>2176</v>
      </c>
      <c r="C113">
        <f>+[2]SCHOOLS!C112</f>
        <v>2176</v>
      </c>
      <c r="D113" t="str">
        <f>+[2]SCHOOLS!D112</f>
        <v>SOMERVILLE PRIMARY SCHOOL (NC)</v>
      </c>
      <c r="E113" s="234" t="str">
        <f>+[2]SCHOOLS!O112</f>
        <v>Primary Maintained</v>
      </c>
      <c r="G113" s="377">
        <f>+[2]Data!AO112</f>
        <v>0</v>
      </c>
      <c r="I113" s="378">
        <f t="shared" si="8"/>
        <v>0</v>
      </c>
      <c r="K113" s="370">
        <f t="shared" si="5"/>
        <v>0</v>
      </c>
      <c r="L113" s="379"/>
      <c r="M113" s="370">
        <f t="shared" si="6"/>
        <v>0</v>
      </c>
      <c r="N113" s="380">
        <f t="shared" si="7"/>
        <v>0</v>
      </c>
    </row>
    <row r="114" spans="1:14" x14ac:dyDescent="0.35">
      <c r="A114" t="str">
        <f>+[2]SCHOOLS!A113</f>
        <v>REANP</v>
      </c>
      <c r="B114">
        <f>+[2]SCHOOLS!B113</f>
        <v>2178</v>
      </c>
      <c r="C114">
        <f>+[2]SCHOOLS!C113</f>
        <v>2178</v>
      </c>
      <c r="D114" t="str">
        <f>+[2]SCHOOLS!D113</f>
        <v>STANVILLE PRIMARY SCHOOL</v>
      </c>
      <c r="E114" s="234" t="str">
        <f>+[2]SCHOOLS!O113</f>
        <v>Primary Maintained</v>
      </c>
      <c r="G114" s="377">
        <f>+[2]Data!AO113</f>
        <v>2</v>
      </c>
      <c r="I114" s="378">
        <f t="shared" si="8"/>
        <v>990</v>
      </c>
      <c r="K114" s="370">
        <f t="shared" si="5"/>
        <v>1090</v>
      </c>
      <c r="L114" s="379"/>
      <c r="M114" s="370">
        <f t="shared" si="6"/>
        <v>6</v>
      </c>
      <c r="N114" s="380">
        <f t="shared" si="7"/>
        <v>3270</v>
      </c>
    </row>
    <row r="115" spans="1:14" x14ac:dyDescent="0.35">
      <c r="A115" t="str">
        <f>+[2]SCHOOLS!A114</f>
        <v>REANQ</v>
      </c>
      <c r="B115">
        <f>+[2]SCHOOLS!B114</f>
        <v>2179</v>
      </c>
      <c r="C115">
        <f>+[2]SCHOOLS!C114</f>
        <v>2179</v>
      </c>
      <c r="D115" t="str">
        <f>+[2]SCHOOLS!D114</f>
        <v>STARBANK  SCHOOL</v>
      </c>
      <c r="E115" s="234" t="str">
        <f>+[2]SCHOOLS!O114</f>
        <v>Primary Maintained</v>
      </c>
      <c r="G115" s="377">
        <f>+[2]Data!AO114</f>
        <v>0</v>
      </c>
      <c r="I115" s="378">
        <f t="shared" si="8"/>
        <v>0</v>
      </c>
      <c r="K115" s="370">
        <f t="shared" si="5"/>
        <v>0</v>
      </c>
      <c r="L115" s="379"/>
      <c r="M115" s="370">
        <f t="shared" si="6"/>
        <v>0</v>
      </c>
      <c r="N115" s="380">
        <f t="shared" si="7"/>
        <v>0</v>
      </c>
    </row>
    <row r="116" spans="1:14" x14ac:dyDescent="0.35">
      <c r="A116" t="str">
        <f>+[2]SCHOOLS!A115</f>
        <v>REARX</v>
      </c>
      <c r="B116">
        <f>+[2]SCHOOLS!B115</f>
        <v>2180</v>
      </c>
      <c r="C116">
        <f>+[2]SCHOOLS!C115</f>
        <v>2180</v>
      </c>
      <c r="D116" t="str">
        <f>+[2]SCHOOLS!D115</f>
        <v>YEW TREE COMMUNITY SCHOOL</v>
      </c>
      <c r="E116" s="234" t="str">
        <f>+[2]SCHOOLS!O115</f>
        <v>Primary Academy</v>
      </c>
      <c r="G116" s="377">
        <f>+[2]Data!AO115</f>
        <v>1</v>
      </c>
      <c r="I116" s="378">
        <f t="shared" si="8"/>
        <v>495</v>
      </c>
      <c r="K116" s="370">
        <f t="shared" si="5"/>
        <v>545</v>
      </c>
      <c r="L116" s="379"/>
      <c r="M116" s="370">
        <f t="shared" si="6"/>
        <v>3</v>
      </c>
      <c r="N116" s="380">
        <f t="shared" si="7"/>
        <v>1635</v>
      </c>
    </row>
    <row r="117" spans="1:14" x14ac:dyDescent="0.35">
      <c r="A117" t="str">
        <f>+[2]SCHOOLS!A116</f>
        <v>REALD</v>
      </c>
      <c r="B117">
        <f>+[2]SCHOOLS!B116</f>
        <v>2183</v>
      </c>
      <c r="C117">
        <f>+[2]SCHOOLS!C116</f>
        <v>2183</v>
      </c>
      <c r="D117" t="str">
        <f>+[2]SCHOOLS!D116</f>
        <v>ST. BENEDICT'S INFANT SCHOOL</v>
      </c>
      <c r="E117" s="234" t="str">
        <f>+[2]SCHOOLS!O116</f>
        <v>Primary Maintained</v>
      </c>
      <c r="G117" s="377">
        <f>+[2]Data!AO116</f>
        <v>0</v>
      </c>
      <c r="I117" s="378">
        <f t="shared" si="8"/>
        <v>0</v>
      </c>
      <c r="K117" s="370">
        <f t="shared" si="5"/>
        <v>0</v>
      </c>
      <c r="L117" s="379"/>
      <c r="M117" s="370">
        <f t="shared" si="6"/>
        <v>0</v>
      </c>
      <c r="N117" s="380">
        <f t="shared" si="7"/>
        <v>0</v>
      </c>
    </row>
    <row r="118" spans="1:14" x14ac:dyDescent="0.35">
      <c r="A118" t="str">
        <f>+[2]SCHOOLS!A117</f>
        <v>REANR</v>
      </c>
      <c r="B118">
        <f>+[2]SCHOOLS!B117</f>
        <v>2184</v>
      </c>
      <c r="C118">
        <f>+[2]SCHOOLS!C117</f>
        <v>2184</v>
      </c>
      <c r="D118" t="str">
        <f>+[2]SCHOOLS!D117</f>
        <v>STECHFORD PRIMARY SCHOOL</v>
      </c>
      <c r="E118" s="234" t="str">
        <f>+[2]SCHOOLS!O117</f>
        <v>Primary Maintained</v>
      </c>
      <c r="G118" s="377">
        <f>+[2]Data!AO117</f>
        <v>0</v>
      </c>
      <c r="I118" s="378">
        <f t="shared" si="8"/>
        <v>0</v>
      </c>
      <c r="K118" s="370">
        <f t="shared" si="5"/>
        <v>0</v>
      </c>
      <c r="L118" s="379"/>
      <c r="M118" s="370">
        <f t="shared" si="6"/>
        <v>0</v>
      </c>
      <c r="N118" s="380">
        <f t="shared" si="7"/>
        <v>0</v>
      </c>
    </row>
    <row r="119" spans="1:14" x14ac:dyDescent="0.35">
      <c r="A119" t="str">
        <f>+[2]SCHOOLS!A118</f>
        <v>REANT</v>
      </c>
      <c r="B119">
        <f>+[2]SCHOOLS!B118</f>
        <v>2188</v>
      </c>
      <c r="C119">
        <f>+[2]SCHOOLS!C118</f>
        <v>2188</v>
      </c>
      <c r="D119" t="str">
        <f>+[2]SCHOOLS!D118</f>
        <v>STIRCHLEY PRIMARY SCHOOL</v>
      </c>
      <c r="E119" s="234" t="str">
        <f>+[2]SCHOOLS!O118</f>
        <v>Primary Academy</v>
      </c>
      <c r="G119" s="377">
        <f>+[2]Data!AO118</f>
        <v>6</v>
      </c>
      <c r="I119" s="378">
        <f t="shared" si="8"/>
        <v>2970</v>
      </c>
      <c r="K119" s="370">
        <f t="shared" si="5"/>
        <v>3270</v>
      </c>
      <c r="L119" s="379"/>
      <c r="M119" s="370">
        <f t="shared" si="6"/>
        <v>17</v>
      </c>
      <c r="N119" s="380">
        <f t="shared" si="7"/>
        <v>9265</v>
      </c>
    </row>
    <row r="120" spans="1:14" x14ac:dyDescent="0.35">
      <c r="A120" t="str">
        <f>+[2]SCHOOLS!A119</f>
        <v>REAGE</v>
      </c>
      <c r="B120">
        <f>+[2]SCHOOLS!B119</f>
        <v>2189</v>
      </c>
      <c r="C120">
        <f>+[2]SCHOOLS!C119</f>
        <v>2189</v>
      </c>
      <c r="D120" t="str">
        <f>+[2]SCHOOLS!D119</f>
        <v>LADYPOOL PRIMARY SCHOOL</v>
      </c>
      <c r="E120" s="234" t="str">
        <f>+[2]SCHOOLS!O119</f>
        <v>Primary Maintained</v>
      </c>
      <c r="G120" s="377">
        <f>+[2]Data!AO119</f>
        <v>0</v>
      </c>
      <c r="I120" s="378">
        <f t="shared" si="8"/>
        <v>0</v>
      </c>
      <c r="K120" s="370">
        <f t="shared" si="5"/>
        <v>0</v>
      </c>
      <c r="L120" s="379"/>
      <c r="M120" s="370">
        <f t="shared" si="6"/>
        <v>0</v>
      </c>
      <c r="N120" s="380">
        <f t="shared" si="7"/>
        <v>0</v>
      </c>
    </row>
    <row r="121" spans="1:14" x14ac:dyDescent="0.35">
      <c r="A121" t="str">
        <f>+[2]SCHOOLS!A120</f>
        <v>REANZ</v>
      </c>
      <c r="B121">
        <f>+[2]SCHOOLS!B120</f>
        <v>2195</v>
      </c>
      <c r="C121">
        <f>+[2]SCHOOLS!C120</f>
        <v>2195</v>
      </c>
      <c r="D121" t="str">
        <f>+[2]SCHOOLS!D120</f>
        <v>TIMBERLEY ACADEMY</v>
      </c>
      <c r="E121" s="234" t="str">
        <f>+[2]SCHOOLS!O120</f>
        <v>Primary Academy</v>
      </c>
      <c r="G121" s="377">
        <f>+[2]Data!AO120</f>
        <v>0</v>
      </c>
      <c r="I121" s="378">
        <f t="shared" si="8"/>
        <v>0</v>
      </c>
      <c r="K121" s="370">
        <f t="shared" si="5"/>
        <v>0</v>
      </c>
      <c r="L121" s="379"/>
      <c r="M121" s="370">
        <f t="shared" si="6"/>
        <v>0</v>
      </c>
      <c r="N121" s="380">
        <f t="shared" si="7"/>
        <v>0</v>
      </c>
    </row>
    <row r="122" spans="1:14" x14ac:dyDescent="0.35">
      <c r="A122" t="str">
        <f>+[2]SCHOOLS!A121</f>
        <v>REARR</v>
      </c>
      <c r="B122">
        <f>+[2]SCHOOLS!B121</f>
        <v>2227</v>
      </c>
      <c r="C122">
        <f>+[2]SCHOOLS!C121</f>
        <v>2227</v>
      </c>
      <c r="D122" t="str">
        <f>+[2]SCHOOLS!D121</f>
        <v>YARDLEY WOOD COMMUNITY SCHOOL (NC)</v>
      </c>
      <c r="E122" s="234" t="str">
        <f>+[2]SCHOOLS!O121</f>
        <v>Primary Maintained</v>
      </c>
      <c r="G122" s="377">
        <f>+[2]Data!AO121</f>
        <v>29</v>
      </c>
      <c r="I122" s="378">
        <f t="shared" si="8"/>
        <v>14355</v>
      </c>
      <c r="K122" s="370">
        <f t="shared" si="5"/>
        <v>15805</v>
      </c>
      <c r="L122" s="379"/>
      <c r="M122" s="370">
        <f t="shared" si="6"/>
        <v>83</v>
      </c>
      <c r="N122" s="380">
        <f t="shared" si="7"/>
        <v>45235</v>
      </c>
    </row>
    <row r="123" spans="1:14" x14ac:dyDescent="0.35">
      <c r="A123" t="str">
        <f>+[2]SCHOOLS!A122</f>
        <v>REARY</v>
      </c>
      <c r="B123">
        <f>+[2]SCHOOLS!B122</f>
        <v>2231</v>
      </c>
      <c r="C123">
        <f>+[2]SCHOOLS!C122</f>
        <v>2231</v>
      </c>
      <c r="D123" t="str">
        <f>+[2]SCHOOLS!D122</f>
        <v>YORKMEAD PRIMARY SCHOOL</v>
      </c>
      <c r="E123" s="234" t="str">
        <f>+[2]SCHOOLS!O122</f>
        <v>Primary Maintained</v>
      </c>
      <c r="G123" s="377">
        <f>+[2]Data!AO122</f>
        <v>0</v>
      </c>
      <c r="I123" s="378">
        <f t="shared" si="8"/>
        <v>0</v>
      </c>
      <c r="K123" s="370">
        <f t="shared" si="5"/>
        <v>0</v>
      </c>
      <c r="L123" s="379"/>
      <c r="M123" s="370">
        <f t="shared" si="6"/>
        <v>0</v>
      </c>
      <c r="N123" s="380">
        <f t="shared" si="7"/>
        <v>0</v>
      </c>
    </row>
    <row r="124" spans="1:14" x14ac:dyDescent="0.35">
      <c r="A124" t="str">
        <f>+[2]SCHOOLS!A123</f>
        <v>REABT</v>
      </c>
      <c r="B124">
        <f>+[2]SCHOOLS!B123</f>
        <v>2238</v>
      </c>
      <c r="C124">
        <f>+[2]SCHOOLS!C123</f>
        <v>2238</v>
      </c>
      <c r="D124" t="str">
        <f>+[2]SCHOOLS!D123</f>
        <v>BROADMEADOW INFANT &amp; NURSERY SCHOOL</v>
      </c>
      <c r="E124" s="234" t="str">
        <f>+[2]SCHOOLS!O123</f>
        <v>Primary Maintained</v>
      </c>
      <c r="G124" s="377">
        <f>+[2]Data!AO123</f>
        <v>0</v>
      </c>
      <c r="I124" s="378">
        <f t="shared" si="8"/>
        <v>0</v>
      </c>
      <c r="K124" s="370">
        <f t="shared" si="5"/>
        <v>0</v>
      </c>
      <c r="L124" s="379"/>
      <c r="M124" s="370">
        <f t="shared" si="6"/>
        <v>0</v>
      </c>
      <c r="N124" s="380">
        <f t="shared" si="7"/>
        <v>0</v>
      </c>
    </row>
    <row r="125" spans="1:14" x14ac:dyDescent="0.35">
      <c r="A125" t="str">
        <f>+[2]SCHOOLS!A124</f>
        <v>REAAY</v>
      </c>
      <c r="B125">
        <f>+[2]SCHOOLS!B124</f>
        <v>2239</v>
      </c>
      <c r="C125">
        <f>+[2]SCHOOLS!C124</f>
        <v>2239</v>
      </c>
      <c r="D125" t="str">
        <f>+[2]SCHOOLS!D124</f>
        <v>BELLFIELD INFANTS SCHOOL</v>
      </c>
      <c r="E125" s="234" t="str">
        <f>+[2]SCHOOLS!O124</f>
        <v>Primary Maintained</v>
      </c>
      <c r="G125" s="377">
        <f>+[2]Data!AO124</f>
        <v>0</v>
      </c>
      <c r="I125" s="378">
        <f t="shared" si="8"/>
        <v>0</v>
      </c>
      <c r="K125" s="370">
        <f t="shared" si="5"/>
        <v>0</v>
      </c>
      <c r="L125" s="379"/>
      <c r="M125" s="370">
        <f t="shared" si="6"/>
        <v>0</v>
      </c>
      <c r="N125" s="380">
        <f t="shared" si="7"/>
        <v>0</v>
      </c>
    </row>
    <row r="126" spans="1:14" x14ac:dyDescent="0.35">
      <c r="A126" t="str">
        <f>+[2]SCHOOLS!A125</f>
        <v>REAPR</v>
      </c>
      <c r="B126">
        <f>+[2]SCHOOLS!B125</f>
        <v>2245</v>
      </c>
      <c r="C126">
        <f>+[2]SCHOOLS!C125</f>
        <v>2245</v>
      </c>
      <c r="D126" t="str">
        <f>+[2]SCHOOLS!D125</f>
        <v>WELSH HOUSE FARM COMMUNITY SCHOOL</v>
      </c>
      <c r="E126" s="234" t="str">
        <f>+[2]SCHOOLS!O125</f>
        <v>Primary Maintained</v>
      </c>
      <c r="G126" s="377">
        <f>+[2]Data!AO125</f>
        <v>15</v>
      </c>
      <c r="I126" s="378">
        <f t="shared" si="8"/>
        <v>7425</v>
      </c>
      <c r="K126" s="370">
        <f t="shared" si="5"/>
        <v>8175</v>
      </c>
      <c r="L126" s="379"/>
      <c r="M126" s="370">
        <f t="shared" si="6"/>
        <v>43</v>
      </c>
      <c r="N126" s="380">
        <f t="shared" si="7"/>
        <v>23435</v>
      </c>
    </row>
    <row r="127" spans="1:14" x14ac:dyDescent="0.35">
      <c r="A127" t="str">
        <f>+[2]SCHOOLS!A126</f>
        <v>REAGJ</v>
      </c>
      <c r="B127">
        <f>+[2]SCHOOLS!B126</f>
        <v>2249</v>
      </c>
      <c r="C127">
        <f>+[2]SCHOOLS!C126</f>
        <v>2249</v>
      </c>
      <c r="D127" t="str">
        <f>+[2]SCHOOLS!D126</f>
        <v>THE ORCHARDS PRIMARY ACADEMY</v>
      </c>
      <c r="E127" s="234" t="str">
        <f>+[2]SCHOOLS!O126</f>
        <v>Primary Academy</v>
      </c>
      <c r="G127" s="377">
        <f>+[2]Data!AO126</f>
        <v>0</v>
      </c>
      <c r="I127" s="378">
        <f t="shared" si="8"/>
        <v>0</v>
      </c>
      <c r="K127" s="370">
        <f t="shared" si="5"/>
        <v>0</v>
      </c>
      <c r="L127" s="379"/>
      <c r="M127" s="370">
        <f t="shared" si="6"/>
        <v>0</v>
      </c>
      <c r="N127" s="380">
        <f t="shared" si="7"/>
        <v>0</v>
      </c>
    </row>
    <row r="128" spans="1:14" x14ac:dyDescent="0.35">
      <c r="A128" t="str">
        <f>+[2]SCHOOLS!A127</f>
        <v>REACG</v>
      </c>
      <c r="B128">
        <f>+[2]SCHOOLS!B127</f>
        <v>2251</v>
      </c>
      <c r="C128">
        <f>+[2]SCHOOLS!C127</f>
        <v>2251</v>
      </c>
      <c r="D128" t="str">
        <f>+[2]SCHOOLS!D127</f>
        <v>CHILCOTE PRIMARY SCHOOL</v>
      </c>
      <c r="E128" s="234" t="str">
        <f>+[2]SCHOOLS!O127</f>
        <v>Primary Maintained</v>
      </c>
      <c r="G128" s="377">
        <f>+[2]Data!AO127</f>
        <v>0</v>
      </c>
      <c r="I128" s="378">
        <f t="shared" si="8"/>
        <v>0</v>
      </c>
      <c r="K128" s="370">
        <f t="shared" si="5"/>
        <v>0</v>
      </c>
      <c r="L128" s="379"/>
      <c r="M128" s="370">
        <f t="shared" si="6"/>
        <v>0</v>
      </c>
      <c r="N128" s="380">
        <f t="shared" si="7"/>
        <v>0</v>
      </c>
    </row>
    <row r="129" spans="1:14" x14ac:dyDescent="0.35">
      <c r="A129" t="str">
        <f>+[2]SCHOOLS!A128</f>
        <v>REAHT</v>
      </c>
      <c r="B129">
        <f>+[2]SCHOOLS!B128</f>
        <v>2263</v>
      </c>
      <c r="C129">
        <f>+[2]SCHOOLS!C128</f>
        <v>2263</v>
      </c>
      <c r="D129" t="str">
        <f>+[2]SCHOOLS!D128</f>
        <v xml:space="preserve">NORTHFIELD MANOR JI </v>
      </c>
      <c r="E129" s="234" t="str">
        <f>+[2]SCHOOLS!O128</f>
        <v>Closed provision</v>
      </c>
      <c r="G129" s="377">
        <f>+[2]Data!AO128</f>
        <v>0</v>
      </c>
      <c r="I129" s="378">
        <f t="shared" si="8"/>
        <v>0</v>
      </c>
      <c r="K129" s="370">
        <f t="shared" si="5"/>
        <v>0</v>
      </c>
      <c r="L129" s="379"/>
      <c r="M129" s="370">
        <f t="shared" si="6"/>
        <v>0</v>
      </c>
      <c r="N129" s="380">
        <f t="shared" si="7"/>
        <v>0</v>
      </c>
    </row>
    <row r="130" spans="1:14" x14ac:dyDescent="0.35">
      <c r="A130" t="str">
        <f>+[2]SCHOOLS!A129</f>
        <v>REARA</v>
      </c>
      <c r="B130">
        <f>+[2]SCHOOLS!B129</f>
        <v>2293</v>
      </c>
      <c r="C130">
        <f>+[2]SCHOOLS!C129</f>
        <v>2276</v>
      </c>
      <c r="D130" t="str">
        <f>+[2]SCHOOLS!D129</f>
        <v>William Murdoch formerly (Wilkes Green Infant School now amalgamated)</v>
      </c>
      <c r="E130" s="234" t="str">
        <f>+[2]SCHOOLS!O129</f>
        <v>Primary Maintained</v>
      </c>
      <c r="G130" s="377">
        <f>+[2]Data!AO129</f>
        <v>0</v>
      </c>
      <c r="I130" s="378">
        <f t="shared" si="8"/>
        <v>0</v>
      </c>
      <c r="K130" s="370">
        <f t="shared" si="5"/>
        <v>0</v>
      </c>
      <c r="L130" s="379"/>
      <c r="M130" s="370">
        <f t="shared" si="6"/>
        <v>0</v>
      </c>
      <c r="N130" s="380">
        <f t="shared" si="7"/>
        <v>0</v>
      </c>
    </row>
    <row r="131" spans="1:14" x14ac:dyDescent="0.35">
      <c r="A131" t="str">
        <f>+[2]SCHOOLS!A130</f>
        <v>REABG</v>
      </c>
      <c r="B131">
        <f>+[2]SCHOOLS!B130</f>
        <v>2186</v>
      </c>
      <c r="C131">
        <f>+[2]SCHOOLS!C130</f>
        <v>2297</v>
      </c>
      <c r="D131" t="str">
        <f>+[2]SCHOOLS!D130</f>
        <v>BIRCHFIELD COMMUNITY SCHOOL</v>
      </c>
      <c r="E131" s="234" t="str">
        <f>+[2]SCHOOLS!O130</f>
        <v>Primary Academy</v>
      </c>
      <c r="G131" s="377">
        <f>+[2]Data!AO130</f>
        <v>3</v>
      </c>
      <c r="I131" s="378">
        <f t="shared" si="8"/>
        <v>1485</v>
      </c>
      <c r="K131" s="370">
        <f t="shared" si="5"/>
        <v>1635</v>
      </c>
      <c r="L131" s="379"/>
      <c r="M131" s="370">
        <f t="shared" si="6"/>
        <v>9</v>
      </c>
      <c r="N131" s="380">
        <f t="shared" si="7"/>
        <v>4905</v>
      </c>
    </row>
    <row r="132" spans="1:14" x14ac:dyDescent="0.35">
      <c r="A132" t="str">
        <f>+[2]SCHOOLS!A131</f>
        <v>READB</v>
      </c>
      <c r="B132">
        <f>+[2]SCHOOLS!B131</f>
        <v>2299</v>
      </c>
      <c r="C132">
        <f>+[2]SCHOOLS!C131</f>
        <v>2299</v>
      </c>
      <c r="D132" t="str">
        <f>+[2]SCHOOLS!D131</f>
        <v>COTTESBROOKE INFANT &amp; NURSERY SCHOOL</v>
      </c>
      <c r="E132" s="234" t="str">
        <f>+[2]SCHOOLS!O131</f>
        <v>Primary Academy</v>
      </c>
      <c r="G132" s="377">
        <f>+[2]Data!AO131</f>
        <v>0</v>
      </c>
      <c r="I132" s="378">
        <f t="shared" si="8"/>
        <v>0</v>
      </c>
      <c r="K132" s="370">
        <f t="shared" si="5"/>
        <v>0</v>
      </c>
      <c r="L132" s="379"/>
      <c r="M132" s="370">
        <f t="shared" si="6"/>
        <v>0</v>
      </c>
      <c r="N132" s="380">
        <f t="shared" si="7"/>
        <v>0</v>
      </c>
    </row>
    <row r="133" spans="1:14" x14ac:dyDescent="0.35">
      <c r="A133" t="str">
        <f>+[2]SCHOOLS!A132</f>
        <v>REAAN</v>
      </c>
      <c r="B133">
        <f>+[2]SCHOOLS!B132</f>
        <v>2300</v>
      </c>
      <c r="C133">
        <f>+[2]SCHOOLS!C132</f>
        <v>2300</v>
      </c>
      <c r="D133" t="str">
        <f>+[2]SCHOOLS!D132</f>
        <v>ARDEN PRIMARY SCHOOL NC</v>
      </c>
      <c r="E133" s="234" t="str">
        <f>+[2]SCHOOLS!O132</f>
        <v>Primary Maintained</v>
      </c>
      <c r="G133" s="377">
        <f>+[2]Data!AO132</f>
        <v>0</v>
      </c>
      <c r="I133" s="378">
        <f t="shared" si="8"/>
        <v>0</v>
      </c>
      <c r="K133" s="370">
        <f t="shared" si="5"/>
        <v>0</v>
      </c>
      <c r="L133" s="379"/>
      <c r="M133" s="370">
        <f t="shared" si="6"/>
        <v>0</v>
      </c>
      <c r="N133" s="380">
        <f t="shared" si="7"/>
        <v>0</v>
      </c>
    </row>
    <row r="134" spans="1:14" x14ac:dyDescent="0.35">
      <c r="A134" t="str">
        <f>+[2]SCHOOLS!A133</f>
        <v>REACE</v>
      </c>
      <c r="B134" s="382">
        <f>+[2]SCHOOLS!B133</f>
        <v>2170</v>
      </c>
      <c r="C134">
        <f>+[2]SCHOOLS!C133</f>
        <v>2305</v>
      </c>
      <c r="D134" t="str">
        <f>+[2]SCHOOLS!D133</f>
        <v>CHANDOS PRIMARY SCHOOL</v>
      </c>
      <c r="E134" s="234" t="str">
        <f>+[2]SCHOOLS!O133</f>
        <v>Primary Academy</v>
      </c>
      <c r="G134" s="377">
        <f>+[2]Data!AO133</f>
        <v>37</v>
      </c>
      <c r="I134" s="378">
        <f t="shared" si="8"/>
        <v>18315</v>
      </c>
      <c r="K134" s="370">
        <f t="shared" si="5"/>
        <v>20165</v>
      </c>
      <c r="L134" s="379"/>
      <c r="M134" s="370">
        <f t="shared" si="6"/>
        <v>105</v>
      </c>
      <c r="N134" s="380">
        <f t="shared" si="7"/>
        <v>57225</v>
      </c>
    </row>
    <row r="135" spans="1:14" x14ac:dyDescent="0.35">
      <c r="A135" t="str">
        <f>+[2]SCHOOLS!A134</f>
        <v>REAPQ</v>
      </c>
      <c r="B135">
        <f>+[2]SCHOOLS!B134</f>
        <v>2308</v>
      </c>
      <c r="C135">
        <f>+[2]SCHOOLS!C134</f>
        <v>2308</v>
      </c>
      <c r="D135" t="str">
        <f>+[2]SCHOOLS!D134</f>
        <v>WELFORD PRIMARY SCHOOL</v>
      </c>
      <c r="E135" s="234" t="str">
        <f>+[2]SCHOOLS!O134</f>
        <v>Primary Maintained</v>
      </c>
      <c r="G135" s="377">
        <f>+[2]Data!AO134</f>
        <v>0</v>
      </c>
      <c r="I135" s="378">
        <f t="shared" si="8"/>
        <v>0</v>
      </c>
      <c r="K135" s="370">
        <f t="shared" si="5"/>
        <v>0</v>
      </c>
      <c r="L135" s="379"/>
      <c r="M135" s="370">
        <f t="shared" si="6"/>
        <v>0</v>
      </c>
      <c r="N135" s="380">
        <f t="shared" si="7"/>
        <v>0</v>
      </c>
    </row>
    <row r="136" spans="1:14" x14ac:dyDescent="0.35">
      <c r="A136" t="str">
        <f>+[2]SCHOOLS!A135</f>
        <v>REAEY</v>
      </c>
      <c r="B136">
        <f>+[2]SCHOOLS!B135</f>
        <v>2309</v>
      </c>
      <c r="C136">
        <f>+[2]SCHOOLS!C135</f>
        <v>2309</v>
      </c>
      <c r="D136" t="str">
        <f>+[2]SCHOOLS!D135</f>
        <v>HEATHFIELD PRIMARY SCHOOL</v>
      </c>
      <c r="E136" s="234" t="str">
        <f>+[2]SCHOOLS!O135</f>
        <v>Primary Academy</v>
      </c>
      <c r="G136" s="377">
        <f>+[2]Data!AO135</f>
        <v>2</v>
      </c>
      <c r="I136" s="378">
        <f t="shared" si="8"/>
        <v>990</v>
      </c>
      <c r="K136" s="370">
        <f t="shared" si="5"/>
        <v>1090</v>
      </c>
      <c r="L136" s="379"/>
      <c r="M136" s="370">
        <f t="shared" si="6"/>
        <v>6</v>
      </c>
      <c r="N136" s="380">
        <f t="shared" si="7"/>
        <v>3270</v>
      </c>
    </row>
    <row r="137" spans="1:14" x14ac:dyDescent="0.35">
      <c r="A137" t="str">
        <f>+[2]SCHOOLS!A136</f>
        <v>REAHR</v>
      </c>
      <c r="B137">
        <f>+[2]SCHOOLS!B136</f>
        <v>2315</v>
      </c>
      <c r="C137">
        <f>+[2]SCHOOLS!C136</f>
        <v>2315</v>
      </c>
      <c r="D137" t="str">
        <f>+[2]SCHOOLS!D136</f>
        <v>NONSUCH PRIMARY SCHOOL</v>
      </c>
      <c r="E137" s="234" t="str">
        <f>+[2]SCHOOLS!O136</f>
        <v>Closed provision</v>
      </c>
      <c r="G137" s="377">
        <f>+[2]Data!AO136</f>
        <v>0</v>
      </c>
      <c r="I137" s="378">
        <f t="shared" si="8"/>
        <v>0</v>
      </c>
      <c r="K137" s="370">
        <f t="shared" ref="K137:K200" si="9">G137*$K$3</f>
        <v>0</v>
      </c>
      <c r="L137" s="379"/>
      <c r="M137" s="370">
        <f t="shared" ref="M137:M200" si="10">ROUND(G137/$G$4*$M$4,0)</f>
        <v>0</v>
      </c>
      <c r="N137" s="380">
        <f t="shared" ref="N137:N200" si="11">M137*$K$3</f>
        <v>0</v>
      </c>
    </row>
    <row r="138" spans="1:14" x14ac:dyDescent="0.35">
      <c r="A138" t="str">
        <f>+[2]SCHOOLS!A137</f>
        <v>REARG</v>
      </c>
      <c r="B138">
        <f>+[2]SCHOOLS!B137</f>
        <v>2317</v>
      </c>
      <c r="C138">
        <f>+[2]SCHOOLS!C137</f>
        <v>2317</v>
      </c>
      <c r="D138" t="str">
        <f>+[2]SCHOOLS!D137</f>
        <v>WORLDS END INFANT NC SCHOOL</v>
      </c>
      <c r="E138" s="234" t="str">
        <f>+[2]SCHOOLS!O137</f>
        <v>Primary Maintained</v>
      </c>
      <c r="G138" s="377">
        <f>+[2]Data!AO137</f>
        <v>9</v>
      </c>
      <c r="I138" s="378">
        <f t="shared" si="8"/>
        <v>4455</v>
      </c>
      <c r="K138" s="370">
        <f t="shared" si="9"/>
        <v>4905</v>
      </c>
      <c r="L138" s="379"/>
      <c r="M138" s="370">
        <f t="shared" si="10"/>
        <v>26</v>
      </c>
      <c r="N138" s="380">
        <f t="shared" si="11"/>
        <v>14170</v>
      </c>
    </row>
    <row r="139" spans="1:14" x14ac:dyDescent="0.35">
      <c r="A139" t="str">
        <f>+[2]SCHOOLS!A138</f>
        <v>REAGD</v>
      </c>
      <c r="B139">
        <f>+[2]SCHOOLS!B138</f>
        <v>2321</v>
      </c>
      <c r="C139">
        <f>+[2]SCHOOLS!C138</f>
        <v>2321</v>
      </c>
      <c r="D139" t="str">
        <f>+[2]SCHOOLS!D138</f>
        <v>KITWELL PRIMARY SCHOOL</v>
      </c>
      <c r="E139" s="234" t="str">
        <f>+[2]SCHOOLS!O138</f>
        <v>Primary Maintained</v>
      </c>
      <c r="G139" s="377">
        <f>+[2]Data!AO138</f>
        <v>0</v>
      </c>
      <c r="I139" s="378">
        <f t="shared" si="8"/>
        <v>0</v>
      </c>
      <c r="K139" s="370">
        <f t="shared" si="9"/>
        <v>0</v>
      </c>
      <c r="L139" s="379"/>
      <c r="M139" s="370">
        <f t="shared" si="10"/>
        <v>0</v>
      </c>
      <c r="N139" s="380">
        <f t="shared" si="11"/>
        <v>0</v>
      </c>
    </row>
    <row r="140" spans="1:14" x14ac:dyDescent="0.35">
      <c r="A140" t="str">
        <f>+[2]SCHOOLS!A139</f>
        <v>REABL</v>
      </c>
      <c r="B140">
        <f>+[2]SCHOOLS!B139</f>
        <v>2402</v>
      </c>
      <c r="C140">
        <f>+[2]SCHOOLS!C139</f>
        <v>2402</v>
      </c>
      <c r="D140" t="str">
        <f>+[2]SCHOOLS!D139</f>
        <v>BOLDMERE INFANT SCHOOL AND NURSERY</v>
      </c>
      <c r="E140" s="234" t="str">
        <f>+[2]SCHOOLS!O139</f>
        <v>Primary Maintained</v>
      </c>
      <c r="G140" s="377">
        <f>+[2]Data!AO139</f>
        <v>0</v>
      </c>
      <c r="I140" s="378">
        <f t="shared" si="8"/>
        <v>0</v>
      </c>
      <c r="K140" s="370">
        <f t="shared" si="9"/>
        <v>0</v>
      </c>
      <c r="L140" s="379"/>
      <c r="M140" s="370">
        <f t="shared" si="10"/>
        <v>0</v>
      </c>
      <c r="N140" s="380">
        <f t="shared" si="11"/>
        <v>0</v>
      </c>
    </row>
    <row r="141" spans="1:14" x14ac:dyDescent="0.35">
      <c r="A141" t="str">
        <f>+[2]SCHOOLS!A140</f>
        <v>REAFG</v>
      </c>
      <c r="B141">
        <f>+[2]SCHOOLS!B140</f>
        <v>2429</v>
      </c>
      <c r="C141">
        <f>+[2]SCHOOLS!C140</f>
        <v>2429</v>
      </c>
      <c r="D141" t="str">
        <f>+[2]SCHOOLS!D140</f>
        <v>HOLLAND HOUSE INFANT SCHOOL AND NURSERY</v>
      </c>
      <c r="E141" s="234" t="str">
        <f>+[2]SCHOOLS!O140</f>
        <v>Primary Maintained</v>
      </c>
      <c r="G141" s="377">
        <f>+[2]Data!AO140</f>
        <v>5</v>
      </c>
      <c r="I141" s="378">
        <f t="shared" si="8"/>
        <v>2475</v>
      </c>
      <c r="K141" s="370">
        <f t="shared" si="9"/>
        <v>2725</v>
      </c>
      <c r="L141" s="379"/>
      <c r="M141" s="370">
        <f t="shared" si="10"/>
        <v>14</v>
      </c>
      <c r="N141" s="380">
        <f t="shared" si="11"/>
        <v>7630</v>
      </c>
    </row>
    <row r="142" spans="1:14" x14ac:dyDescent="0.35">
      <c r="A142" t="str">
        <f>+[2]SCHOOLS!A141</f>
        <v>REAFC</v>
      </c>
      <c r="B142">
        <f>+[2]SCHOOLS!B141</f>
        <v>2434</v>
      </c>
      <c r="C142">
        <f>+[2]SCHOOLS!C141</f>
        <v>2434</v>
      </c>
      <c r="D142" t="str">
        <f>+[2]SCHOOLS!D141</f>
        <v>HILLSTONE PRIMARY SCHOOL</v>
      </c>
      <c r="E142" s="234" t="str">
        <f>+[2]SCHOOLS!O141</f>
        <v>Primary Academy</v>
      </c>
      <c r="G142" s="377">
        <f>+[2]Data!AO141</f>
        <v>0</v>
      </c>
      <c r="I142" s="378">
        <f t="shared" si="8"/>
        <v>0</v>
      </c>
      <c r="K142" s="370">
        <f t="shared" si="9"/>
        <v>0</v>
      </c>
      <c r="L142" s="379"/>
      <c r="M142" s="370">
        <f t="shared" si="10"/>
        <v>0</v>
      </c>
      <c r="N142" s="380">
        <f t="shared" si="11"/>
        <v>0</v>
      </c>
    </row>
    <row r="143" spans="1:14" x14ac:dyDescent="0.35">
      <c r="A143" t="str">
        <f>+[2]SCHOOLS!A142</f>
        <v>REABB</v>
      </c>
      <c r="B143">
        <f>+[2]SCHOOLS!B142</f>
        <v>2435</v>
      </c>
      <c r="C143">
        <f>+[2]SCHOOLS!C142</f>
        <v>2435</v>
      </c>
      <c r="D143" t="str">
        <f>+[2]SCHOOLS!D142</f>
        <v>BENSON COMMUNITY SCHOOL</v>
      </c>
      <c r="E143" s="234" t="str">
        <f>+[2]SCHOOLS!O142</f>
        <v>Primary Maintained</v>
      </c>
      <c r="G143" s="377">
        <f>+[2]Data!AO142</f>
        <v>13</v>
      </c>
      <c r="I143" s="378">
        <f t="shared" si="8"/>
        <v>6435</v>
      </c>
      <c r="K143" s="370">
        <f t="shared" si="9"/>
        <v>7085</v>
      </c>
      <c r="L143" s="379"/>
      <c r="M143" s="370">
        <f t="shared" si="10"/>
        <v>37</v>
      </c>
      <c r="N143" s="380">
        <f t="shared" si="11"/>
        <v>20165</v>
      </c>
    </row>
    <row r="144" spans="1:14" x14ac:dyDescent="0.35">
      <c r="A144" t="str">
        <f>+[2]SCHOOLS!A143</f>
        <v>REAGC</v>
      </c>
      <c r="B144">
        <f>+[2]SCHOOLS!B143</f>
        <v>2441</v>
      </c>
      <c r="C144">
        <f>+[2]SCHOOLS!C143</f>
        <v>2441</v>
      </c>
      <c r="D144" t="str">
        <f>+[2]SCHOOLS!D143</f>
        <v>KINGSTHORNE SCHOOL (NC)</v>
      </c>
      <c r="E144" s="234" t="str">
        <f>+[2]SCHOOLS!O143</f>
        <v>Primary Maintained</v>
      </c>
      <c r="G144" s="377">
        <f>+[2]Data!AO143</f>
        <v>0</v>
      </c>
      <c r="I144" s="378">
        <f t="shared" si="8"/>
        <v>0</v>
      </c>
      <c r="K144" s="370">
        <f t="shared" si="9"/>
        <v>0</v>
      </c>
      <c r="L144" s="379"/>
      <c r="M144" s="370">
        <f t="shared" si="10"/>
        <v>0</v>
      </c>
      <c r="N144" s="380">
        <f t="shared" si="11"/>
        <v>0</v>
      </c>
    </row>
    <row r="145" spans="1:14" x14ac:dyDescent="0.35">
      <c r="A145" t="str">
        <f>+[2]SCHOOLS!A144</f>
        <v>REAAP</v>
      </c>
      <c r="B145">
        <f>+[2]SCHOOLS!B144</f>
        <v>2443</v>
      </c>
      <c r="C145">
        <f>+[2]SCHOOLS!C144</f>
        <v>2443</v>
      </c>
      <c r="D145" t="str">
        <f>+[2]SCHOOLS!D144</f>
        <v>ASTON TOWER COMMUNITY PRIMARY SCHOOL</v>
      </c>
      <c r="E145" s="234" t="str">
        <f>+[2]SCHOOLS!O144</f>
        <v>Primary Academy</v>
      </c>
      <c r="G145" s="377">
        <f>+[2]Data!AO144</f>
        <v>19</v>
      </c>
      <c r="I145" s="378">
        <f t="shared" si="8"/>
        <v>9405</v>
      </c>
      <c r="K145" s="370">
        <f t="shared" si="9"/>
        <v>10355</v>
      </c>
      <c r="L145" s="379"/>
      <c r="M145" s="370">
        <f t="shared" si="10"/>
        <v>54</v>
      </c>
      <c r="N145" s="380">
        <f t="shared" si="11"/>
        <v>29430</v>
      </c>
    </row>
    <row r="146" spans="1:14" x14ac:dyDescent="0.35">
      <c r="A146" t="str">
        <f>+[2]SCHOOLS!A145</f>
        <v>REAQB</v>
      </c>
      <c r="B146">
        <f>+[2]SCHOOLS!B145</f>
        <v>2447</v>
      </c>
      <c r="C146">
        <f>+[2]SCHOOLS!C145</f>
        <v>2447</v>
      </c>
      <c r="D146" t="str">
        <f>+[2]SCHOOLS!D145</f>
        <v>THE OVAL PRIMARY SCHOOL</v>
      </c>
      <c r="E146" s="234" t="str">
        <f>+[2]SCHOOLS!O145</f>
        <v>Primary Academy</v>
      </c>
      <c r="G146" s="377">
        <f>+[2]Data!AO145</f>
        <v>26</v>
      </c>
      <c r="I146" s="378">
        <f t="shared" si="8"/>
        <v>12870</v>
      </c>
      <c r="K146" s="370">
        <f t="shared" si="9"/>
        <v>14170</v>
      </c>
      <c r="L146" s="379"/>
      <c r="M146" s="370">
        <f t="shared" si="10"/>
        <v>74</v>
      </c>
      <c r="N146" s="380">
        <f t="shared" si="11"/>
        <v>40330</v>
      </c>
    </row>
    <row r="147" spans="1:14" x14ac:dyDescent="0.35">
      <c r="A147" t="str">
        <f>+[2]SCHOOLS!A146</f>
        <v>REAEC</v>
      </c>
      <c r="B147">
        <f>+[2]SCHOOLS!B146</f>
        <v>2448</v>
      </c>
      <c r="C147">
        <f>+[2]SCHOOLS!C146</f>
        <v>2448</v>
      </c>
      <c r="D147" t="str">
        <f>+[2]SCHOOLS!D146</f>
        <v>GOSSEY LANE JI &amp; NURSERY SCH Closed Provision</v>
      </c>
      <c r="E147" s="234" t="str">
        <f>+[2]SCHOOLS!O146</f>
        <v>Closed Provision</v>
      </c>
      <c r="G147" s="377">
        <f>+[2]Data!AO146</f>
        <v>0</v>
      </c>
      <c r="I147" s="378">
        <f t="shared" si="8"/>
        <v>0</v>
      </c>
      <c r="K147" s="370">
        <f t="shared" si="9"/>
        <v>0</v>
      </c>
      <c r="L147" s="379"/>
      <c r="M147" s="370">
        <f t="shared" si="10"/>
        <v>0</v>
      </c>
      <c r="N147" s="380">
        <f t="shared" si="11"/>
        <v>0</v>
      </c>
    </row>
    <row r="148" spans="1:14" x14ac:dyDescent="0.35">
      <c r="A148" t="str">
        <f>+[2]SCHOOLS!A147</f>
        <v>REAPG</v>
      </c>
      <c r="B148">
        <f>+[2]SCHOOLS!B147</f>
        <v>2449</v>
      </c>
      <c r="C148">
        <f>+[2]SCHOOLS!C147</f>
        <v>2449</v>
      </c>
      <c r="D148" t="str">
        <f>+[2]SCHOOLS!D147</f>
        <v>TWICKENHAM PRIMARY SCHOOL</v>
      </c>
      <c r="E148" s="234" t="str">
        <f>+[2]SCHOOLS!O147</f>
        <v>Primary Academy</v>
      </c>
      <c r="G148" s="377">
        <f>+[2]Data!AO147</f>
        <v>14</v>
      </c>
      <c r="I148" s="378">
        <f t="shared" si="8"/>
        <v>6930</v>
      </c>
      <c r="K148" s="370">
        <f t="shared" si="9"/>
        <v>7630</v>
      </c>
      <c r="L148" s="379"/>
      <c r="M148" s="370">
        <f t="shared" si="10"/>
        <v>40</v>
      </c>
      <c r="N148" s="380">
        <f t="shared" si="11"/>
        <v>21800</v>
      </c>
    </row>
    <row r="149" spans="1:14" x14ac:dyDescent="0.35">
      <c r="A149" t="str">
        <f>+[2]SCHOOLS!A148</f>
        <v>REAED</v>
      </c>
      <c r="B149">
        <f>+[2]SCHOOLS!B148</f>
        <v>2450</v>
      </c>
      <c r="C149">
        <f>+[2]SCHOOLS!C148</f>
        <v>2450</v>
      </c>
      <c r="D149" t="str">
        <f>+[2]SCHOOLS!D148</f>
        <v>GREAT BARR PRIMARY &amp; NURSERY SCHOOL</v>
      </c>
      <c r="E149" s="234" t="str">
        <f>+[2]SCHOOLS!O148</f>
        <v>Primary Academy</v>
      </c>
      <c r="G149" s="377">
        <f>+[2]Data!AO148</f>
        <v>4</v>
      </c>
      <c r="I149" s="378">
        <f t="shared" si="8"/>
        <v>1980</v>
      </c>
      <c r="K149" s="370">
        <f t="shared" si="9"/>
        <v>2180</v>
      </c>
      <c r="L149" s="379"/>
      <c r="M149" s="370">
        <f t="shared" si="10"/>
        <v>11</v>
      </c>
      <c r="N149" s="380">
        <f t="shared" si="11"/>
        <v>5995</v>
      </c>
    </row>
    <row r="150" spans="1:14" x14ac:dyDescent="0.35">
      <c r="A150" t="str">
        <f>+[2]SCHOOLS!A149</f>
        <v>REAGH</v>
      </c>
      <c r="B150">
        <f>+[2]SCHOOLS!B149</f>
        <v>2453</v>
      </c>
      <c r="C150">
        <f>+[2]SCHOOLS!C149</f>
        <v>2453</v>
      </c>
      <c r="D150" t="str">
        <f>+[2]SCHOOLS!D149</f>
        <v>LEIGH PRIMARY SCHOOL</v>
      </c>
      <c r="E150" s="234" t="str">
        <f>+[2]SCHOOLS!O149</f>
        <v>Primary Academy</v>
      </c>
      <c r="G150" s="377">
        <f>+[2]Data!AO149</f>
        <v>0</v>
      </c>
      <c r="I150" s="378">
        <f t="shared" si="8"/>
        <v>0</v>
      </c>
      <c r="K150" s="370">
        <f t="shared" si="9"/>
        <v>0</v>
      </c>
      <c r="L150" s="379"/>
      <c r="M150" s="370">
        <f t="shared" si="10"/>
        <v>0</v>
      </c>
      <c r="N150" s="380">
        <f t="shared" si="11"/>
        <v>0</v>
      </c>
    </row>
    <row r="151" spans="1:14" x14ac:dyDescent="0.35">
      <c r="A151" t="str">
        <f>+[2]SCHOOLS!A150</f>
        <v>READJ</v>
      </c>
      <c r="B151">
        <f>+[2]SCHOOLS!B150</f>
        <v>2454</v>
      </c>
      <c r="C151">
        <f>+[2]SCHOOLS!C150</f>
        <v>2454</v>
      </c>
      <c r="D151" t="str">
        <f>+[2]SCHOOLS!D150</f>
        <v>ELMS FARM PRIMARY SCHOOL</v>
      </c>
      <c r="E151" s="234" t="str">
        <f>+[2]SCHOOLS!O150</f>
        <v>Primary Maintained</v>
      </c>
      <c r="G151" s="377">
        <f>+[2]Data!AO150</f>
        <v>14</v>
      </c>
      <c r="I151" s="378">
        <f t="shared" si="8"/>
        <v>6930</v>
      </c>
      <c r="K151" s="370">
        <f t="shared" si="9"/>
        <v>7630</v>
      </c>
      <c r="L151" s="379"/>
      <c r="M151" s="370">
        <f t="shared" si="10"/>
        <v>40</v>
      </c>
      <c r="N151" s="380">
        <f t="shared" si="11"/>
        <v>21800</v>
      </c>
    </row>
    <row r="152" spans="1:14" x14ac:dyDescent="0.35">
      <c r="A152" t="str">
        <f>+[2]SCHOOLS!A151</f>
        <v>REAEZ</v>
      </c>
      <c r="B152">
        <f>+[2]SCHOOLS!B151</f>
        <v>2455</v>
      </c>
      <c r="C152">
        <f>+[2]SCHOOLS!C151</f>
        <v>2455</v>
      </c>
      <c r="D152" t="str">
        <f>+[2]SCHOOLS!D151</f>
        <v>HEATHLANDS PRIMARY ACADEMY</v>
      </c>
      <c r="E152" s="234" t="str">
        <f>+[2]SCHOOLS!O151</f>
        <v>Primary Academy</v>
      </c>
      <c r="G152" s="377">
        <f>+[2]Data!AO151</f>
        <v>1</v>
      </c>
      <c r="I152" s="378">
        <f t="shared" si="8"/>
        <v>495</v>
      </c>
      <c r="K152" s="370">
        <f t="shared" si="9"/>
        <v>545</v>
      </c>
      <c r="L152" s="379"/>
      <c r="M152" s="370">
        <f t="shared" si="10"/>
        <v>3</v>
      </c>
      <c r="N152" s="380">
        <f t="shared" si="11"/>
        <v>1635</v>
      </c>
    </row>
    <row r="153" spans="1:14" x14ac:dyDescent="0.35">
      <c r="A153" t="str">
        <f>+[2]SCHOOLS!A152</f>
        <v>REAHM</v>
      </c>
      <c r="B153">
        <f>+[2]SCHOOLS!B152</f>
        <v>2457</v>
      </c>
      <c r="C153">
        <f>+[2]SCHOOLS!C152</f>
        <v>2457</v>
      </c>
      <c r="D153" t="str">
        <f>+[2]SCHOOLS!D152</f>
        <v>NELSON MANDELA SCHOOL</v>
      </c>
      <c r="E153" s="234" t="str">
        <f>+[2]SCHOOLS!O152</f>
        <v>Primary Maintained</v>
      </c>
      <c r="G153" s="377">
        <f>+[2]Data!AO152</f>
        <v>0</v>
      </c>
      <c r="I153" s="378">
        <f t="shared" si="8"/>
        <v>0</v>
      </c>
      <c r="K153" s="370">
        <f t="shared" si="9"/>
        <v>0</v>
      </c>
      <c r="L153" s="379"/>
      <c r="M153" s="370">
        <f t="shared" si="10"/>
        <v>0</v>
      </c>
      <c r="N153" s="380">
        <f t="shared" si="11"/>
        <v>0</v>
      </c>
    </row>
    <row r="154" spans="1:14" x14ac:dyDescent="0.35">
      <c r="A154" t="str">
        <f>+[2]SCHOOLS!A153</f>
        <v>REAJH</v>
      </c>
      <c r="B154">
        <f>+[2]SCHOOLS!B153</f>
        <v>2458</v>
      </c>
      <c r="C154">
        <f>+[2]SCHOOLS!C153</f>
        <v>2458</v>
      </c>
      <c r="D154" t="str">
        <f>+[2]SCHOOLS!D153</f>
        <v>PARKFIELD PRIMARY SCHOOL</v>
      </c>
      <c r="E154" s="234" t="str">
        <f>+[2]SCHOOLS!O153</f>
        <v>Primary Academy</v>
      </c>
      <c r="G154" s="377">
        <f>+[2]Data!AO153</f>
        <v>0</v>
      </c>
      <c r="I154" s="378">
        <f t="shared" si="8"/>
        <v>0</v>
      </c>
      <c r="K154" s="370">
        <f t="shared" si="9"/>
        <v>0</v>
      </c>
      <c r="L154" s="379"/>
      <c r="M154" s="370">
        <f t="shared" si="10"/>
        <v>0</v>
      </c>
      <c r="N154" s="380">
        <f t="shared" si="11"/>
        <v>0</v>
      </c>
    </row>
    <row r="155" spans="1:14" x14ac:dyDescent="0.35">
      <c r="A155" t="str">
        <f>+[2]SCHOOLS!A154</f>
        <v>REAKE</v>
      </c>
      <c r="B155">
        <f>+[2]SCHOOLS!B154</f>
        <v>2460</v>
      </c>
      <c r="C155">
        <f>+[2]SCHOOLS!C154</f>
        <v>2460</v>
      </c>
      <c r="D155" t="str">
        <f>+[2]SCHOOLS!D154</f>
        <v>ROBIN HOOD ACADEMY</v>
      </c>
      <c r="E155" s="234" t="str">
        <f>+[2]SCHOOLS!O154</f>
        <v>Primary Academy</v>
      </c>
      <c r="G155" s="377">
        <f>+[2]Data!AO154</f>
        <v>0</v>
      </c>
      <c r="I155" s="378">
        <f t="shared" si="8"/>
        <v>0</v>
      </c>
      <c r="K155" s="370">
        <f t="shared" si="9"/>
        <v>0</v>
      </c>
      <c r="L155" s="379"/>
      <c r="M155" s="370">
        <f t="shared" si="10"/>
        <v>0</v>
      </c>
      <c r="N155" s="380">
        <f t="shared" si="11"/>
        <v>0</v>
      </c>
    </row>
    <row r="156" spans="1:14" x14ac:dyDescent="0.35">
      <c r="A156" t="str">
        <f>+[2]SCHOOLS!A155</f>
        <v>REAHB</v>
      </c>
      <c r="B156">
        <f>+[2]SCHOOLS!B155</f>
        <v>2463</v>
      </c>
      <c r="C156">
        <f>+[2]SCHOOLS!C155</f>
        <v>2463</v>
      </c>
      <c r="D156" t="str">
        <f>+[2]SCHOOLS!D155</f>
        <v>MERE GREEN PRIMARY SCHOOL</v>
      </c>
      <c r="E156" s="234" t="str">
        <f>+[2]SCHOOLS!O155</f>
        <v>Primary Academy</v>
      </c>
      <c r="G156" s="377">
        <f>+[2]Data!AO155</f>
        <v>1</v>
      </c>
      <c r="I156" s="378">
        <f t="shared" si="8"/>
        <v>495</v>
      </c>
      <c r="K156" s="370">
        <f t="shared" si="9"/>
        <v>545</v>
      </c>
      <c r="L156" s="379"/>
      <c r="M156" s="370">
        <f t="shared" si="10"/>
        <v>3</v>
      </c>
      <c r="N156" s="380">
        <f t="shared" si="11"/>
        <v>1635</v>
      </c>
    </row>
    <row r="157" spans="1:14" x14ac:dyDescent="0.35">
      <c r="A157" t="str">
        <f>+[2]SCHOOLS!A156</f>
        <v>REACB</v>
      </c>
      <c r="B157">
        <f>+[2]SCHOOLS!B156</f>
        <v>2465</v>
      </c>
      <c r="C157">
        <f>+[2]SCHOOLS!C156</f>
        <v>2465</v>
      </c>
      <c r="D157" t="str">
        <f>+[2]SCHOOLS!D156</f>
        <v>CALSHOT PRIMARY SCHOOL</v>
      </c>
      <c r="E157" s="234" t="str">
        <f>+[2]SCHOOLS!O156</f>
        <v>Primary Maintained</v>
      </c>
      <c r="G157" s="377">
        <f>+[2]Data!AO156</f>
        <v>0</v>
      </c>
      <c r="I157" s="378">
        <f t="shared" si="8"/>
        <v>0</v>
      </c>
      <c r="K157" s="370">
        <f t="shared" si="9"/>
        <v>0</v>
      </c>
      <c r="L157" s="379"/>
      <c r="M157" s="370">
        <f t="shared" si="10"/>
        <v>0</v>
      </c>
      <c r="N157" s="380">
        <f t="shared" si="11"/>
        <v>0</v>
      </c>
    </row>
    <row r="158" spans="1:14" x14ac:dyDescent="0.35">
      <c r="A158" t="str">
        <f>+[2]SCHOOLS!A157</f>
        <v>REAEK</v>
      </c>
      <c r="B158">
        <f>+[2]SCHOOLS!B157</f>
        <v>2466</v>
      </c>
      <c r="C158">
        <f>+[2]SCHOOLS!C157</f>
        <v>2466</v>
      </c>
      <c r="D158" t="str">
        <f>+[2]SCHOOLS!D157</f>
        <v>GROVE JUNIOR AND INFANT SCHOOL</v>
      </c>
      <c r="E158" s="234" t="str">
        <f>+[2]SCHOOLS!O157</f>
        <v>Primary Maintained</v>
      </c>
      <c r="G158" s="377">
        <f>+[2]Data!AO157</f>
        <v>4</v>
      </c>
      <c r="I158" s="378">
        <f t="shared" si="8"/>
        <v>1980</v>
      </c>
      <c r="K158" s="370">
        <f t="shared" si="9"/>
        <v>2180</v>
      </c>
      <c r="L158" s="379"/>
      <c r="M158" s="370">
        <f t="shared" si="10"/>
        <v>11</v>
      </c>
      <c r="N158" s="380">
        <f t="shared" si="11"/>
        <v>5995</v>
      </c>
    </row>
    <row r="159" spans="1:14" x14ac:dyDescent="0.35">
      <c r="A159" t="str">
        <f>+[2]SCHOOLS!A158</f>
        <v>REAHN</v>
      </c>
      <c r="B159">
        <f>+[2]SCHOOLS!B158</f>
        <v>2469</v>
      </c>
      <c r="C159">
        <f>+[2]SCHOOLS!C158</f>
        <v>2469</v>
      </c>
      <c r="D159" t="str">
        <f>+[2]SCHOOLS!D158</f>
        <v>NEW HALL PRIMARY &amp; CHILDREN'S CENTRE closed September 2019</v>
      </c>
      <c r="E159" s="234" t="str">
        <f>+[2]SCHOOLS!O158</f>
        <v>Primary Maintained</v>
      </c>
      <c r="G159" s="377">
        <f>+[2]Data!AO158</f>
        <v>0</v>
      </c>
      <c r="I159" s="378">
        <f t="shared" si="8"/>
        <v>0</v>
      </c>
      <c r="K159" s="370">
        <f t="shared" si="9"/>
        <v>0</v>
      </c>
      <c r="L159" s="379"/>
      <c r="M159" s="370">
        <f t="shared" si="10"/>
        <v>0</v>
      </c>
      <c r="N159" s="380">
        <f t="shared" si="11"/>
        <v>0</v>
      </c>
    </row>
    <row r="160" spans="1:14" x14ac:dyDescent="0.35">
      <c r="A160" t="str">
        <f>+[2]SCHOOLS!A159</f>
        <v>REAPW</v>
      </c>
      <c r="B160">
        <f>+[2]SCHOOLS!B159</f>
        <v>2471</v>
      </c>
      <c r="C160">
        <f>+[2]SCHOOLS!C159</f>
        <v>2471</v>
      </c>
      <c r="D160" t="str">
        <f>+[2]SCHOOLS!D159</f>
        <v>WESTMINSTER PRIMARY SCHOOL</v>
      </c>
      <c r="E160" s="234" t="str">
        <f>+[2]SCHOOLS!O159</f>
        <v>Primary Academy</v>
      </c>
      <c r="G160" s="377">
        <f>+[2]Data!AO159</f>
        <v>0</v>
      </c>
      <c r="I160" s="378">
        <f t="shared" si="8"/>
        <v>0</v>
      </c>
      <c r="K160" s="370">
        <f t="shared" si="9"/>
        <v>0</v>
      </c>
      <c r="L160" s="379"/>
      <c r="M160" s="370">
        <f t="shared" si="10"/>
        <v>0</v>
      </c>
      <c r="N160" s="380">
        <f t="shared" si="11"/>
        <v>0</v>
      </c>
    </row>
    <row r="161" spans="1:14" x14ac:dyDescent="0.35">
      <c r="A161" t="str">
        <f>+[2]SCHOOLS!A160</f>
        <v>READQ</v>
      </c>
      <c r="B161">
        <f>+[2]SCHOOLS!B160</f>
        <v>2475</v>
      </c>
      <c r="C161">
        <f>+[2]SCHOOLS!C160</f>
        <v>2475</v>
      </c>
      <c r="D161" t="str">
        <f>+[2]SCHOOLS!D160</f>
        <v>FIRS PRIMARY SCHOOL closed Sept 2019</v>
      </c>
      <c r="E161" s="234" t="str">
        <f>+[2]SCHOOLS!O160</f>
        <v>Primary Academy</v>
      </c>
      <c r="G161" s="377">
        <f>+[2]Data!AO160</f>
        <v>0</v>
      </c>
      <c r="I161" s="378">
        <f t="shared" si="8"/>
        <v>0</v>
      </c>
      <c r="K161" s="370">
        <f t="shared" si="9"/>
        <v>0</v>
      </c>
      <c r="L161" s="379"/>
      <c r="M161" s="370">
        <f t="shared" si="10"/>
        <v>0</v>
      </c>
      <c r="N161" s="380">
        <f t="shared" si="11"/>
        <v>0</v>
      </c>
    </row>
    <row r="162" spans="1:14" x14ac:dyDescent="0.35">
      <c r="A162" t="str">
        <f>+[2]SCHOOLS!A161</f>
        <v>REAPZ</v>
      </c>
      <c r="B162">
        <f>+[2]SCHOOLS!B161</f>
        <v>2478</v>
      </c>
      <c r="C162">
        <f>+[2]SCHOOLS!C161</f>
        <v>2478</v>
      </c>
      <c r="D162" t="str">
        <f>+[2]SCHOOLS!D161</f>
        <v>WHITEHOUSE COMMON PRIMARY SCHOOL</v>
      </c>
      <c r="E162" s="234" t="str">
        <f>+[2]SCHOOLS!O161</f>
        <v>Primary Maintained</v>
      </c>
      <c r="G162" s="377">
        <f>+[2]Data!AO161</f>
        <v>1</v>
      </c>
      <c r="I162" s="378">
        <f t="shared" si="8"/>
        <v>495</v>
      </c>
      <c r="K162" s="370">
        <f t="shared" si="9"/>
        <v>545</v>
      </c>
      <c r="L162" s="379"/>
      <c r="M162" s="370">
        <f t="shared" si="10"/>
        <v>3</v>
      </c>
      <c r="N162" s="380">
        <f t="shared" si="11"/>
        <v>1635</v>
      </c>
    </row>
    <row r="163" spans="1:14" x14ac:dyDescent="0.35">
      <c r="A163" t="str">
        <f>+[2]SCHOOLS!A162</f>
        <v>REAAM</v>
      </c>
      <c r="B163">
        <f>+[2]SCHOOLS!B162</f>
        <v>2479</v>
      </c>
      <c r="C163">
        <f>+[2]SCHOOLS!C162</f>
        <v>2479</v>
      </c>
      <c r="D163" t="str">
        <f>+[2]SCHOOLS!D162</f>
        <v>ANGLESEY PRIMARY SCHOOL</v>
      </c>
      <c r="E163" s="234" t="str">
        <f>+[2]SCHOOLS!O162</f>
        <v>Primary Maintained</v>
      </c>
      <c r="G163" s="377">
        <f>+[2]Data!AO162</f>
        <v>23</v>
      </c>
      <c r="I163" s="378">
        <f t="shared" si="8"/>
        <v>11385</v>
      </c>
      <c r="K163" s="370">
        <f t="shared" si="9"/>
        <v>12535</v>
      </c>
      <c r="L163" s="379"/>
      <c r="M163" s="370">
        <f t="shared" si="10"/>
        <v>66</v>
      </c>
      <c r="N163" s="380">
        <f t="shared" si="11"/>
        <v>35970</v>
      </c>
    </row>
    <row r="164" spans="1:14" x14ac:dyDescent="0.35">
      <c r="A164" t="str">
        <f>+[2]SCHOOLS!A163</f>
        <v>REARK</v>
      </c>
      <c r="B164">
        <f>+[2]SCHOOLS!B163</f>
        <v>2480</v>
      </c>
      <c r="C164">
        <f>+[2]SCHOOLS!C163</f>
        <v>2480</v>
      </c>
      <c r="D164" t="str">
        <f>+[2]SCHOOLS!D163</f>
        <v>WYCHALL PRIMARY SCHOOL</v>
      </c>
      <c r="E164" s="234" t="str">
        <f>+[2]SCHOOLS!O163</f>
        <v>Primary Academy</v>
      </c>
      <c r="G164" s="377">
        <f>+[2]Data!AO163</f>
        <v>0</v>
      </c>
      <c r="I164" s="378">
        <f t="shared" ref="I164:I227" si="12">+G164*$I$3</f>
        <v>0</v>
      </c>
      <c r="K164" s="370">
        <f t="shared" si="9"/>
        <v>0</v>
      </c>
      <c r="L164" s="379"/>
      <c r="M164" s="370">
        <f t="shared" si="10"/>
        <v>0</v>
      </c>
      <c r="N164" s="380">
        <f t="shared" si="11"/>
        <v>0</v>
      </c>
    </row>
    <row r="165" spans="1:14" x14ac:dyDescent="0.35">
      <c r="A165" t="str">
        <f>+[2]SCHOOLS!A164</f>
        <v>REAKG</v>
      </c>
      <c r="B165">
        <f>+[2]SCHOOLS!B164</f>
        <v>2481</v>
      </c>
      <c r="C165">
        <f>+[2]SCHOOLS!C164</f>
        <v>2481</v>
      </c>
      <c r="D165" t="str">
        <f>+[2]SCHOOLS!D164</f>
        <v>ROOKERY SCHOOL</v>
      </c>
      <c r="E165" s="234" t="str">
        <f>+[2]SCHOOLS!O164</f>
        <v>Primary Academy</v>
      </c>
      <c r="G165" s="377">
        <f>+[2]Data!AO164</f>
        <v>0</v>
      </c>
      <c r="I165" s="378">
        <f t="shared" si="12"/>
        <v>0</v>
      </c>
      <c r="K165" s="370">
        <f t="shared" si="9"/>
        <v>0</v>
      </c>
      <c r="L165" s="379"/>
      <c r="M165" s="370">
        <f t="shared" si="10"/>
        <v>0</v>
      </c>
      <c r="N165" s="380">
        <f t="shared" si="11"/>
        <v>0</v>
      </c>
    </row>
    <row r="166" spans="1:14" x14ac:dyDescent="0.35">
      <c r="A166" t="str">
        <f>+[2]SCHOOLS!A165</f>
        <v>REAPP</v>
      </c>
      <c r="B166">
        <f>+[2]SCHOOLS!B165</f>
        <v>2482</v>
      </c>
      <c r="C166">
        <f>+[2]SCHOOLS!C165</f>
        <v>2482</v>
      </c>
      <c r="D166" t="str">
        <f>+[2]SCHOOLS!D165</f>
        <v>WATTVILLE PRIMARY SCHOOL</v>
      </c>
      <c r="E166" s="234" t="str">
        <f>+[2]SCHOOLS!O165</f>
        <v>Primary Maintained</v>
      </c>
      <c r="G166" s="377">
        <f>+[2]Data!AO165</f>
        <v>9</v>
      </c>
      <c r="I166" s="378">
        <f t="shared" si="12"/>
        <v>4455</v>
      </c>
      <c r="K166" s="370">
        <f t="shared" si="9"/>
        <v>4905</v>
      </c>
      <c r="L166" s="379"/>
      <c r="M166" s="370">
        <f t="shared" si="10"/>
        <v>26</v>
      </c>
      <c r="N166" s="380">
        <f t="shared" si="11"/>
        <v>14170</v>
      </c>
    </row>
    <row r="167" spans="1:14" x14ac:dyDescent="0.35">
      <c r="A167" t="str">
        <f>+[2]SCHOOLS!A166</f>
        <v>READY</v>
      </c>
      <c r="B167">
        <f>+[2]SCHOOLS!B166</f>
        <v>2486</v>
      </c>
      <c r="C167">
        <f>+[2]SCHOOLS!C166</f>
        <v>2486</v>
      </c>
      <c r="D167" t="str">
        <f>+[2]SCHOOLS!D166</f>
        <v>FORESTDALE PRIMARY SCHOOL</v>
      </c>
      <c r="E167" s="234" t="str">
        <f>+[2]SCHOOLS!O166</f>
        <v>Primary Maintained</v>
      </c>
      <c r="G167" s="377">
        <f>+[2]Data!AO166</f>
        <v>11</v>
      </c>
      <c r="I167" s="378">
        <f t="shared" si="12"/>
        <v>5445</v>
      </c>
      <c r="K167" s="370">
        <f t="shared" si="9"/>
        <v>5995</v>
      </c>
      <c r="L167" s="379"/>
      <c r="M167" s="370">
        <f t="shared" si="10"/>
        <v>31</v>
      </c>
      <c r="N167" s="380">
        <f t="shared" si="11"/>
        <v>16895</v>
      </c>
    </row>
    <row r="168" spans="1:14" x14ac:dyDescent="0.35">
      <c r="A168" t="str">
        <f>+[2]SCHOOLS!A167</f>
        <v>REACK</v>
      </c>
      <c r="B168">
        <f>+[2]SCHOOLS!B167</f>
        <v>3002</v>
      </c>
      <c r="C168">
        <f>+[2]SCHOOLS!C167</f>
        <v>3002</v>
      </c>
      <c r="D168" t="str">
        <f>+[2]SCHOOLS!D167</f>
        <v>CHRIST CHURCH C.E. PRIMARY (NC) SCHOOL</v>
      </c>
      <c r="E168" s="234" t="str">
        <f>+[2]SCHOOLS!O167</f>
        <v>Primary Maintained</v>
      </c>
      <c r="G168" s="377">
        <f>+[2]Data!AO167</f>
        <v>9</v>
      </c>
      <c r="I168" s="378">
        <f t="shared" si="12"/>
        <v>4455</v>
      </c>
      <c r="K168" s="370">
        <f t="shared" si="9"/>
        <v>4905</v>
      </c>
      <c r="L168" s="379"/>
      <c r="M168" s="370">
        <f t="shared" si="10"/>
        <v>26</v>
      </c>
      <c r="N168" s="380">
        <f t="shared" si="11"/>
        <v>14170</v>
      </c>
    </row>
    <row r="169" spans="1:14" x14ac:dyDescent="0.35">
      <c r="A169" t="str">
        <f>+[2]SCHOOLS!A168</f>
        <v>REAMT</v>
      </c>
      <c r="B169">
        <f>+[2]SCHOOLS!B168</f>
        <v>3015</v>
      </c>
      <c r="C169">
        <f>+[2]SCHOOLS!C168</f>
        <v>3015</v>
      </c>
      <c r="D169" t="str">
        <f>+[2]SCHOOLS!D168</f>
        <v>ST MARY'S COFE PRIMARY &amp; NURSERY ACADEMY HANDSWORTH</v>
      </c>
      <c r="E169" s="234" t="str">
        <f>+[2]SCHOOLS!O168</f>
        <v>Primary Academy</v>
      </c>
      <c r="G169" s="377">
        <f>+[2]Data!AO168</f>
        <v>0</v>
      </c>
      <c r="I169" s="378">
        <f t="shared" si="12"/>
        <v>0</v>
      </c>
      <c r="K169" s="370">
        <f t="shared" si="9"/>
        <v>0</v>
      </c>
      <c r="L169" s="379"/>
      <c r="M169" s="370">
        <f t="shared" si="10"/>
        <v>0</v>
      </c>
      <c r="N169" s="380">
        <f t="shared" si="11"/>
        <v>0</v>
      </c>
    </row>
    <row r="170" spans="1:14" x14ac:dyDescent="0.35">
      <c r="A170" t="str">
        <f>+[2]SCHOOLS!A169</f>
        <v>REALC</v>
      </c>
      <c r="B170">
        <f>+[2]SCHOOLS!B169</f>
        <v>3302</v>
      </c>
      <c r="C170">
        <f>+[2]SCHOOLS!C169</f>
        <v>3302</v>
      </c>
      <c r="D170" t="str">
        <f>+[2]SCHOOLS!D169</f>
        <v>ST BARNABAS CE PRIMARY SCHOOL</v>
      </c>
      <c r="E170" s="234" t="str">
        <f>+[2]SCHOOLS!O169</f>
        <v>Primary Academy</v>
      </c>
      <c r="G170" s="377">
        <f>+[2]Data!AO169</f>
        <v>8</v>
      </c>
      <c r="I170" s="378">
        <f t="shared" si="12"/>
        <v>3960</v>
      </c>
      <c r="K170" s="370">
        <f t="shared" si="9"/>
        <v>4360</v>
      </c>
      <c r="L170" s="379"/>
      <c r="M170" s="370">
        <f t="shared" si="10"/>
        <v>23</v>
      </c>
      <c r="N170" s="380">
        <f t="shared" si="11"/>
        <v>12535</v>
      </c>
    </row>
    <row r="171" spans="1:14" x14ac:dyDescent="0.35">
      <c r="A171" t="str">
        <f>+[2]SCHOOLS!A170</f>
        <v>REAFM</v>
      </c>
      <c r="B171">
        <f>+[2]SCHOOLS!B170</f>
        <v>3303</v>
      </c>
      <c r="C171">
        <f>+[2]SCHOOLS!C170</f>
        <v>3303</v>
      </c>
      <c r="D171" t="str">
        <f>+[2]SCHOOLS!D170</f>
        <v>HOLY TRINITY C.E. PRIMARY ACADEMY Closed Provision</v>
      </c>
      <c r="E171" s="234" t="str">
        <f>+[2]SCHOOLS!O170</f>
        <v>closed provision</v>
      </c>
      <c r="G171" s="377">
        <f>+[2]Data!AO170</f>
        <v>0</v>
      </c>
      <c r="I171" s="378">
        <f t="shared" si="12"/>
        <v>0</v>
      </c>
      <c r="K171" s="370">
        <f t="shared" si="9"/>
        <v>0</v>
      </c>
      <c r="L171" s="379"/>
      <c r="M171" s="370">
        <f t="shared" si="10"/>
        <v>0</v>
      </c>
      <c r="N171" s="380">
        <f t="shared" si="11"/>
        <v>0</v>
      </c>
    </row>
    <row r="172" spans="1:14" x14ac:dyDescent="0.35">
      <c r="A172" t="str">
        <f>+[2]SCHOOLS!A171</f>
        <v>REAMD</v>
      </c>
      <c r="B172">
        <f>+[2]SCHOOLS!B171</f>
        <v>3306</v>
      </c>
      <c r="C172">
        <f>+[2]SCHOOLS!C171</f>
        <v>3306</v>
      </c>
      <c r="D172" t="str">
        <f>+[2]SCHOOLS!D171</f>
        <v>ST JOHN'S CE PRIMARY SCHOOL</v>
      </c>
      <c r="E172" s="234" t="str">
        <f>+[2]SCHOOLS!O171</f>
        <v>Primary Academy</v>
      </c>
      <c r="G172" s="377">
        <f>+[2]Data!AO171</f>
        <v>0</v>
      </c>
      <c r="I172" s="378">
        <f t="shared" si="12"/>
        <v>0</v>
      </c>
      <c r="K172" s="370">
        <f t="shared" si="9"/>
        <v>0</v>
      </c>
      <c r="L172" s="379"/>
      <c r="M172" s="370">
        <f t="shared" si="10"/>
        <v>0</v>
      </c>
      <c r="N172" s="380">
        <f t="shared" si="11"/>
        <v>0</v>
      </c>
    </row>
    <row r="173" spans="1:14" x14ac:dyDescent="0.35">
      <c r="A173" t="str">
        <f>+[2]SCHOOLS!A172</f>
        <v>REANM</v>
      </c>
      <c r="B173">
        <f>+[2]SCHOOLS!B172</f>
        <v>3310</v>
      </c>
      <c r="C173">
        <f>+[2]SCHOOLS!C172</f>
        <v>3310</v>
      </c>
      <c r="D173" t="str">
        <f>+[2]SCHOOLS!D172</f>
        <v>ST VINCENT'S CATHOLIC PRIMARY SCHOOL</v>
      </c>
      <c r="E173" s="234" t="str">
        <f>+[2]SCHOOLS!O172</f>
        <v>Primary Maintained</v>
      </c>
      <c r="G173" s="377">
        <f>+[2]Data!AO172</f>
        <v>20</v>
      </c>
      <c r="I173" s="378">
        <f t="shared" si="12"/>
        <v>9900</v>
      </c>
      <c r="K173" s="370">
        <f t="shared" si="9"/>
        <v>10900</v>
      </c>
      <c r="L173" s="379"/>
      <c r="M173" s="370">
        <f t="shared" si="10"/>
        <v>57</v>
      </c>
      <c r="N173" s="380">
        <f t="shared" si="11"/>
        <v>31065</v>
      </c>
    </row>
    <row r="174" spans="1:14" x14ac:dyDescent="0.35">
      <c r="A174" t="str">
        <f>+[2]SCHOOLS!A173</f>
        <v>REAMZ</v>
      </c>
      <c r="B174">
        <f>+[2]SCHOOLS!B173</f>
        <v>3311</v>
      </c>
      <c r="C174">
        <f>+[2]SCHOOLS!C173</f>
        <v>3311</v>
      </c>
      <c r="D174" t="str">
        <f>+[2]SCHOOLS!D173</f>
        <v>ST. MICHAEL'S C.E. PRIMARY SCHOOL</v>
      </c>
      <c r="E174" s="234" t="str">
        <f>+[2]SCHOOLS!O173</f>
        <v>Primary Academy</v>
      </c>
      <c r="G174" s="377">
        <f>+[2]Data!AO173</f>
        <v>11</v>
      </c>
      <c r="I174" s="378">
        <f t="shared" si="12"/>
        <v>5445</v>
      </c>
      <c r="K174" s="370">
        <f t="shared" si="9"/>
        <v>5995</v>
      </c>
      <c r="L174" s="379"/>
      <c r="M174" s="370">
        <f t="shared" si="10"/>
        <v>31</v>
      </c>
      <c r="N174" s="380">
        <f t="shared" si="11"/>
        <v>16895</v>
      </c>
    </row>
    <row r="175" spans="1:14" x14ac:dyDescent="0.35">
      <c r="A175" t="str">
        <f>+[2]SCHOOLS!A174</f>
        <v>REANK</v>
      </c>
      <c r="B175">
        <f>+[2]SCHOOLS!B174</f>
        <v>3314</v>
      </c>
      <c r="C175">
        <f>+[2]SCHOOLS!C174</f>
        <v>3314</v>
      </c>
      <c r="D175" t="str">
        <f>+[2]SCHOOLS!D174</f>
        <v>ST THOMAS C.E. PRIMARY SCHOOL</v>
      </c>
      <c r="E175" s="234" t="str">
        <f>+[2]SCHOOLS!O174</f>
        <v>Primary Academy</v>
      </c>
      <c r="G175" s="377">
        <f>+[2]Data!AO174</f>
        <v>9</v>
      </c>
      <c r="I175" s="378">
        <f t="shared" si="12"/>
        <v>4455</v>
      </c>
      <c r="K175" s="370">
        <f t="shared" si="9"/>
        <v>4905</v>
      </c>
      <c r="L175" s="379"/>
      <c r="M175" s="370">
        <f t="shared" si="10"/>
        <v>26</v>
      </c>
      <c r="N175" s="380">
        <f t="shared" si="11"/>
        <v>14170</v>
      </c>
    </row>
    <row r="176" spans="1:14" x14ac:dyDescent="0.35">
      <c r="A176" t="str">
        <f>+[2]SCHOOLS!A175</f>
        <v>REAFP</v>
      </c>
      <c r="B176">
        <f>+[2]SCHOOLS!B175</f>
        <v>3317</v>
      </c>
      <c r="C176">
        <f>+[2]SCHOOLS!C175</f>
        <v>3317</v>
      </c>
      <c r="D176" t="str">
        <f>+[2]SCHOOLS!D175</f>
        <v>HOLY FAMILY CATHOLIC PRIMARY SCHOOL</v>
      </c>
      <c r="E176" s="234" t="str">
        <f>+[2]SCHOOLS!O175</f>
        <v>Primary Maintained</v>
      </c>
      <c r="G176" s="377">
        <f>+[2]Data!AO175</f>
        <v>8</v>
      </c>
      <c r="I176" s="378">
        <f t="shared" si="12"/>
        <v>3960</v>
      </c>
      <c r="K176" s="370">
        <f t="shared" si="9"/>
        <v>4360</v>
      </c>
      <c r="L176" s="379"/>
      <c r="M176" s="370">
        <f t="shared" si="10"/>
        <v>23</v>
      </c>
      <c r="N176" s="380">
        <f t="shared" si="11"/>
        <v>12535</v>
      </c>
    </row>
    <row r="177" spans="1:14" x14ac:dyDescent="0.35">
      <c r="A177" t="str">
        <f>+[2]SCHOOLS!A176</f>
        <v>REACJ</v>
      </c>
      <c r="B177">
        <f>+[2]SCHOOLS!B176</f>
        <v>3319</v>
      </c>
      <c r="C177">
        <f>+[2]SCHOOLS!C176</f>
        <v>3319</v>
      </c>
      <c r="D177" t="str">
        <f>+[2]SCHOOLS!D176</f>
        <v>CHRIST THE KING CATHOLIC PRIMARY SCHOOL</v>
      </c>
      <c r="E177" s="234" t="str">
        <f>+[2]SCHOOLS!O176</f>
        <v>Primary Maintained</v>
      </c>
      <c r="G177" s="377">
        <f>+[2]Data!AO176</f>
        <v>1</v>
      </c>
      <c r="I177" s="378">
        <f t="shared" si="12"/>
        <v>495</v>
      </c>
      <c r="K177" s="370">
        <f t="shared" si="9"/>
        <v>545</v>
      </c>
      <c r="L177" s="379"/>
      <c r="M177" s="370">
        <f t="shared" si="10"/>
        <v>3</v>
      </c>
      <c r="N177" s="380">
        <f t="shared" si="11"/>
        <v>1635</v>
      </c>
    </row>
    <row r="178" spans="1:14" x14ac:dyDescent="0.35">
      <c r="A178" t="str">
        <f>+[2]SCHOOLS!A177</f>
        <v>REAGZ</v>
      </c>
      <c r="B178">
        <f>+[2]SCHOOLS!B177</f>
        <v>3322</v>
      </c>
      <c r="C178">
        <f>+[2]SCHOOLS!C177</f>
        <v>3322</v>
      </c>
      <c r="D178" t="str">
        <f>+[2]SCHOOLS!D177</f>
        <v>MARYVALE CATHOLIC PRIMARY SCHOOL</v>
      </c>
      <c r="E178" s="234" t="str">
        <f>+[2]SCHOOLS!O177</f>
        <v>Primary Maintained</v>
      </c>
      <c r="G178" s="377">
        <f>+[2]Data!AO177</f>
        <v>0</v>
      </c>
      <c r="I178" s="378">
        <f t="shared" si="12"/>
        <v>0</v>
      </c>
      <c r="K178" s="370">
        <f t="shared" si="9"/>
        <v>0</v>
      </c>
      <c r="L178" s="379"/>
      <c r="M178" s="370">
        <f t="shared" si="10"/>
        <v>0</v>
      </c>
      <c r="N178" s="380">
        <f t="shared" si="11"/>
        <v>0</v>
      </c>
    </row>
    <row r="179" spans="1:14" x14ac:dyDescent="0.35">
      <c r="A179" t="str">
        <f>+[2]SCHOOLS!A178</f>
        <v>REAHX</v>
      </c>
      <c r="B179">
        <f>+[2]SCHOOLS!B178</f>
        <v>3323</v>
      </c>
      <c r="C179">
        <f>+[2]SCHOOLS!C178</f>
        <v>3323</v>
      </c>
      <c r="D179" t="str">
        <f>+[2]SCHOOLS!D178</f>
        <v>THE ORATORY RC PRIMARY &amp; NURSERY SCHOOL</v>
      </c>
      <c r="E179" s="234" t="str">
        <f>+[2]SCHOOLS!O178</f>
        <v>Primary Maintained</v>
      </c>
      <c r="G179" s="377">
        <f>+[2]Data!AO178</f>
        <v>0</v>
      </c>
      <c r="I179" s="378">
        <f t="shared" si="12"/>
        <v>0</v>
      </c>
      <c r="K179" s="370">
        <f t="shared" si="9"/>
        <v>0</v>
      </c>
      <c r="L179" s="379"/>
      <c r="M179" s="370">
        <f t="shared" si="10"/>
        <v>0</v>
      </c>
      <c r="N179" s="380">
        <f t="shared" si="11"/>
        <v>0</v>
      </c>
    </row>
    <row r="180" spans="1:14" x14ac:dyDescent="0.35">
      <c r="A180" t="str">
        <f>+[2]SCHOOLS!A179</f>
        <v>REAKH</v>
      </c>
      <c r="B180">
        <f>+[2]SCHOOLS!B179</f>
        <v>3325</v>
      </c>
      <c r="C180">
        <f>+[2]SCHOOLS!C179</f>
        <v>3325</v>
      </c>
      <c r="D180" t="str">
        <f>+[2]SCHOOLS!D179</f>
        <v>THE ROSARY CATHOLIC PRIMARY SCHOOL</v>
      </c>
      <c r="E180" s="234" t="str">
        <f>+[2]SCHOOLS!O179</f>
        <v>Primary Maintained</v>
      </c>
      <c r="G180" s="377">
        <f>+[2]Data!AO179</f>
        <v>0</v>
      </c>
      <c r="I180" s="378">
        <f t="shared" si="12"/>
        <v>0</v>
      </c>
      <c r="K180" s="370">
        <f t="shared" si="9"/>
        <v>0</v>
      </c>
      <c r="L180" s="379"/>
      <c r="M180" s="370">
        <f t="shared" si="10"/>
        <v>0</v>
      </c>
      <c r="N180" s="380">
        <f t="shared" si="11"/>
        <v>0</v>
      </c>
    </row>
    <row r="181" spans="1:14" x14ac:dyDescent="0.35">
      <c r="A181" t="str">
        <f>+[2]SCHOOLS!A180</f>
        <v>REAJB</v>
      </c>
      <c r="B181">
        <f>+[2]SCHOOLS!B180</f>
        <v>3328</v>
      </c>
      <c r="C181">
        <f>+[2]SCHOOLS!C180</f>
        <v>3328</v>
      </c>
      <c r="D181" t="str">
        <f>+[2]SCHOOLS!D180</f>
        <v>OUR LADY OF LOURDES CATHOLIC PRIMARY (NC)</v>
      </c>
      <c r="E181" s="234" t="str">
        <f>+[2]SCHOOLS!O180</f>
        <v>Primary Maintained</v>
      </c>
      <c r="G181" s="377">
        <f>+[2]Data!AO180</f>
        <v>0</v>
      </c>
      <c r="I181" s="378">
        <f t="shared" si="12"/>
        <v>0</v>
      </c>
      <c r="K181" s="370">
        <f t="shared" si="9"/>
        <v>0</v>
      </c>
      <c r="L181" s="379"/>
      <c r="M181" s="370">
        <f t="shared" si="10"/>
        <v>0</v>
      </c>
      <c r="N181" s="380">
        <f t="shared" si="11"/>
        <v>0</v>
      </c>
    </row>
    <row r="182" spans="1:14" x14ac:dyDescent="0.35">
      <c r="A182" t="str">
        <f>+[2]SCHOOLS!A181</f>
        <v>REALB</v>
      </c>
      <c r="B182">
        <f>+[2]SCHOOLS!B181</f>
        <v>3329</v>
      </c>
      <c r="C182">
        <f>+[2]SCHOOLS!C181</f>
        <v>3329</v>
      </c>
      <c r="D182" t="str">
        <f>+[2]SCHOOLS!D181</f>
        <v>ST AUGUSTINE'S CATHOLIC PRIMARY SCHOOL</v>
      </c>
      <c r="E182" s="234" t="str">
        <f>+[2]SCHOOLS!O181</f>
        <v>Primary Maintained</v>
      </c>
      <c r="G182" s="377">
        <f>+[2]Data!AO181</f>
        <v>4</v>
      </c>
      <c r="I182" s="378">
        <f t="shared" si="12"/>
        <v>1980</v>
      </c>
      <c r="K182" s="370">
        <f t="shared" si="9"/>
        <v>2180</v>
      </c>
      <c r="L182" s="379"/>
      <c r="M182" s="370">
        <f t="shared" si="10"/>
        <v>11</v>
      </c>
      <c r="N182" s="380">
        <f t="shared" si="11"/>
        <v>5995</v>
      </c>
    </row>
    <row r="183" spans="1:14" x14ac:dyDescent="0.35">
      <c r="A183" t="str">
        <f>+[2]SCHOOLS!A182</f>
        <v>REALG</v>
      </c>
      <c r="B183">
        <f>+[2]SCHOOLS!B182</f>
        <v>3330</v>
      </c>
      <c r="C183">
        <f>+[2]SCHOOLS!C182</f>
        <v>3330</v>
      </c>
      <c r="D183" t="str">
        <f>+[2]SCHOOLS!D182</f>
        <v>ST. BRIGID'S CATHOLIC PRIMARY SCHOOL</v>
      </c>
      <c r="E183" s="234" t="str">
        <f>+[2]SCHOOLS!O182</f>
        <v>Primary Academy</v>
      </c>
      <c r="G183" s="377">
        <f>+[2]Data!AO182</f>
        <v>0</v>
      </c>
      <c r="I183" s="378">
        <f t="shared" si="12"/>
        <v>0</v>
      </c>
      <c r="K183" s="370">
        <f t="shared" si="9"/>
        <v>0</v>
      </c>
      <c r="L183" s="379"/>
      <c r="M183" s="370">
        <f t="shared" si="10"/>
        <v>0</v>
      </c>
      <c r="N183" s="380">
        <f t="shared" si="11"/>
        <v>0</v>
      </c>
    </row>
    <row r="184" spans="1:14" x14ac:dyDescent="0.35">
      <c r="A184" t="str">
        <f>+[2]SCHOOLS!A183</f>
        <v>REALH</v>
      </c>
      <c r="B184">
        <f>+[2]SCHOOLS!B183</f>
        <v>3331</v>
      </c>
      <c r="C184">
        <f>+[2]SCHOOLS!C183</f>
        <v>3331</v>
      </c>
      <c r="D184" t="str">
        <f>+[2]SCHOOLS!D183</f>
        <v>ST. CATHERINE OF SIENA CATHOLIC PRIMARY SCHOOL</v>
      </c>
      <c r="E184" s="234" t="str">
        <f>+[2]SCHOOLS!O183</f>
        <v>Primary Maintained</v>
      </c>
      <c r="G184" s="377">
        <f>+[2]Data!AO183</f>
        <v>3</v>
      </c>
      <c r="I184" s="378">
        <f t="shared" si="12"/>
        <v>1485</v>
      </c>
      <c r="K184" s="370">
        <f t="shared" si="9"/>
        <v>1635</v>
      </c>
      <c r="L184" s="379"/>
      <c r="M184" s="370">
        <f t="shared" si="10"/>
        <v>9</v>
      </c>
      <c r="N184" s="380">
        <f t="shared" si="11"/>
        <v>4905</v>
      </c>
    </row>
    <row r="185" spans="1:14" x14ac:dyDescent="0.35">
      <c r="A185" t="str">
        <f>+[2]SCHOOLS!A184</f>
        <v>REALQ</v>
      </c>
      <c r="B185">
        <f>+[2]SCHOOLS!B184</f>
        <v>3347</v>
      </c>
      <c r="C185">
        <f>+[2]SCHOOLS!C184</f>
        <v>3347</v>
      </c>
      <c r="D185" t="str">
        <f>+[2]SCHOOLS!D184</f>
        <v>ST.EDMUND CATHOLIC PRIMARY SCHOOL</v>
      </c>
      <c r="E185" s="234" t="str">
        <f>+[2]SCHOOLS!O184</f>
        <v>Primary Maintained</v>
      </c>
      <c r="G185" s="377">
        <f>+[2]Data!AO184</f>
        <v>8</v>
      </c>
      <c r="I185" s="378">
        <f t="shared" si="12"/>
        <v>3960</v>
      </c>
      <c r="K185" s="370">
        <f t="shared" si="9"/>
        <v>4360</v>
      </c>
      <c r="L185" s="379"/>
      <c r="M185" s="370">
        <f t="shared" si="10"/>
        <v>23</v>
      </c>
      <c r="N185" s="380">
        <f t="shared" si="11"/>
        <v>12535</v>
      </c>
    </row>
    <row r="186" spans="1:14" x14ac:dyDescent="0.35">
      <c r="A186" t="str">
        <f>+[2]SCHOOLS!A185</f>
        <v>REAMR</v>
      </c>
      <c r="B186">
        <f>+[2]SCHOOLS!B185</f>
        <v>2187</v>
      </c>
      <c r="C186">
        <f>+[2]SCHOOLS!C185</f>
        <v>3350</v>
      </c>
      <c r="D186" t="str">
        <f>+[2]SCHOOLS!D185</f>
        <v>SS. MARY AND JOHN CATHOLIC PRIMARY SCHOOL</v>
      </c>
      <c r="E186" s="234" t="str">
        <f>+[2]SCHOOLS!O185</f>
        <v>Primary Academy</v>
      </c>
      <c r="G186" s="377">
        <f>+[2]Data!AO185</f>
        <v>0</v>
      </c>
      <c r="I186" s="378">
        <f t="shared" si="12"/>
        <v>0</v>
      </c>
      <c r="K186" s="370">
        <f t="shared" si="9"/>
        <v>0</v>
      </c>
      <c r="L186" s="379"/>
      <c r="M186" s="370">
        <f t="shared" si="10"/>
        <v>0</v>
      </c>
      <c r="N186" s="380">
        <f t="shared" si="11"/>
        <v>0</v>
      </c>
    </row>
    <row r="187" spans="1:14" x14ac:dyDescent="0.35">
      <c r="A187" t="str">
        <f>+[2]SCHOOLS!A186</f>
        <v>REAHZ</v>
      </c>
      <c r="B187">
        <f>+[2]SCHOOLS!B186</f>
        <v>3351</v>
      </c>
      <c r="C187">
        <f>+[2]SCHOOLS!C186</f>
        <v>3351</v>
      </c>
      <c r="D187" t="str">
        <f>+[2]SCHOOLS!D186</f>
        <v>OUR LADY AND ST ROSE OF LIMA CATHOLIC PRIMARY &amp; NURSERY SCHOOL</v>
      </c>
      <c r="E187" s="234" t="str">
        <f>+[2]SCHOOLS!O186</f>
        <v>Primary Maintained</v>
      </c>
      <c r="G187" s="377">
        <f>+[2]Data!AO186</f>
        <v>12</v>
      </c>
      <c r="I187" s="378">
        <f t="shared" si="12"/>
        <v>5940</v>
      </c>
      <c r="K187" s="370">
        <f t="shared" si="9"/>
        <v>6540</v>
      </c>
      <c r="L187" s="379"/>
      <c r="M187" s="370">
        <f t="shared" si="10"/>
        <v>34</v>
      </c>
      <c r="N187" s="380">
        <f t="shared" si="11"/>
        <v>18530</v>
      </c>
    </row>
    <row r="188" spans="1:14" x14ac:dyDescent="0.35">
      <c r="A188" t="str">
        <f>+[2]SCHOOLS!A187</f>
        <v>REAFW</v>
      </c>
      <c r="B188">
        <f>+[2]SCHOOLS!B187</f>
        <v>3352</v>
      </c>
      <c r="C188">
        <f>+[2]SCHOOLS!C187</f>
        <v>3352</v>
      </c>
      <c r="D188" t="str">
        <f>+[2]SCHOOLS!D187</f>
        <v>KING DAVID PRIMARY SCHOOL</v>
      </c>
      <c r="E188" s="234" t="str">
        <f>+[2]SCHOOLS!O187</f>
        <v>Primary Maintained</v>
      </c>
      <c r="G188" s="377">
        <f>+[2]Data!AO187</f>
        <v>5</v>
      </c>
      <c r="I188" s="378">
        <f t="shared" si="12"/>
        <v>2475</v>
      </c>
      <c r="K188" s="370">
        <f t="shared" si="9"/>
        <v>2725</v>
      </c>
      <c r="L188" s="379"/>
      <c r="M188" s="370">
        <f t="shared" si="10"/>
        <v>14</v>
      </c>
      <c r="N188" s="380">
        <f t="shared" si="11"/>
        <v>7630</v>
      </c>
    </row>
    <row r="189" spans="1:14" x14ac:dyDescent="0.35">
      <c r="A189" t="str">
        <f>+[2]SCHOOLS!A188</f>
        <v>REANN</v>
      </c>
      <c r="B189">
        <f>+[2]SCHOOLS!B188</f>
        <v>3359</v>
      </c>
      <c r="C189">
        <f>+[2]SCHOOLS!C188</f>
        <v>3359</v>
      </c>
      <c r="D189" t="str">
        <f>+[2]SCHOOLS!D188</f>
        <v>ST WILFRID'S CATHOLIC J I SCHOOL</v>
      </c>
      <c r="E189" s="234" t="str">
        <f>+[2]SCHOOLS!O188</f>
        <v>Primary Maintained</v>
      </c>
      <c r="G189" s="377">
        <f>+[2]Data!AO188</f>
        <v>0</v>
      </c>
      <c r="I189" s="378">
        <f t="shared" si="12"/>
        <v>0</v>
      </c>
      <c r="K189" s="370">
        <f t="shared" si="9"/>
        <v>0</v>
      </c>
      <c r="L189" s="379"/>
      <c r="M189" s="370">
        <f t="shared" si="10"/>
        <v>0</v>
      </c>
      <c r="N189" s="380">
        <f t="shared" si="11"/>
        <v>0</v>
      </c>
    </row>
    <row r="190" spans="1:14" x14ac:dyDescent="0.35">
      <c r="A190" t="str">
        <f>+[2]SCHOOLS!A189</f>
        <v>REAMN</v>
      </c>
      <c r="B190">
        <f>+[2]SCHOOLS!B189</f>
        <v>3361</v>
      </c>
      <c r="C190">
        <f>+[2]SCHOOLS!C189</f>
        <v>3361</v>
      </c>
      <c r="D190" t="str">
        <f>+[2]SCHOOLS!D189</f>
        <v>ST. MARGARET MARY CATHOLIC PRIMARY SCHOOL</v>
      </c>
      <c r="E190" s="234" t="str">
        <f>+[2]SCHOOLS!O189</f>
        <v>Primary Maintained</v>
      </c>
      <c r="G190" s="377">
        <f>+[2]Data!AO189</f>
        <v>11</v>
      </c>
      <c r="I190" s="378">
        <f t="shared" si="12"/>
        <v>5445</v>
      </c>
      <c r="K190" s="370">
        <f t="shared" si="9"/>
        <v>5995</v>
      </c>
      <c r="L190" s="379"/>
      <c r="M190" s="370">
        <f t="shared" si="10"/>
        <v>31</v>
      </c>
      <c r="N190" s="380">
        <f t="shared" si="11"/>
        <v>16895</v>
      </c>
    </row>
    <row r="191" spans="1:14" x14ac:dyDescent="0.35">
      <c r="A191" t="str">
        <f>+[2]SCHOOLS!A190</f>
        <v>REALP</v>
      </c>
      <c r="B191">
        <f>+[2]SCHOOLS!B190</f>
        <v>3363</v>
      </c>
      <c r="C191">
        <f>+[2]SCHOOLS!C190</f>
        <v>3363</v>
      </c>
      <c r="D191" t="str">
        <f>+[2]SCHOOLS!D190</f>
        <v>ST. DUNSTAN'S CATHOLIC PRIMARY SCHOOL</v>
      </c>
      <c r="E191" s="234" t="str">
        <f>+[2]SCHOOLS!O190</f>
        <v>Primary Maintained</v>
      </c>
      <c r="G191" s="377">
        <f>+[2]Data!AO190</f>
        <v>6</v>
      </c>
      <c r="I191" s="378">
        <f t="shared" si="12"/>
        <v>2970</v>
      </c>
      <c r="K191" s="370">
        <f t="shared" si="9"/>
        <v>3270</v>
      </c>
      <c r="L191" s="379"/>
      <c r="M191" s="370">
        <f t="shared" si="10"/>
        <v>17</v>
      </c>
      <c r="N191" s="380">
        <f t="shared" si="11"/>
        <v>9265</v>
      </c>
    </row>
    <row r="192" spans="1:14" x14ac:dyDescent="0.35">
      <c r="A192" t="str">
        <f>+[2]SCHOOLS!A191</f>
        <v>REANC</v>
      </c>
      <c r="B192">
        <f>+[2]SCHOOLS!B191</f>
        <v>3366</v>
      </c>
      <c r="C192">
        <f>+[2]SCHOOLS!C191</f>
        <v>3366</v>
      </c>
      <c r="D192" t="str">
        <f>+[2]SCHOOLS!D191</f>
        <v>ST PAUL'S CATHOLIC PRIMARY SCHOOL</v>
      </c>
      <c r="E192" s="234" t="str">
        <f>+[2]SCHOOLS!O191</f>
        <v>Primary Academy</v>
      </c>
      <c r="G192" s="377">
        <f>+[2]Data!AO191</f>
        <v>0</v>
      </c>
      <c r="I192" s="378">
        <f t="shared" si="12"/>
        <v>0</v>
      </c>
      <c r="K192" s="370">
        <f t="shared" si="9"/>
        <v>0</v>
      </c>
      <c r="L192" s="379"/>
      <c r="M192" s="370">
        <f t="shared" si="10"/>
        <v>0</v>
      </c>
      <c r="N192" s="380">
        <f t="shared" si="11"/>
        <v>0</v>
      </c>
    </row>
    <row r="193" spans="1:14" x14ac:dyDescent="0.35">
      <c r="A193" t="str">
        <f>+[2]SCHOOLS!A192</f>
        <v>REALY</v>
      </c>
      <c r="B193">
        <f>+[2]SCHOOLS!B192</f>
        <v>3367</v>
      </c>
      <c r="C193">
        <f>+[2]SCHOOLS!C192</f>
        <v>3367</v>
      </c>
      <c r="D193" t="str">
        <f>+[2]SCHOOLS!D192</f>
        <v>ST. GERARD'S CATHOLIC PRIMARY SCHOOL</v>
      </c>
      <c r="E193" s="234" t="str">
        <f>+[2]SCHOOLS!O192</f>
        <v>Primary Maintained</v>
      </c>
      <c r="G193" s="377">
        <f>+[2]Data!AO192</f>
        <v>4</v>
      </c>
      <c r="I193" s="378">
        <f t="shared" si="12"/>
        <v>1980</v>
      </c>
      <c r="K193" s="370">
        <f t="shared" si="9"/>
        <v>2180</v>
      </c>
      <c r="L193" s="379"/>
      <c r="M193" s="370">
        <f t="shared" si="10"/>
        <v>11</v>
      </c>
      <c r="N193" s="380">
        <f t="shared" si="11"/>
        <v>5995</v>
      </c>
    </row>
    <row r="194" spans="1:14" x14ac:dyDescent="0.35">
      <c r="A194" t="str">
        <f>+[2]SCHOOLS!A193</f>
        <v>REALE</v>
      </c>
      <c r="B194">
        <f>+[2]SCHOOLS!B193</f>
        <v>3372</v>
      </c>
      <c r="C194">
        <f>+[2]SCHOOLS!C193</f>
        <v>3372</v>
      </c>
      <c r="D194" t="str">
        <f>+[2]SCHOOLS!D193</f>
        <v>ST. BERNADETTE'S CATHOLIC PRIMARY SCHOOL</v>
      </c>
      <c r="E194" s="234" t="str">
        <f>+[2]SCHOOLS!O193</f>
        <v>Primary Maintained</v>
      </c>
      <c r="G194" s="377">
        <f>+[2]Data!AO193</f>
        <v>40</v>
      </c>
      <c r="I194" s="378">
        <f t="shared" si="12"/>
        <v>19800</v>
      </c>
      <c r="K194" s="370">
        <f t="shared" si="9"/>
        <v>21800</v>
      </c>
      <c r="L194" s="379"/>
      <c r="M194" s="370">
        <f t="shared" si="10"/>
        <v>114</v>
      </c>
      <c r="N194" s="380">
        <f t="shared" si="11"/>
        <v>62130</v>
      </c>
    </row>
    <row r="195" spans="1:14" x14ac:dyDescent="0.35">
      <c r="A195" t="str">
        <f>+[2]SCHOOLS!A194</f>
        <v>REAMJ</v>
      </c>
      <c r="B195">
        <f>+[2]SCHOOLS!B194</f>
        <v>3377</v>
      </c>
      <c r="C195">
        <f>+[2]SCHOOLS!C194</f>
        <v>3377</v>
      </c>
      <c r="D195" t="str">
        <f>+[2]SCHOOLS!D194</f>
        <v>ST JUDES PRIMARY SCHOOL</v>
      </c>
      <c r="E195" s="234" t="str">
        <f>+[2]SCHOOLS!O194</f>
        <v>Primary Maintained</v>
      </c>
      <c r="G195" s="377">
        <f>+[2]Data!AO194</f>
        <v>0</v>
      </c>
      <c r="I195" s="378">
        <f t="shared" si="12"/>
        <v>0</v>
      </c>
      <c r="K195" s="370">
        <f t="shared" si="9"/>
        <v>0</v>
      </c>
      <c r="L195" s="379"/>
      <c r="M195" s="370">
        <f t="shared" si="10"/>
        <v>0</v>
      </c>
      <c r="N195" s="380">
        <f t="shared" si="11"/>
        <v>0</v>
      </c>
    </row>
    <row r="196" spans="1:14" x14ac:dyDescent="0.35">
      <c r="A196" t="str">
        <f>+[2]SCHOOLS!A195</f>
        <v>REALN</v>
      </c>
      <c r="B196">
        <f>+[2]SCHOOLS!B195</f>
        <v>3386</v>
      </c>
      <c r="C196">
        <f>+[2]SCHOOLS!C195</f>
        <v>3386</v>
      </c>
      <c r="D196" t="str">
        <f>+[2]SCHOOLS!D195</f>
        <v>ST CUTHBERT'S CATHOLIC PRIMARY SCHOOL</v>
      </c>
      <c r="E196" s="234" t="str">
        <f>+[2]SCHOOLS!O195</f>
        <v>Primary Maintained</v>
      </c>
      <c r="G196" s="377">
        <f>+[2]Data!AO195</f>
        <v>5</v>
      </c>
      <c r="I196" s="378">
        <f t="shared" si="12"/>
        <v>2475</v>
      </c>
      <c r="K196" s="370">
        <f t="shared" si="9"/>
        <v>2725</v>
      </c>
      <c r="L196" s="379"/>
      <c r="M196" s="370">
        <f t="shared" si="10"/>
        <v>14</v>
      </c>
      <c r="N196" s="380">
        <f t="shared" si="11"/>
        <v>7630</v>
      </c>
    </row>
    <row r="197" spans="1:14" x14ac:dyDescent="0.35">
      <c r="A197" t="str">
        <f>+[2]SCHOOLS!A196</f>
        <v>REALK</v>
      </c>
      <c r="B197">
        <f>+[2]SCHOOLS!B196</f>
        <v>3406</v>
      </c>
      <c r="C197">
        <f>+[2]SCHOOLS!C196</f>
        <v>3406</v>
      </c>
      <c r="D197" t="str">
        <f>+[2]SCHOOLS!D196</f>
        <v>ST. CLARE'S CATHOLIC PRIMARY SCHOOL</v>
      </c>
      <c r="E197" s="234" t="str">
        <f>+[2]SCHOOLS!O196</f>
        <v>Primary Maintained</v>
      </c>
      <c r="G197" s="377">
        <f>+[2]Data!AO196</f>
        <v>0</v>
      </c>
      <c r="I197" s="378">
        <f t="shared" si="12"/>
        <v>0</v>
      </c>
      <c r="K197" s="370">
        <f t="shared" si="9"/>
        <v>0</v>
      </c>
      <c r="L197" s="379"/>
      <c r="M197" s="370">
        <f t="shared" si="10"/>
        <v>0</v>
      </c>
      <c r="N197" s="380">
        <f t="shared" si="11"/>
        <v>0</v>
      </c>
    </row>
    <row r="198" spans="1:14" x14ac:dyDescent="0.35">
      <c r="A198" t="str">
        <f>+[2]SCHOOLS!A197</f>
        <v>REAFH</v>
      </c>
      <c r="B198">
        <f>+[2]SCHOOLS!B197</f>
        <v>3411</v>
      </c>
      <c r="C198">
        <f>+[2]SCHOOLS!C197</f>
        <v>3411</v>
      </c>
      <c r="D198" t="str">
        <f>+[2]SCHOOLS!D197</f>
        <v>HOLLY HILL INFANT &amp; NURSERY SCHOOL</v>
      </c>
      <c r="E198" s="234" t="str">
        <f>+[2]SCHOOLS!O197</f>
        <v>Primary Maintained</v>
      </c>
      <c r="G198" s="377">
        <f>+[2]Data!AO197</f>
        <v>23</v>
      </c>
      <c r="I198" s="378">
        <f t="shared" si="12"/>
        <v>11385</v>
      </c>
      <c r="K198" s="370">
        <f t="shared" si="9"/>
        <v>12535</v>
      </c>
      <c r="L198" s="379"/>
      <c r="M198" s="370">
        <f t="shared" si="10"/>
        <v>66</v>
      </c>
      <c r="N198" s="380">
        <f t="shared" si="11"/>
        <v>35970</v>
      </c>
    </row>
    <row r="199" spans="1:14" x14ac:dyDescent="0.35">
      <c r="A199" t="str">
        <f>+[2]SCHOOLS!A198</f>
        <v>REAAR</v>
      </c>
      <c r="B199">
        <f>+[2]SCHOOLS!B198</f>
        <v>3412</v>
      </c>
      <c r="C199">
        <f>+[2]SCHOOLS!C198</f>
        <v>3412</v>
      </c>
      <c r="D199" t="str">
        <f>+[2]SCHOOLS!D198</f>
        <v>AUDLEY PRIMARY SCHOOL</v>
      </c>
      <c r="E199" s="234" t="str">
        <f>+[2]SCHOOLS!O198</f>
        <v>Primary Academy</v>
      </c>
      <c r="G199" s="377">
        <f>+[2]Data!AO198</f>
        <v>22</v>
      </c>
      <c r="I199" s="378">
        <f t="shared" si="12"/>
        <v>10890</v>
      </c>
      <c r="K199" s="370">
        <f t="shared" si="9"/>
        <v>11990</v>
      </c>
      <c r="L199" s="379"/>
      <c r="M199" s="370">
        <f t="shared" si="10"/>
        <v>63</v>
      </c>
      <c r="N199" s="380">
        <f t="shared" si="11"/>
        <v>34335</v>
      </c>
    </row>
    <row r="200" spans="1:14" x14ac:dyDescent="0.35">
      <c r="A200" t="str">
        <f>+[2]SCHOOLS!A199</f>
        <v>REAKW</v>
      </c>
      <c r="B200">
        <f>+[2]SCHOOLS!B199</f>
        <v>2181</v>
      </c>
      <c r="C200">
        <f>+[2]SCHOOLS!C199</f>
        <v>3413</v>
      </c>
      <c r="D200" t="str">
        <f>+[2]SCHOOLS!D199</f>
        <v>SPRINGFIELD PRIMARY SCHOOL</v>
      </c>
      <c r="E200" s="234" t="str">
        <f>+[2]SCHOOLS!O199</f>
        <v>Primary Academy</v>
      </c>
      <c r="G200" s="377">
        <f>+[2]Data!AO199</f>
        <v>4</v>
      </c>
      <c r="I200" s="378">
        <f t="shared" si="12"/>
        <v>1980</v>
      </c>
      <c r="K200" s="370">
        <f t="shared" si="9"/>
        <v>2180</v>
      </c>
      <c r="L200" s="379"/>
      <c r="M200" s="370">
        <f t="shared" si="10"/>
        <v>11</v>
      </c>
      <c r="N200" s="380">
        <f t="shared" si="11"/>
        <v>5995</v>
      </c>
    </row>
    <row r="201" spans="1:14" x14ac:dyDescent="0.35">
      <c r="A201" t="str">
        <f>+[2]SCHOOLS!A200</f>
        <v>REANF</v>
      </c>
      <c r="B201">
        <f>+[2]SCHOOLS!B200</f>
        <v>3428</v>
      </c>
      <c r="C201">
        <f>+[2]SCHOOLS!C200</f>
        <v>3428</v>
      </c>
      <c r="D201" t="str">
        <f>+[2]SCHOOLS!D200</f>
        <v>ST PETER'S C.E. PRIMARY SCHOOL</v>
      </c>
      <c r="E201" s="234" t="str">
        <f>+[2]SCHOOLS!O200</f>
        <v>Primary Maintained</v>
      </c>
      <c r="G201" s="377">
        <f>+[2]Data!AO200</f>
        <v>4</v>
      </c>
      <c r="I201" s="378">
        <f t="shared" si="12"/>
        <v>1980</v>
      </c>
      <c r="K201" s="370">
        <f t="shared" ref="K201:K214" si="13">G201*$K$3</f>
        <v>2180</v>
      </c>
      <c r="L201" s="379"/>
      <c r="M201" s="370">
        <f t="shared" ref="M201:M214" si="14">ROUND(G201/$G$4*$M$4,0)</f>
        <v>11</v>
      </c>
      <c r="N201" s="380">
        <f t="shared" ref="N201:N214" si="15">M201*$K$3</f>
        <v>5995</v>
      </c>
    </row>
    <row r="202" spans="1:14" x14ac:dyDescent="0.35">
      <c r="A202" t="str">
        <f>+[2]SCHOOLS!A201</f>
        <v>REAHQ</v>
      </c>
      <c r="B202">
        <f>+[2]SCHOOLS!B201</f>
        <v>3431</v>
      </c>
      <c r="C202">
        <f>+[2]SCHOOLS!C201</f>
        <v>3431</v>
      </c>
      <c r="D202" t="str">
        <f>+[2]SCHOOLS!D201</f>
        <v>NEW OSCOTT PRIMARY SCHOOL</v>
      </c>
      <c r="E202" s="234" t="str">
        <f>+[2]SCHOOLS!O201</f>
        <v>Primary Maintained</v>
      </c>
      <c r="G202" s="377">
        <f>+[2]Data!AO201</f>
        <v>0</v>
      </c>
      <c r="I202" s="378">
        <f t="shared" si="12"/>
        <v>0</v>
      </c>
      <c r="K202" s="370">
        <f t="shared" si="13"/>
        <v>0</v>
      </c>
      <c r="L202" s="379"/>
      <c r="M202" s="370">
        <f t="shared" si="14"/>
        <v>0</v>
      </c>
      <c r="N202" s="380">
        <f t="shared" si="15"/>
        <v>0</v>
      </c>
    </row>
    <row r="203" spans="1:14" x14ac:dyDescent="0.35">
      <c r="A203" t="str">
        <f>+[2]SCHOOLS!A202</f>
        <v>REACN</v>
      </c>
      <c r="B203">
        <f>+[2]SCHOOLS!B202</f>
        <v>3432</v>
      </c>
      <c r="C203">
        <f>+[2]SCHOOLS!C202</f>
        <v>3432</v>
      </c>
      <c r="D203" t="str">
        <f>+[2]SCHOOLS!D202</f>
        <v>CLIFTON PRIMARY SCHOOL</v>
      </c>
      <c r="E203" s="234" t="str">
        <f>+[2]SCHOOLS!O202</f>
        <v>Primary Maintained</v>
      </c>
      <c r="G203" s="377">
        <f>+[2]Data!AO202</f>
        <v>1</v>
      </c>
      <c r="I203" s="378">
        <f t="shared" si="12"/>
        <v>495</v>
      </c>
      <c r="K203" s="370">
        <f t="shared" si="13"/>
        <v>545</v>
      </c>
      <c r="L203" s="379"/>
      <c r="M203" s="370">
        <f t="shared" si="14"/>
        <v>3</v>
      </c>
      <c r="N203" s="380">
        <f t="shared" si="15"/>
        <v>1635</v>
      </c>
    </row>
    <row r="204" spans="1:14" x14ac:dyDescent="0.35">
      <c r="A204" t="str">
        <f>+[2]SCHOOLS!A203</f>
        <v>REAAG</v>
      </c>
      <c r="B204">
        <f>+[2]SCHOOLS!B203</f>
        <v>3433</v>
      </c>
      <c r="C204">
        <f>+[2]SCHOOLS!C203</f>
        <v>3433</v>
      </c>
      <c r="D204" t="str">
        <f>+[2]SCHOOLS!D203</f>
        <v>ALBERT BRADBEER PRIMARY ACADEMY</v>
      </c>
      <c r="E204" s="234" t="str">
        <f>+[2]SCHOOLS!O203</f>
        <v>Primary Academy</v>
      </c>
      <c r="G204" s="377">
        <f>+[2]Data!AO203</f>
        <v>0</v>
      </c>
      <c r="I204" s="378">
        <f t="shared" si="12"/>
        <v>0</v>
      </c>
      <c r="K204" s="370">
        <f t="shared" si="13"/>
        <v>0</v>
      </c>
      <c r="L204" s="379"/>
      <c r="M204" s="370">
        <f t="shared" si="14"/>
        <v>0</v>
      </c>
      <c r="N204" s="380">
        <f t="shared" si="15"/>
        <v>0</v>
      </c>
    </row>
    <row r="205" spans="1:14" x14ac:dyDescent="0.35">
      <c r="A205" t="str">
        <f>+[2]SCHOOLS!A204</f>
        <v>REAHP</v>
      </c>
      <c r="B205">
        <f>+[2]SCHOOLS!B204</f>
        <v>3436</v>
      </c>
      <c r="C205">
        <f>+[2]SCHOOLS!C204</f>
        <v>3436</v>
      </c>
      <c r="D205" t="str">
        <f>+[2]SCHOOLS!D204</f>
        <v>THE HARPER BELL SEVENTH-DAY ADVENTIST SCHOOL</v>
      </c>
      <c r="E205" s="234" t="str">
        <f>+[2]SCHOOLS!O204</f>
        <v>Closed provision</v>
      </c>
      <c r="G205" s="377">
        <f>+[2]Data!AO204</f>
        <v>0</v>
      </c>
      <c r="I205" s="378">
        <f t="shared" si="12"/>
        <v>0</v>
      </c>
      <c r="K205" s="370">
        <f t="shared" si="13"/>
        <v>0</v>
      </c>
      <c r="L205" s="379"/>
      <c r="M205" s="370">
        <f t="shared" si="14"/>
        <v>0</v>
      </c>
      <c r="N205" s="380">
        <f t="shared" si="15"/>
        <v>0</v>
      </c>
    </row>
    <row r="206" spans="1:14" x14ac:dyDescent="0.35">
      <c r="A206" t="str">
        <f>+[2]SCHOOLS!A205</f>
        <v>READF</v>
      </c>
      <c r="B206">
        <f>+[2]SCHOOLS!B205</f>
        <v>5201</v>
      </c>
      <c r="C206">
        <f>+[2]SCHOOLS!C205</f>
        <v>5201</v>
      </c>
      <c r="D206" t="str">
        <f>+[2]SCHOOLS!D205</f>
        <v>DEANERY C.E. PRIMARY SCHOOL</v>
      </c>
      <c r="E206" s="234" t="str">
        <f>+[2]SCHOOLS!O205</f>
        <v>Primary Academy</v>
      </c>
      <c r="G206" s="377">
        <f>+[2]Data!AO205</f>
        <v>0</v>
      </c>
      <c r="I206" s="378">
        <f t="shared" si="12"/>
        <v>0</v>
      </c>
      <c r="K206" s="370">
        <f t="shared" si="13"/>
        <v>0</v>
      </c>
      <c r="L206" s="379"/>
      <c r="M206" s="370">
        <f t="shared" si="14"/>
        <v>0</v>
      </c>
      <c r="N206" s="380">
        <f t="shared" si="15"/>
        <v>0</v>
      </c>
    </row>
    <row r="207" spans="1:14" x14ac:dyDescent="0.35">
      <c r="A207" t="str">
        <f>+[2]SCHOOLS!A206</f>
        <v>REAPH</v>
      </c>
      <c r="B207">
        <f>+[2]SCHOOLS!B206</f>
        <v>5203</v>
      </c>
      <c r="C207">
        <f>+[2]SCHOOLS!C206</f>
        <v>5203</v>
      </c>
      <c r="D207" t="str">
        <f>+[2]SCHOOLS!D206</f>
        <v>WALMLEY INFANT SCHOOL</v>
      </c>
      <c r="E207" s="234" t="str">
        <f>+[2]SCHOOLS!O206</f>
        <v>Primary Maintained</v>
      </c>
      <c r="G207" s="377">
        <f>+[2]Data!AO206</f>
        <v>0</v>
      </c>
      <c r="I207" s="378">
        <f t="shared" si="12"/>
        <v>0</v>
      </c>
      <c r="K207" s="370">
        <f t="shared" si="13"/>
        <v>0</v>
      </c>
      <c r="L207" s="379"/>
      <c r="M207" s="370">
        <f t="shared" si="14"/>
        <v>0</v>
      </c>
      <c r="N207" s="380">
        <f t="shared" si="15"/>
        <v>0</v>
      </c>
    </row>
    <row r="208" spans="1:14" x14ac:dyDescent="0.35">
      <c r="A208" t="str">
        <f>+[2]SCHOOLS!A207</f>
        <v>REAGQ</v>
      </c>
      <c r="B208">
        <f>+[2]SCHOOLS!B207</f>
        <v>2162</v>
      </c>
      <c r="C208">
        <f>+[2]SCHOOLS!C207</f>
        <v>5204</v>
      </c>
      <c r="D208" t="str">
        <f>+[2]SCHOOLS!D207</f>
        <v>MANOR PARK PRIMARY SCHOOL</v>
      </c>
      <c r="E208" s="234" t="str">
        <f>+[2]SCHOOLS!O207</f>
        <v>Primary Academy</v>
      </c>
      <c r="G208" s="377">
        <f>+[2]Data!AO207</f>
        <v>0</v>
      </c>
      <c r="I208" s="378">
        <f t="shared" si="12"/>
        <v>0</v>
      </c>
      <c r="K208" s="370">
        <f t="shared" si="13"/>
        <v>0</v>
      </c>
      <c r="L208" s="379"/>
      <c r="M208" s="370">
        <f t="shared" si="14"/>
        <v>0</v>
      </c>
      <c r="N208" s="380">
        <f t="shared" si="15"/>
        <v>0</v>
      </c>
    </row>
    <row r="209" spans="1:34" x14ac:dyDescent="0.35">
      <c r="A209" t="str">
        <f>+[2]SCHOOLS!A208</f>
        <v>REALT</v>
      </c>
      <c r="B209">
        <f>+[2]SCHOOLS!B208</f>
        <v>5205</v>
      </c>
      <c r="C209">
        <f>+[2]SCHOOLS!C208</f>
        <v>5205</v>
      </c>
      <c r="D209" t="str">
        <f>+[2]SCHOOLS!D208</f>
        <v>ST FRANCIS CHURCH OF ENGLAND AIDED PRIMARY SCHOOL AND NURSERY</v>
      </c>
      <c r="E209" s="234" t="str">
        <f>+[2]SCHOOLS!O208</f>
        <v>Primary Academy</v>
      </c>
      <c r="G209" s="377">
        <f>+[2]Data!AO208</f>
        <v>1</v>
      </c>
      <c r="I209" s="378">
        <f t="shared" si="12"/>
        <v>495</v>
      </c>
      <c r="K209" s="370">
        <f t="shared" si="13"/>
        <v>545</v>
      </c>
      <c r="L209" s="379"/>
      <c r="M209" s="370">
        <f t="shared" si="14"/>
        <v>3</v>
      </c>
      <c r="N209" s="380">
        <f t="shared" si="15"/>
        <v>1635</v>
      </c>
    </row>
    <row r="210" spans="1:34" x14ac:dyDescent="0.35">
      <c r="A210">
        <f>+[2]SCHOOLS!A209</f>
        <v>0</v>
      </c>
      <c r="B210">
        <f>+[2]SCHOOLS!B209</f>
        <v>4019</v>
      </c>
      <c r="C210">
        <f>+[2]SCHOOLS!C209</f>
        <v>4019</v>
      </c>
      <c r="D210" t="str">
        <f>+[2]SCHOOLS!D209</f>
        <v>Ark Victoria Academy</v>
      </c>
      <c r="E210" s="234" t="str">
        <f>+[2]SCHOOLS!O209</f>
        <v>Primary Academy</v>
      </c>
      <c r="G210" s="377">
        <f>+[2]Data!AO209</f>
        <v>9</v>
      </c>
      <c r="I210" s="378">
        <f t="shared" si="12"/>
        <v>4455</v>
      </c>
      <c r="J210" s="381"/>
      <c r="K210" s="390">
        <f t="shared" si="13"/>
        <v>4905</v>
      </c>
      <c r="M210" s="390">
        <f t="shared" si="14"/>
        <v>26</v>
      </c>
      <c r="N210" s="380">
        <f t="shared" si="15"/>
        <v>14170</v>
      </c>
    </row>
    <row r="211" spans="1:34" x14ac:dyDescent="0.35">
      <c r="A211" t="str">
        <f>+[2]SCHOOLS!A210</f>
        <v>REAGR</v>
      </c>
      <c r="B211">
        <f>+[2]SCHOOLS!B210</f>
        <v>2075</v>
      </c>
      <c r="C211">
        <f>+[2]SCHOOLS!C210</f>
        <v>2461</v>
      </c>
      <c r="D211" t="str">
        <f>+[2]SCHOOLS!D210</f>
        <v>Mansfield Green (new provision September)</v>
      </c>
      <c r="E211" s="234" t="str">
        <f>+[2]SCHOOLS!O210</f>
        <v>Primary Academy</v>
      </c>
      <c r="G211" s="377">
        <f>+[2]Data!AO210</f>
        <v>0</v>
      </c>
      <c r="I211" s="378">
        <f t="shared" si="12"/>
        <v>0</v>
      </c>
      <c r="J211" s="381"/>
      <c r="K211" s="390">
        <f t="shared" si="13"/>
        <v>0</v>
      </c>
      <c r="M211" s="390">
        <f t="shared" si="14"/>
        <v>0</v>
      </c>
      <c r="N211" s="380">
        <f t="shared" si="15"/>
        <v>0</v>
      </c>
    </row>
    <row r="212" spans="1:34" x14ac:dyDescent="0.35">
      <c r="A212" t="str">
        <f>+[2]SCHOOLS!A211</f>
        <v>READD</v>
      </c>
      <c r="B212">
        <f>+[2]SCHOOLS!B211</f>
        <v>2191</v>
      </c>
      <c r="C212">
        <f>+[2]SCHOOLS!C211</f>
        <v>2191</v>
      </c>
      <c r="D212" t="str">
        <f>+[2]SCHOOLS!D211</f>
        <v>COURT FARM (new provision September)</v>
      </c>
      <c r="E212" s="234" t="str">
        <f>+[2]SCHOOLS!O211</f>
        <v>Primary Maintained</v>
      </c>
      <c r="G212" s="377">
        <f>+[2]Data!AO211</f>
        <v>11</v>
      </c>
      <c r="I212" s="378">
        <f t="shared" si="12"/>
        <v>5445</v>
      </c>
      <c r="K212" s="370">
        <f t="shared" si="13"/>
        <v>5995</v>
      </c>
      <c r="M212" s="370">
        <f t="shared" si="14"/>
        <v>31</v>
      </c>
      <c r="N212" s="380">
        <f t="shared" si="15"/>
        <v>16895</v>
      </c>
    </row>
    <row r="213" spans="1:34" x14ac:dyDescent="0.35">
      <c r="A213" t="str">
        <f>+[2]SCHOOLS!A212</f>
        <v>REAHF</v>
      </c>
      <c r="B213">
        <f>+[2]SCHOOLS!B212</f>
        <v>2078</v>
      </c>
      <c r="C213">
        <f>+[2]SCHOOLS!C212</f>
        <v>2078</v>
      </c>
      <c r="D213" t="str">
        <f>+[2]SCHOOLS!D212</f>
        <v>Moor Green Primary Academy(new provision September 18)</v>
      </c>
      <c r="E213" s="234" t="str">
        <f>+[2]SCHOOLS!O212</f>
        <v>Primary Academy</v>
      </c>
      <c r="G213" s="377">
        <f>+[2]Data!AO212</f>
        <v>0</v>
      </c>
      <c r="I213" s="378">
        <f t="shared" si="12"/>
        <v>0</v>
      </c>
      <c r="K213" s="370">
        <f t="shared" si="13"/>
        <v>0</v>
      </c>
      <c r="M213" s="370">
        <f t="shared" si="14"/>
        <v>0</v>
      </c>
      <c r="N213" s="380">
        <f t="shared" si="15"/>
        <v>0</v>
      </c>
    </row>
    <row r="214" spans="1:34" s="391" customFormat="1" x14ac:dyDescent="0.35">
      <c r="A214" s="391" t="str">
        <f>+[2]SCHOOLS!A213</f>
        <v>REACQ</v>
      </c>
      <c r="B214" s="391">
        <f>+[2]SCHOOLS!B213</f>
        <v>2185</v>
      </c>
      <c r="C214" s="391">
        <f>+[2]SCHOOLS!C213</f>
        <v>2185</v>
      </c>
      <c r="D214" s="391" t="str">
        <f>+[2]SCHOOLS!D213</f>
        <v>Colebourne Primary (new provision Sept 19)</v>
      </c>
      <c r="E214" s="392" t="str">
        <f>+[2]SCHOOLS!O213</f>
        <v>Primary Maintained</v>
      </c>
      <c r="G214" s="393">
        <f>+[2]Data!AO213</f>
        <v>0</v>
      </c>
      <c r="I214" s="394">
        <f t="shared" si="12"/>
        <v>0</v>
      </c>
      <c r="K214" s="395">
        <f t="shared" si="13"/>
        <v>0</v>
      </c>
      <c r="L214" s="396"/>
      <c r="M214" s="395">
        <f t="shared" si="14"/>
        <v>0</v>
      </c>
      <c r="N214" s="397">
        <f t="shared" si="15"/>
        <v>0</v>
      </c>
    </row>
    <row r="215" spans="1:34" customFormat="1" x14ac:dyDescent="0.35">
      <c r="B215" t="e">
        <f>[2]Data!#REF!</f>
        <v>#REF!</v>
      </c>
      <c r="C215" t="e">
        <f>[2]Data!#REF!</f>
        <v>#REF!</v>
      </c>
      <c r="D215" t="e">
        <f>[2]Data!#REF!</f>
        <v>#REF!</v>
      </c>
      <c r="E215" s="233" t="s">
        <v>1259</v>
      </c>
      <c r="G215" t="e">
        <f>[2]Data!#REF!</f>
        <v>#REF!</v>
      </c>
      <c r="I215" s="378" t="e">
        <f t="shared" si="12"/>
        <v>#REF!</v>
      </c>
      <c r="K215" s="398"/>
      <c r="T215" s="399"/>
      <c r="AF215" s="400"/>
      <c r="AG215" s="400"/>
      <c r="AH215" s="400"/>
    </row>
    <row r="216" spans="1:34" customFormat="1" x14ac:dyDescent="0.35">
      <c r="B216" t="e">
        <f>[2]Data!#REF!</f>
        <v>#REF!</v>
      </c>
      <c r="C216" t="e">
        <f>[2]Data!#REF!</f>
        <v>#REF!</v>
      </c>
      <c r="D216" t="e">
        <f>[2]Data!#REF!</f>
        <v>#REF!</v>
      </c>
      <c r="E216" s="233" t="s">
        <v>1259</v>
      </c>
      <c r="G216" t="e">
        <f>[2]Data!#REF!</f>
        <v>#REF!</v>
      </c>
      <c r="I216" s="378" t="e">
        <f t="shared" si="12"/>
        <v>#REF!</v>
      </c>
      <c r="K216" s="398"/>
      <c r="T216" s="399"/>
      <c r="AF216" s="400"/>
      <c r="AG216" s="400"/>
      <c r="AH216" s="400"/>
    </row>
    <row r="217" spans="1:34" customFormat="1" x14ac:dyDescent="0.35">
      <c r="B217" t="e">
        <f>[2]Data!#REF!</f>
        <v>#REF!</v>
      </c>
      <c r="C217" t="e">
        <f>[2]Data!#REF!</f>
        <v>#REF!</v>
      </c>
      <c r="D217" t="e">
        <f>[2]Data!#REF!</f>
        <v>#REF!</v>
      </c>
      <c r="E217" s="233" t="s">
        <v>1259</v>
      </c>
      <c r="G217" t="e">
        <f>[2]Data!#REF!</f>
        <v>#REF!</v>
      </c>
      <c r="I217" s="378" t="e">
        <f t="shared" si="12"/>
        <v>#REF!</v>
      </c>
      <c r="K217" s="398"/>
      <c r="T217" s="399"/>
      <c r="AF217" s="400"/>
      <c r="AG217" s="400"/>
      <c r="AH217" s="400"/>
    </row>
    <row r="218" spans="1:34" customFormat="1" x14ac:dyDescent="0.35">
      <c r="B218" t="e">
        <f>[2]Data!#REF!</f>
        <v>#REF!</v>
      </c>
      <c r="C218" t="e">
        <f>[2]Data!#REF!</f>
        <v>#REF!</v>
      </c>
      <c r="D218" t="e">
        <f>[2]Data!#REF!</f>
        <v>#REF!</v>
      </c>
      <c r="E218" s="233" t="s">
        <v>1259</v>
      </c>
      <c r="G218" t="e">
        <f>[2]Data!#REF!</f>
        <v>#REF!</v>
      </c>
      <c r="I218" s="378" t="e">
        <f t="shared" si="12"/>
        <v>#REF!</v>
      </c>
      <c r="K218" s="398"/>
      <c r="T218" s="399"/>
      <c r="AF218" s="400"/>
      <c r="AG218" s="400"/>
      <c r="AH218" s="400"/>
    </row>
    <row r="219" spans="1:34" customFormat="1" x14ac:dyDescent="0.35">
      <c r="B219" t="e">
        <f>[2]Data!#REF!</f>
        <v>#REF!</v>
      </c>
      <c r="C219" t="e">
        <f>[2]Data!#REF!</f>
        <v>#REF!</v>
      </c>
      <c r="D219" t="e">
        <f>[2]Data!#REF!</f>
        <v>#REF!</v>
      </c>
      <c r="E219" s="233" t="s">
        <v>1259</v>
      </c>
      <c r="G219" t="e">
        <f>[2]Data!#REF!</f>
        <v>#REF!</v>
      </c>
      <c r="I219" s="378" t="e">
        <f t="shared" si="12"/>
        <v>#REF!</v>
      </c>
      <c r="K219" s="398"/>
      <c r="T219" s="399"/>
      <c r="AF219" s="400"/>
      <c r="AG219" s="400"/>
      <c r="AH219" s="400"/>
    </row>
    <row r="220" spans="1:34" customFormat="1" x14ac:dyDescent="0.35">
      <c r="B220" t="e">
        <f>[2]Data!#REF!</f>
        <v>#REF!</v>
      </c>
      <c r="C220" t="e">
        <f>[2]Data!#REF!</f>
        <v>#REF!</v>
      </c>
      <c r="D220" t="e">
        <f>[2]Data!#REF!</f>
        <v>#REF!</v>
      </c>
      <c r="E220" s="233" t="s">
        <v>1259</v>
      </c>
      <c r="G220" t="e">
        <f>[2]Data!#REF!</f>
        <v>#REF!</v>
      </c>
      <c r="I220" s="378" t="e">
        <f t="shared" si="12"/>
        <v>#REF!</v>
      </c>
      <c r="K220" s="398"/>
      <c r="T220" s="399"/>
      <c r="AF220" s="400"/>
      <c r="AG220" s="400"/>
      <c r="AH220" s="400"/>
    </row>
    <row r="221" spans="1:34" customFormat="1" x14ac:dyDescent="0.35">
      <c r="B221" t="e">
        <f>[2]Data!#REF!</f>
        <v>#REF!</v>
      </c>
      <c r="C221" t="e">
        <f>[2]Data!#REF!</f>
        <v>#REF!</v>
      </c>
      <c r="D221" t="e">
        <f>[2]Data!#REF!</f>
        <v>#REF!</v>
      </c>
      <c r="E221" s="233" t="s">
        <v>1259</v>
      </c>
      <c r="G221" t="e">
        <f>[2]Data!#REF!</f>
        <v>#REF!</v>
      </c>
      <c r="I221" s="378" t="e">
        <f t="shared" si="12"/>
        <v>#REF!</v>
      </c>
      <c r="K221" s="398"/>
      <c r="T221" s="399"/>
      <c r="AF221" s="400"/>
      <c r="AG221" s="400"/>
      <c r="AH221" s="400"/>
    </row>
    <row r="222" spans="1:34" customFormat="1" x14ac:dyDescent="0.35">
      <c r="B222" t="e">
        <f>[2]Data!#REF!</f>
        <v>#REF!</v>
      </c>
      <c r="C222" t="e">
        <f>[2]Data!#REF!</f>
        <v>#REF!</v>
      </c>
      <c r="D222" t="e">
        <f>[2]Data!#REF!</f>
        <v>#REF!</v>
      </c>
      <c r="E222" s="233" t="s">
        <v>1259</v>
      </c>
      <c r="G222" t="e">
        <f>[2]Data!#REF!</f>
        <v>#REF!</v>
      </c>
      <c r="I222" s="378" t="e">
        <f t="shared" si="12"/>
        <v>#REF!</v>
      </c>
      <c r="K222" s="398"/>
      <c r="T222" s="399"/>
      <c r="AF222" s="400"/>
      <c r="AG222" s="400"/>
      <c r="AH222" s="400"/>
    </row>
    <row r="223" spans="1:34" customFormat="1" x14ac:dyDescent="0.35">
      <c r="B223" t="e">
        <f>[2]Data!#REF!</f>
        <v>#REF!</v>
      </c>
      <c r="C223" t="e">
        <f>[2]Data!#REF!</f>
        <v>#REF!</v>
      </c>
      <c r="D223" t="e">
        <f>[2]Data!#REF!</f>
        <v>#REF!</v>
      </c>
      <c r="E223" s="233" t="s">
        <v>1259</v>
      </c>
      <c r="G223" t="e">
        <f>[2]Data!#REF!</f>
        <v>#REF!</v>
      </c>
      <c r="I223" s="378" t="e">
        <f t="shared" si="12"/>
        <v>#REF!</v>
      </c>
      <c r="K223" s="398"/>
      <c r="T223" s="399"/>
      <c r="AF223" s="400"/>
      <c r="AG223" s="400"/>
      <c r="AH223" s="400"/>
    </row>
    <row r="224" spans="1:34" customFormat="1" x14ac:dyDescent="0.35">
      <c r="B224" t="e">
        <f>[2]Data!#REF!</f>
        <v>#REF!</v>
      </c>
      <c r="C224" t="e">
        <f>[2]Data!#REF!</f>
        <v>#REF!</v>
      </c>
      <c r="D224" t="e">
        <f>[2]Data!#REF!</f>
        <v>#REF!</v>
      </c>
      <c r="E224" s="233" t="s">
        <v>1259</v>
      </c>
      <c r="G224" t="e">
        <f>[2]Data!#REF!</f>
        <v>#REF!</v>
      </c>
      <c r="I224" s="378" t="e">
        <f t="shared" si="12"/>
        <v>#REF!</v>
      </c>
      <c r="K224" s="398"/>
      <c r="T224" s="399"/>
      <c r="AF224" s="400"/>
      <c r="AG224" s="400"/>
      <c r="AH224" s="400"/>
    </row>
    <row r="225" spans="2:34" customFormat="1" x14ac:dyDescent="0.35">
      <c r="B225" t="e">
        <f>[2]Data!#REF!</f>
        <v>#REF!</v>
      </c>
      <c r="C225" t="e">
        <f>[2]Data!#REF!</f>
        <v>#REF!</v>
      </c>
      <c r="D225" t="e">
        <f>[2]Data!#REF!</f>
        <v>#REF!</v>
      </c>
      <c r="E225" s="233" t="s">
        <v>1259</v>
      </c>
      <c r="G225" t="e">
        <f>[2]Data!#REF!</f>
        <v>#REF!</v>
      </c>
      <c r="I225" s="378" t="e">
        <f t="shared" si="12"/>
        <v>#REF!</v>
      </c>
      <c r="K225" s="398"/>
      <c r="T225" s="399"/>
      <c r="AF225" s="400"/>
      <c r="AG225" s="400"/>
      <c r="AH225" s="400"/>
    </row>
    <row r="226" spans="2:34" customFormat="1" x14ac:dyDescent="0.35">
      <c r="B226" t="e">
        <f>[2]Data!#REF!</f>
        <v>#REF!</v>
      </c>
      <c r="C226" t="e">
        <f>[2]Data!#REF!</f>
        <v>#REF!</v>
      </c>
      <c r="D226" t="e">
        <f>[2]Data!#REF!</f>
        <v>#REF!</v>
      </c>
      <c r="E226" s="233" t="s">
        <v>1259</v>
      </c>
      <c r="G226" t="e">
        <f>[2]Data!#REF!</f>
        <v>#REF!</v>
      </c>
      <c r="I226" s="378" t="e">
        <f t="shared" si="12"/>
        <v>#REF!</v>
      </c>
      <c r="K226" s="398"/>
      <c r="T226" s="399"/>
      <c r="AF226" s="400"/>
      <c r="AG226" s="400"/>
      <c r="AH226" s="400"/>
    </row>
    <row r="227" spans="2:34" customFormat="1" x14ac:dyDescent="0.35">
      <c r="B227" t="e">
        <f>[2]Data!#REF!</f>
        <v>#REF!</v>
      </c>
      <c r="C227" t="e">
        <f>[2]Data!#REF!</f>
        <v>#REF!</v>
      </c>
      <c r="D227" t="e">
        <f>[2]Data!#REF!</f>
        <v>#REF!</v>
      </c>
      <c r="E227" s="233" t="s">
        <v>1259</v>
      </c>
      <c r="G227" t="e">
        <f>[2]Data!#REF!</f>
        <v>#REF!</v>
      </c>
      <c r="I227" s="378" t="e">
        <f t="shared" si="12"/>
        <v>#REF!</v>
      </c>
      <c r="K227" s="398"/>
      <c r="T227" s="399"/>
      <c r="AF227" s="400"/>
      <c r="AG227" s="400"/>
      <c r="AH227" s="400"/>
    </row>
    <row r="228" spans="2:34" customFormat="1" x14ac:dyDescent="0.35">
      <c r="B228" t="e">
        <f>[2]Data!#REF!</f>
        <v>#REF!</v>
      </c>
      <c r="C228" t="e">
        <f>[2]Data!#REF!</f>
        <v>#REF!</v>
      </c>
      <c r="D228" t="e">
        <f>[2]Data!#REF!</f>
        <v>#REF!</v>
      </c>
      <c r="E228" s="233" t="s">
        <v>1259</v>
      </c>
      <c r="G228" t="e">
        <f>[2]Data!#REF!</f>
        <v>#REF!</v>
      </c>
      <c r="I228" s="378" t="e">
        <f t="shared" ref="I228:I291" si="16">+G228*$I$3</f>
        <v>#REF!</v>
      </c>
      <c r="K228" s="398"/>
      <c r="T228" s="399"/>
      <c r="AF228" s="400"/>
      <c r="AG228" s="400"/>
      <c r="AH228" s="400"/>
    </row>
    <row r="229" spans="2:34" customFormat="1" x14ac:dyDescent="0.35">
      <c r="B229" t="e">
        <f>[2]Data!#REF!</f>
        <v>#REF!</v>
      </c>
      <c r="C229" t="e">
        <f>[2]Data!#REF!</f>
        <v>#REF!</v>
      </c>
      <c r="D229" t="e">
        <f>[2]Data!#REF!</f>
        <v>#REF!</v>
      </c>
      <c r="E229" s="233" t="s">
        <v>1259</v>
      </c>
      <c r="G229" t="e">
        <f>[2]Data!#REF!</f>
        <v>#REF!</v>
      </c>
      <c r="I229" s="378" t="e">
        <f t="shared" si="16"/>
        <v>#REF!</v>
      </c>
      <c r="K229" s="398"/>
      <c r="T229" s="399"/>
      <c r="AF229" s="400"/>
      <c r="AG229" s="400"/>
      <c r="AH229" s="400"/>
    </row>
    <row r="230" spans="2:34" customFormat="1" x14ac:dyDescent="0.35">
      <c r="B230" t="e">
        <f>[2]Data!#REF!</f>
        <v>#REF!</v>
      </c>
      <c r="C230" t="e">
        <f>[2]Data!#REF!</f>
        <v>#REF!</v>
      </c>
      <c r="D230" t="e">
        <f>[2]Data!#REF!</f>
        <v>#REF!</v>
      </c>
      <c r="E230" s="233" t="s">
        <v>1259</v>
      </c>
      <c r="G230" t="e">
        <f>[2]Data!#REF!</f>
        <v>#REF!</v>
      </c>
      <c r="I230" s="378" t="e">
        <f t="shared" si="16"/>
        <v>#REF!</v>
      </c>
      <c r="K230" s="398"/>
      <c r="T230" s="399"/>
      <c r="AF230" s="400"/>
      <c r="AG230" s="400"/>
      <c r="AH230" s="400"/>
    </row>
    <row r="231" spans="2:34" customFormat="1" x14ac:dyDescent="0.35">
      <c r="B231" t="e">
        <f>[2]Data!#REF!</f>
        <v>#REF!</v>
      </c>
      <c r="C231" t="e">
        <f>[2]Data!#REF!</f>
        <v>#REF!</v>
      </c>
      <c r="D231" t="e">
        <f>[2]Data!#REF!</f>
        <v>#REF!</v>
      </c>
      <c r="E231" s="233" t="s">
        <v>1259</v>
      </c>
      <c r="G231" t="e">
        <f>[2]Data!#REF!</f>
        <v>#REF!</v>
      </c>
      <c r="I231" s="378" t="e">
        <f t="shared" si="16"/>
        <v>#REF!</v>
      </c>
      <c r="K231" s="398"/>
      <c r="T231" s="399"/>
      <c r="AF231" s="400"/>
      <c r="AG231" s="400"/>
      <c r="AH231" s="400"/>
    </row>
    <row r="232" spans="2:34" customFormat="1" x14ac:dyDescent="0.35">
      <c r="B232" t="e">
        <f>[2]Data!#REF!</f>
        <v>#REF!</v>
      </c>
      <c r="C232" t="e">
        <f>[2]Data!#REF!</f>
        <v>#REF!</v>
      </c>
      <c r="D232" t="e">
        <f>[2]Data!#REF!</f>
        <v>#REF!</v>
      </c>
      <c r="E232" s="233" t="s">
        <v>1259</v>
      </c>
      <c r="G232" t="e">
        <f>[2]Data!#REF!</f>
        <v>#REF!</v>
      </c>
      <c r="I232" s="378" t="e">
        <f t="shared" si="16"/>
        <v>#REF!</v>
      </c>
      <c r="K232" s="398"/>
      <c r="T232" s="399"/>
      <c r="AF232" s="400"/>
      <c r="AG232" s="400"/>
      <c r="AH232" s="400"/>
    </row>
    <row r="233" spans="2:34" customFormat="1" x14ac:dyDescent="0.35">
      <c r="B233" t="e">
        <f>[2]Data!#REF!</f>
        <v>#REF!</v>
      </c>
      <c r="C233" t="e">
        <f>[2]Data!#REF!</f>
        <v>#REF!</v>
      </c>
      <c r="D233" t="e">
        <f>[2]Data!#REF!</f>
        <v>#REF!</v>
      </c>
      <c r="E233" s="233" t="s">
        <v>1259</v>
      </c>
      <c r="G233" t="e">
        <f>[2]Data!#REF!</f>
        <v>#REF!</v>
      </c>
      <c r="I233" s="378" t="e">
        <f t="shared" si="16"/>
        <v>#REF!</v>
      </c>
      <c r="K233" s="398"/>
      <c r="T233" s="399"/>
      <c r="AF233" s="400"/>
      <c r="AG233" s="400"/>
      <c r="AH233" s="400"/>
    </row>
    <row r="234" spans="2:34" customFormat="1" x14ac:dyDescent="0.35">
      <c r="B234" t="e">
        <f>[2]Data!#REF!</f>
        <v>#REF!</v>
      </c>
      <c r="C234" t="e">
        <f>[2]Data!#REF!</f>
        <v>#REF!</v>
      </c>
      <c r="D234" t="e">
        <f>[2]Data!#REF!</f>
        <v>#REF!</v>
      </c>
      <c r="E234" s="233" t="s">
        <v>1259</v>
      </c>
      <c r="G234" t="e">
        <f>[2]Data!#REF!</f>
        <v>#REF!</v>
      </c>
      <c r="I234" s="378" t="e">
        <f t="shared" si="16"/>
        <v>#REF!</v>
      </c>
      <c r="K234" s="398"/>
      <c r="T234" s="399"/>
      <c r="AF234" s="400"/>
      <c r="AG234" s="400"/>
      <c r="AH234" s="400"/>
    </row>
    <row r="235" spans="2:34" customFormat="1" x14ac:dyDescent="0.35">
      <c r="B235" t="e">
        <f>[2]Data!#REF!</f>
        <v>#REF!</v>
      </c>
      <c r="C235" t="e">
        <f>[2]Data!#REF!</f>
        <v>#REF!</v>
      </c>
      <c r="D235" t="e">
        <f>[2]Data!#REF!</f>
        <v>#REF!</v>
      </c>
      <c r="E235" s="233" t="s">
        <v>1259</v>
      </c>
      <c r="G235" t="e">
        <f>[2]Data!#REF!</f>
        <v>#REF!</v>
      </c>
      <c r="I235" s="378" t="e">
        <f t="shared" si="16"/>
        <v>#REF!</v>
      </c>
      <c r="K235" s="398"/>
      <c r="T235" s="399"/>
      <c r="AF235" s="400"/>
      <c r="AG235" s="400"/>
      <c r="AH235" s="400"/>
    </row>
    <row r="236" spans="2:34" customFormat="1" x14ac:dyDescent="0.35">
      <c r="B236" t="e">
        <f>[2]Data!#REF!</f>
        <v>#REF!</v>
      </c>
      <c r="C236" t="e">
        <f>[2]Data!#REF!</f>
        <v>#REF!</v>
      </c>
      <c r="D236" t="e">
        <f>[2]Data!#REF!</f>
        <v>#REF!</v>
      </c>
      <c r="E236" s="233" t="s">
        <v>1259</v>
      </c>
      <c r="G236" t="e">
        <f>[2]Data!#REF!</f>
        <v>#REF!</v>
      </c>
      <c r="I236" s="378" t="e">
        <f t="shared" si="16"/>
        <v>#REF!</v>
      </c>
      <c r="K236" s="398"/>
      <c r="T236" s="399"/>
      <c r="AF236" s="400"/>
      <c r="AG236" s="400"/>
      <c r="AH236" s="400"/>
    </row>
    <row r="237" spans="2:34" customFormat="1" x14ac:dyDescent="0.35">
      <c r="B237" t="e">
        <f>[2]Data!#REF!</f>
        <v>#REF!</v>
      </c>
      <c r="C237" t="e">
        <f>[2]Data!#REF!</f>
        <v>#REF!</v>
      </c>
      <c r="D237" t="e">
        <f>[2]Data!#REF!</f>
        <v>#REF!</v>
      </c>
      <c r="E237" s="233" t="s">
        <v>1259</v>
      </c>
      <c r="G237" t="e">
        <f>[2]Data!#REF!</f>
        <v>#REF!</v>
      </c>
      <c r="I237" s="378" t="e">
        <f t="shared" si="16"/>
        <v>#REF!</v>
      </c>
      <c r="K237" s="398"/>
      <c r="T237" s="399"/>
      <c r="AF237" s="400"/>
      <c r="AG237" s="400"/>
      <c r="AH237" s="400"/>
    </row>
    <row r="238" spans="2:34" customFormat="1" x14ac:dyDescent="0.35">
      <c r="B238" t="e">
        <f>[2]Data!#REF!</f>
        <v>#REF!</v>
      </c>
      <c r="C238" t="e">
        <f>[2]Data!#REF!</f>
        <v>#REF!</v>
      </c>
      <c r="D238" t="e">
        <f>[2]Data!#REF!</f>
        <v>#REF!</v>
      </c>
      <c r="E238" s="233" t="s">
        <v>1259</v>
      </c>
      <c r="G238" t="e">
        <f>[2]Data!#REF!</f>
        <v>#REF!</v>
      </c>
      <c r="I238" s="378" t="e">
        <f t="shared" si="16"/>
        <v>#REF!</v>
      </c>
      <c r="K238" s="398"/>
      <c r="T238" s="399"/>
      <c r="AF238" s="400"/>
      <c r="AG238" s="400"/>
      <c r="AH238" s="400"/>
    </row>
    <row r="239" spans="2:34" customFormat="1" x14ac:dyDescent="0.35">
      <c r="B239" t="e">
        <f>[2]Data!#REF!</f>
        <v>#REF!</v>
      </c>
      <c r="C239" t="e">
        <f>[2]Data!#REF!</f>
        <v>#REF!</v>
      </c>
      <c r="D239" t="e">
        <f>[2]Data!#REF!</f>
        <v>#REF!</v>
      </c>
      <c r="E239" s="233" t="s">
        <v>1259</v>
      </c>
      <c r="G239" t="e">
        <f>[2]Data!#REF!</f>
        <v>#REF!</v>
      </c>
      <c r="I239" s="378" t="e">
        <f t="shared" si="16"/>
        <v>#REF!</v>
      </c>
      <c r="K239" s="398"/>
      <c r="T239" s="399"/>
      <c r="AF239" s="400"/>
      <c r="AG239" s="400"/>
      <c r="AH239" s="400"/>
    </row>
    <row r="240" spans="2:34" customFormat="1" x14ac:dyDescent="0.35">
      <c r="B240" t="e">
        <f>[2]Data!#REF!</f>
        <v>#REF!</v>
      </c>
      <c r="C240" t="e">
        <f>[2]Data!#REF!</f>
        <v>#REF!</v>
      </c>
      <c r="D240" t="e">
        <f>[2]Data!#REF!</f>
        <v>#REF!</v>
      </c>
      <c r="E240" s="233" t="s">
        <v>1259</v>
      </c>
      <c r="G240" t="e">
        <f>[2]Data!#REF!</f>
        <v>#REF!</v>
      </c>
      <c r="I240" s="378" t="e">
        <f t="shared" si="16"/>
        <v>#REF!</v>
      </c>
      <c r="K240" s="398"/>
      <c r="T240" s="399"/>
      <c r="AF240" s="400"/>
      <c r="AG240" s="400"/>
      <c r="AH240" s="400"/>
    </row>
    <row r="241" spans="2:34" customFormat="1" x14ac:dyDescent="0.35">
      <c r="B241" t="e">
        <f>[2]Data!#REF!</f>
        <v>#REF!</v>
      </c>
      <c r="C241" t="e">
        <f>[2]Data!#REF!</f>
        <v>#REF!</v>
      </c>
      <c r="D241" t="e">
        <f>[2]Data!#REF!</f>
        <v>#REF!</v>
      </c>
      <c r="E241" s="233" t="s">
        <v>1259</v>
      </c>
      <c r="G241" t="e">
        <f>[2]Data!#REF!</f>
        <v>#REF!</v>
      </c>
      <c r="I241" s="378" t="e">
        <f t="shared" si="16"/>
        <v>#REF!</v>
      </c>
      <c r="K241" s="398"/>
      <c r="T241" s="399"/>
      <c r="AF241" s="400"/>
      <c r="AG241" s="400"/>
      <c r="AH241" s="400"/>
    </row>
    <row r="242" spans="2:34" customFormat="1" x14ac:dyDescent="0.35">
      <c r="B242" t="e">
        <f>[2]Data!#REF!</f>
        <v>#REF!</v>
      </c>
      <c r="C242" t="e">
        <f>[2]Data!#REF!</f>
        <v>#REF!</v>
      </c>
      <c r="D242" t="e">
        <f>[2]Data!#REF!</f>
        <v>#REF!</v>
      </c>
      <c r="E242" s="233" t="s">
        <v>1259</v>
      </c>
      <c r="G242" t="e">
        <f>[2]Data!#REF!</f>
        <v>#REF!</v>
      </c>
      <c r="I242" s="378" t="e">
        <f t="shared" si="16"/>
        <v>#REF!</v>
      </c>
      <c r="K242" s="398"/>
      <c r="T242" s="399"/>
      <c r="AF242" s="400"/>
      <c r="AG242" s="400"/>
      <c r="AH242" s="400"/>
    </row>
    <row r="243" spans="2:34" customFormat="1" x14ac:dyDescent="0.35">
      <c r="B243" t="e">
        <f>[2]Data!#REF!</f>
        <v>#REF!</v>
      </c>
      <c r="C243" t="e">
        <f>[2]Data!#REF!</f>
        <v>#REF!</v>
      </c>
      <c r="D243" t="e">
        <f>[2]Data!#REF!</f>
        <v>#REF!</v>
      </c>
      <c r="E243" s="233" t="s">
        <v>1259</v>
      </c>
      <c r="G243" t="e">
        <f>[2]Data!#REF!</f>
        <v>#REF!</v>
      </c>
      <c r="I243" s="378" t="e">
        <f t="shared" si="16"/>
        <v>#REF!</v>
      </c>
      <c r="K243" s="398"/>
      <c r="T243" s="399"/>
      <c r="AF243" s="400"/>
      <c r="AG243" s="400"/>
      <c r="AH243" s="400"/>
    </row>
    <row r="244" spans="2:34" customFormat="1" x14ac:dyDescent="0.35">
      <c r="B244" t="e">
        <f>[2]Data!#REF!</f>
        <v>#REF!</v>
      </c>
      <c r="C244" t="e">
        <f>[2]Data!#REF!</f>
        <v>#REF!</v>
      </c>
      <c r="D244" t="e">
        <f>[2]Data!#REF!</f>
        <v>#REF!</v>
      </c>
      <c r="E244" s="233" t="s">
        <v>1259</v>
      </c>
      <c r="G244" t="e">
        <f>[2]Data!#REF!</f>
        <v>#REF!</v>
      </c>
      <c r="I244" s="378" t="e">
        <f t="shared" si="16"/>
        <v>#REF!</v>
      </c>
      <c r="K244" s="398"/>
      <c r="T244" s="399"/>
      <c r="AF244" s="400"/>
      <c r="AG244" s="400"/>
      <c r="AH244" s="400"/>
    </row>
    <row r="245" spans="2:34" customFormat="1" x14ac:dyDescent="0.35">
      <c r="B245" t="e">
        <f>[2]Data!#REF!</f>
        <v>#REF!</v>
      </c>
      <c r="C245" t="e">
        <f>[2]Data!#REF!</f>
        <v>#REF!</v>
      </c>
      <c r="D245" t="e">
        <f>[2]Data!#REF!</f>
        <v>#REF!</v>
      </c>
      <c r="E245" s="233" t="s">
        <v>1259</v>
      </c>
      <c r="G245" t="e">
        <f>[2]Data!#REF!</f>
        <v>#REF!</v>
      </c>
      <c r="I245" s="378" t="e">
        <f t="shared" si="16"/>
        <v>#REF!</v>
      </c>
      <c r="K245" s="398"/>
      <c r="T245" s="399"/>
      <c r="AF245" s="400"/>
      <c r="AG245" s="400"/>
      <c r="AH245" s="400"/>
    </row>
    <row r="246" spans="2:34" customFormat="1" x14ac:dyDescent="0.35">
      <c r="B246" t="e">
        <f>[2]Data!#REF!</f>
        <v>#REF!</v>
      </c>
      <c r="C246" t="e">
        <f>[2]Data!#REF!</f>
        <v>#REF!</v>
      </c>
      <c r="D246" t="e">
        <f>[2]Data!#REF!</f>
        <v>#REF!</v>
      </c>
      <c r="E246" s="233" t="s">
        <v>1259</v>
      </c>
      <c r="G246" t="e">
        <f>[2]Data!#REF!</f>
        <v>#REF!</v>
      </c>
      <c r="I246" s="378" t="e">
        <f t="shared" si="16"/>
        <v>#REF!</v>
      </c>
      <c r="K246" s="398"/>
      <c r="T246" s="399"/>
      <c r="AF246" s="400"/>
      <c r="AG246" s="400"/>
      <c r="AH246" s="400"/>
    </row>
    <row r="247" spans="2:34" customFormat="1" x14ac:dyDescent="0.35">
      <c r="B247" t="e">
        <f>[2]Data!#REF!</f>
        <v>#REF!</v>
      </c>
      <c r="C247" t="e">
        <f>[2]Data!#REF!</f>
        <v>#REF!</v>
      </c>
      <c r="D247" t="e">
        <f>[2]Data!#REF!</f>
        <v>#REF!</v>
      </c>
      <c r="E247" s="233" t="s">
        <v>1259</v>
      </c>
      <c r="G247" t="e">
        <f>[2]Data!#REF!</f>
        <v>#REF!</v>
      </c>
      <c r="I247" s="378" t="e">
        <f t="shared" si="16"/>
        <v>#REF!</v>
      </c>
      <c r="K247" s="398"/>
      <c r="T247" s="399"/>
      <c r="AF247" s="400"/>
      <c r="AG247" s="400"/>
      <c r="AH247" s="400"/>
    </row>
    <row r="248" spans="2:34" customFormat="1" x14ac:dyDescent="0.35">
      <c r="B248" t="e">
        <f>[2]Data!#REF!</f>
        <v>#REF!</v>
      </c>
      <c r="C248" t="e">
        <f>[2]Data!#REF!</f>
        <v>#REF!</v>
      </c>
      <c r="D248" t="e">
        <f>[2]Data!#REF!</f>
        <v>#REF!</v>
      </c>
      <c r="E248" s="233" t="s">
        <v>1259</v>
      </c>
      <c r="G248" t="e">
        <f>[2]Data!#REF!</f>
        <v>#REF!</v>
      </c>
      <c r="I248" s="378" t="e">
        <f t="shared" si="16"/>
        <v>#REF!</v>
      </c>
      <c r="K248" s="398"/>
      <c r="T248" s="399"/>
      <c r="AF248" s="400"/>
      <c r="AG248" s="400"/>
      <c r="AH248" s="400"/>
    </row>
    <row r="249" spans="2:34" customFormat="1" x14ac:dyDescent="0.35">
      <c r="B249" t="e">
        <f>[2]Data!#REF!</f>
        <v>#REF!</v>
      </c>
      <c r="C249" t="e">
        <f>[2]Data!#REF!</f>
        <v>#REF!</v>
      </c>
      <c r="D249" t="e">
        <f>[2]Data!#REF!</f>
        <v>#REF!</v>
      </c>
      <c r="E249" s="233" t="s">
        <v>1259</v>
      </c>
      <c r="G249" t="e">
        <f>[2]Data!#REF!</f>
        <v>#REF!</v>
      </c>
      <c r="I249" s="378" t="e">
        <f t="shared" si="16"/>
        <v>#REF!</v>
      </c>
      <c r="K249" s="398"/>
      <c r="T249" s="399"/>
      <c r="AF249" s="400"/>
      <c r="AG249" s="400"/>
      <c r="AH249" s="400"/>
    </row>
    <row r="250" spans="2:34" customFormat="1" x14ac:dyDescent="0.35">
      <c r="B250" t="e">
        <f>[2]Data!#REF!</f>
        <v>#REF!</v>
      </c>
      <c r="C250" t="e">
        <f>[2]Data!#REF!</f>
        <v>#REF!</v>
      </c>
      <c r="D250" t="e">
        <f>[2]Data!#REF!</f>
        <v>#REF!</v>
      </c>
      <c r="E250" s="233" t="s">
        <v>1259</v>
      </c>
      <c r="G250" t="e">
        <f>[2]Data!#REF!</f>
        <v>#REF!</v>
      </c>
      <c r="I250" s="378" t="e">
        <f t="shared" si="16"/>
        <v>#REF!</v>
      </c>
      <c r="K250" s="398"/>
      <c r="T250" s="399"/>
      <c r="AF250" s="400"/>
      <c r="AG250" s="400"/>
      <c r="AH250" s="400"/>
    </row>
    <row r="251" spans="2:34" customFormat="1" x14ac:dyDescent="0.35">
      <c r="B251" t="e">
        <f>[2]Data!#REF!</f>
        <v>#REF!</v>
      </c>
      <c r="C251" t="e">
        <f>[2]Data!#REF!</f>
        <v>#REF!</v>
      </c>
      <c r="D251" t="e">
        <f>[2]Data!#REF!</f>
        <v>#REF!</v>
      </c>
      <c r="E251" s="233" t="s">
        <v>1259</v>
      </c>
      <c r="G251" t="e">
        <f>[2]Data!#REF!</f>
        <v>#REF!</v>
      </c>
      <c r="I251" s="378" t="e">
        <f t="shared" si="16"/>
        <v>#REF!</v>
      </c>
      <c r="K251" s="398"/>
      <c r="T251" s="399"/>
      <c r="AF251" s="400"/>
      <c r="AG251" s="400"/>
      <c r="AH251" s="400"/>
    </row>
    <row r="252" spans="2:34" customFormat="1" x14ac:dyDescent="0.35">
      <c r="B252" t="e">
        <f>[2]Data!#REF!</f>
        <v>#REF!</v>
      </c>
      <c r="C252" t="e">
        <f>[2]Data!#REF!</f>
        <v>#REF!</v>
      </c>
      <c r="D252" t="e">
        <f>[2]Data!#REF!</f>
        <v>#REF!</v>
      </c>
      <c r="E252" s="233" t="s">
        <v>1259</v>
      </c>
      <c r="G252" t="e">
        <f>[2]Data!#REF!</f>
        <v>#REF!</v>
      </c>
      <c r="I252" s="378" t="e">
        <f t="shared" si="16"/>
        <v>#REF!</v>
      </c>
      <c r="K252" s="398"/>
      <c r="T252" s="399"/>
      <c r="AF252" s="400"/>
      <c r="AG252" s="400"/>
      <c r="AH252" s="400"/>
    </row>
    <row r="253" spans="2:34" customFormat="1" x14ac:dyDescent="0.35">
      <c r="B253" t="e">
        <f>[2]Data!#REF!</f>
        <v>#REF!</v>
      </c>
      <c r="C253" t="e">
        <f>[2]Data!#REF!</f>
        <v>#REF!</v>
      </c>
      <c r="D253" t="e">
        <f>[2]Data!#REF!</f>
        <v>#REF!</v>
      </c>
      <c r="E253" s="233" t="s">
        <v>1259</v>
      </c>
      <c r="G253" t="e">
        <f>[2]Data!#REF!</f>
        <v>#REF!</v>
      </c>
      <c r="I253" s="378" t="e">
        <f t="shared" si="16"/>
        <v>#REF!</v>
      </c>
      <c r="K253" s="398"/>
      <c r="T253" s="399"/>
      <c r="AF253" s="400"/>
      <c r="AG253" s="400"/>
      <c r="AH253" s="400"/>
    </row>
    <row r="254" spans="2:34" customFormat="1" x14ac:dyDescent="0.35">
      <c r="B254" t="e">
        <f>[2]Data!#REF!</f>
        <v>#REF!</v>
      </c>
      <c r="C254" t="e">
        <f>[2]Data!#REF!</f>
        <v>#REF!</v>
      </c>
      <c r="D254" t="e">
        <f>[2]Data!#REF!</f>
        <v>#REF!</v>
      </c>
      <c r="E254" s="233" t="s">
        <v>1259</v>
      </c>
      <c r="G254" t="e">
        <f>[2]Data!#REF!</f>
        <v>#REF!</v>
      </c>
      <c r="I254" s="378" t="e">
        <f t="shared" si="16"/>
        <v>#REF!</v>
      </c>
      <c r="K254" s="398"/>
      <c r="T254" s="399"/>
      <c r="AF254" s="400"/>
      <c r="AG254" s="400"/>
      <c r="AH254" s="400"/>
    </row>
    <row r="255" spans="2:34" customFormat="1" x14ac:dyDescent="0.35">
      <c r="B255" t="e">
        <f>[2]Data!#REF!</f>
        <v>#REF!</v>
      </c>
      <c r="C255" t="e">
        <f>[2]Data!#REF!</f>
        <v>#REF!</v>
      </c>
      <c r="D255" t="e">
        <f>[2]Data!#REF!</f>
        <v>#REF!</v>
      </c>
      <c r="E255" s="233" t="s">
        <v>1259</v>
      </c>
      <c r="G255" t="e">
        <f>[2]Data!#REF!</f>
        <v>#REF!</v>
      </c>
      <c r="I255" s="378" t="e">
        <f t="shared" si="16"/>
        <v>#REF!</v>
      </c>
      <c r="K255" s="398"/>
      <c r="T255" s="399"/>
      <c r="AF255" s="400"/>
      <c r="AG255" s="400"/>
      <c r="AH255" s="400"/>
    </row>
    <row r="256" spans="2:34" customFormat="1" x14ac:dyDescent="0.35">
      <c r="B256" t="e">
        <f>[2]Data!#REF!</f>
        <v>#REF!</v>
      </c>
      <c r="C256" t="e">
        <f>[2]Data!#REF!</f>
        <v>#REF!</v>
      </c>
      <c r="D256" t="e">
        <f>[2]Data!#REF!</f>
        <v>#REF!</v>
      </c>
      <c r="E256" s="233" t="s">
        <v>1259</v>
      </c>
      <c r="G256" t="e">
        <f>[2]Data!#REF!</f>
        <v>#REF!</v>
      </c>
      <c r="I256" s="378" t="e">
        <f t="shared" si="16"/>
        <v>#REF!</v>
      </c>
      <c r="K256" s="398"/>
      <c r="T256" s="399"/>
      <c r="AF256" s="400"/>
      <c r="AG256" s="400"/>
      <c r="AH256" s="400"/>
    </row>
    <row r="257" spans="2:34" customFormat="1" x14ac:dyDescent="0.35">
      <c r="B257" t="e">
        <f>[2]Data!#REF!</f>
        <v>#REF!</v>
      </c>
      <c r="C257" t="e">
        <f>[2]Data!#REF!</f>
        <v>#REF!</v>
      </c>
      <c r="D257" t="e">
        <f>[2]Data!#REF!</f>
        <v>#REF!</v>
      </c>
      <c r="E257" s="233" t="s">
        <v>1259</v>
      </c>
      <c r="G257" t="e">
        <f>[2]Data!#REF!</f>
        <v>#REF!</v>
      </c>
      <c r="I257" s="378" t="e">
        <f t="shared" si="16"/>
        <v>#REF!</v>
      </c>
      <c r="K257" s="398"/>
      <c r="T257" s="399"/>
      <c r="AF257" s="400"/>
      <c r="AG257" s="400"/>
      <c r="AH257" s="400"/>
    </row>
    <row r="258" spans="2:34" customFormat="1" x14ac:dyDescent="0.35">
      <c r="B258" t="e">
        <f>[2]Data!#REF!</f>
        <v>#REF!</v>
      </c>
      <c r="C258" t="e">
        <f>[2]Data!#REF!</f>
        <v>#REF!</v>
      </c>
      <c r="D258" t="e">
        <f>[2]Data!#REF!</f>
        <v>#REF!</v>
      </c>
      <c r="E258" s="233" t="s">
        <v>1259</v>
      </c>
      <c r="G258" t="e">
        <f>[2]Data!#REF!</f>
        <v>#REF!</v>
      </c>
      <c r="I258" s="378" t="e">
        <f t="shared" si="16"/>
        <v>#REF!</v>
      </c>
      <c r="K258" s="398"/>
      <c r="T258" s="399"/>
      <c r="AF258" s="400"/>
      <c r="AG258" s="400"/>
      <c r="AH258" s="400"/>
    </row>
    <row r="259" spans="2:34" customFormat="1" x14ac:dyDescent="0.35">
      <c r="B259" t="e">
        <f>[2]Data!#REF!</f>
        <v>#REF!</v>
      </c>
      <c r="C259" t="e">
        <f>[2]Data!#REF!</f>
        <v>#REF!</v>
      </c>
      <c r="D259" t="e">
        <f>[2]Data!#REF!</f>
        <v>#REF!</v>
      </c>
      <c r="E259" s="233" t="s">
        <v>1259</v>
      </c>
      <c r="G259" t="e">
        <f>[2]Data!#REF!</f>
        <v>#REF!</v>
      </c>
      <c r="I259" s="378" t="e">
        <f t="shared" si="16"/>
        <v>#REF!</v>
      </c>
      <c r="K259" s="398"/>
      <c r="T259" s="399"/>
      <c r="AF259" s="400"/>
      <c r="AG259" s="400"/>
      <c r="AH259" s="400"/>
    </row>
    <row r="260" spans="2:34" customFormat="1" x14ac:dyDescent="0.35">
      <c r="B260" t="e">
        <f>[2]Data!#REF!</f>
        <v>#REF!</v>
      </c>
      <c r="C260" t="e">
        <f>[2]Data!#REF!</f>
        <v>#REF!</v>
      </c>
      <c r="D260" t="e">
        <f>[2]Data!#REF!</f>
        <v>#REF!</v>
      </c>
      <c r="E260" s="233" t="s">
        <v>1259</v>
      </c>
      <c r="G260" t="e">
        <f>[2]Data!#REF!</f>
        <v>#REF!</v>
      </c>
      <c r="I260" s="378" t="e">
        <f t="shared" si="16"/>
        <v>#REF!</v>
      </c>
      <c r="K260" s="398"/>
      <c r="T260" s="399"/>
      <c r="AF260" s="400"/>
      <c r="AG260" s="400"/>
      <c r="AH260" s="400"/>
    </row>
    <row r="261" spans="2:34" customFormat="1" x14ac:dyDescent="0.35">
      <c r="B261" t="e">
        <f>[2]Data!#REF!</f>
        <v>#REF!</v>
      </c>
      <c r="C261" t="e">
        <f>[2]Data!#REF!</f>
        <v>#REF!</v>
      </c>
      <c r="D261" t="e">
        <f>[2]Data!#REF!</f>
        <v>#REF!</v>
      </c>
      <c r="E261" s="233" t="s">
        <v>1259</v>
      </c>
      <c r="G261" t="e">
        <f>[2]Data!#REF!</f>
        <v>#REF!</v>
      </c>
      <c r="I261" s="378" t="e">
        <f t="shared" si="16"/>
        <v>#REF!</v>
      </c>
      <c r="K261" s="398"/>
      <c r="T261" s="399"/>
      <c r="AF261" s="400"/>
      <c r="AG261" s="400"/>
      <c r="AH261" s="400"/>
    </row>
    <row r="262" spans="2:34" customFormat="1" x14ac:dyDescent="0.35">
      <c r="B262" t="e">
        <f>[2]Data!#REF!</f>
        <v>#REF!</v>
      </c>
      <c r="C262" t="e">
        <f>[2]Data!#REF!</f>
        <v>#REF!</v>
      </c>
      <c r="D262" t="e">
        <f>[2]Data!#REF!</f>
        <v>#REF!</v>
      </c>
      <c r="E262" s="233" t="s">
        <v>1259</v>
      </c>
      <c r="G262" t="e">
        <f>[2]Data!#REF!</f>
        <v>#REF!</v>
      </c>
      <c r="I262" s="378" t="e">
        <f t="shared" si="16"/>
        <v>#REF!</v>
      </c>
      <c r="K262" s="398"/>
      <c r="T262" s="399"/>
      <c r="AF262" s="400"/>
      <c r="AG262" s="400"/>
      <c r="AH262" s="400"/>
    </row>
    <row r="263" spans="2:34" customFormat="1" x14ac:dyDescent="0.35">
      <c r="B263" t="e">
        <f>[2]Data!#REF!</f>
        <v>#REF!</v>
      </c>
      <c r="C263" t="e">
        <f>[2]Data!#REF!</f>
        <v>#REF!</v>
      </c>
      <c r="D263" t="e">
        <f>[2]Data!#REF!</f>
        <v>#REF!</v>
      </c>
      <c r="E263" s="233" t="s">
        <v>1259</v>
      </c>
      <c r="G263" t="e">
        <f>[2]Data!#REF!</f>
        <v>#REF!</v>
      </c>
      <c r="I263" s="378" t="e">
        <f t="shared" si="16"/>
        <v>#REF!</v>
      </c>
      <c r="K263" s="398"/>
      <c r="T263" s="399"/>
      <c r="AF263" s="400"/>
      <c r="AG263" s="400"/>
      <c r="AH263" s="400"/>
    </row>
    <row r="264" spans="2:34" customFormat="1" x14ac:dyDescent="0.35">
      <c r="B264" t="e">
        <f>[2]Data!#REF!</f>
        <v>#REF!</v>
      </c>
      <c r="C264" t="e">
        <f>[2]Data!#REF!</f>
        <v>#REF!</v>
      </c>
      <c r="D264" t="e">
        <f>[2]Data!#REF!</f>
        <v>#REF!</v>
      </c>
      <c r="E264" s="233" t="s">
        <v>1259</v>
      </c>
      <c r="G264" t="e">
        <f>[2]Data!#REF!</f>
        <v>#REF!</v>
      </c>
      <c r="I264" s="378" t="e">
        <f t="shared" si="16"/>
        <v>#REF!</v>
      </c>
      <c r="K264" s="398"/>
      <c r="T264" s="399"/>
      <c r="AF264" s="400"/>
      <c r="AG264" s="400"/>
      <c r="AH264" s="400"/>
    </row>
    <row r="265" spans="2:34" customFormat="1" x14ac:dyDescent="0.35">
      <c r="B265" t="e">
        <f>[2]Data!#REF!</f>
        <v>#REF!</v>
      </c>
      <c r="C265" t="e">
        <f>[2]Data!#REF!</f>
        <v>#REF!</v>
      </c>
      <c r="D265" t="e">
        <f>[2]Data!#REF!</f>
        <v>#REF!</v>
      </c>
      <c r="E265" s="233" t="s">
        <v>1259</v>
      </c>
      <c r="G265" t="e">
        <f>[2]Data!#REF!</f>
        <v>#REF!</v>
      </c>
      <c r="I265" s="378" t="e">
        <f t="shared" si="16"/>
        <v>#REF!</v>
      </c>
      <c r="K265" s="398"/>
      <c r="T265" s="399"/>
      <c r="AF265" s="400"/>
      <c r="AG265" s="400"/>
      <c r="AH265" s="400"/>
    </row>
    <row r="266" spans="2:34" customFormat="1" x14ac:dyDescent="0.35">
      <c r="B266" t="e">
        <f>[2]Data!#REF!</f>
        <v>#REF!</v>
      </c>
      <c r="C266" t="e">
        <f>[2]Data!#REF!</f>
        <v>#REF!</v>
      </c>
      <c r="D266" t="e">
        <f>[2]Data!#REF!</f>
        <v>#REF!</v>
      </c>
      <c r="E266" s="233" t="s">
        <v>1259</v>
      </c>
      <c r="G266" t="e">
        <f>[2]Data!#REF!</f>
        <v>#REF!</v>
      </c>
      <c r="I266" s="378" t="e">
        <f t="shared" si="16"/>
        <v>#REF!</v>
      </c>
      <c r="K266" s="398"/>
      <c r="T266" s="399"/>
      <c r="AF266" s="400"/>
      <c r="AG266" s="400"/>
      <c r="AH266" s="400"/>
    </row>
    <row r="267" spans="2:34" customFormat="1" x14ac:dyDescent="0.35">
      <c r="B267" t="e">
        <f>[2]Data!#REF!</f>
        <v>#REF!</v>
      </c>
      <c r="C267" t="e">
        <f>[2]Data!#REF!</f>
        <v>#REF!</v>
      </c>
      <c r="D267" t="e">
        <f>[2]Data!#REF!</f>
        <v>#REF!</v>
      </c>
      <c r="E267" s="233" t="s">
        <v>1259</v>
      </c>
      <c r="G267" t="e">
        <f>[2]Data!#REF!</f>
        <v>#REF!</v>
      </c>
      <c r="I267" s="378" t="e">
        <f t="shared" si="16"/>
        <v>#REF!</v>
      </c>
      <c r="K267" s="398"/>
      <c r="T267" s="399"/>
      <c r="AF267" s="400"/>
      <c r="AG267" s="400"/>
      <c r="AH267" s="400"/>
    </row>
    <row r="268" spans="2:34" customFormat="1" x14ac:dyDescent="0.35">
      <c r="B268" t="e">
        <f>[2]Data!#REF!</f>
        <v>#REF!</v>
      </c>
      <c r="C268" t="e">
        <f>[2]Data!#REF!</f>
        <v>#REF!</v>
      </c>
      <c r="D268" t="e">
        <f>[2]Data!#REF!</f>
        <v>#REF!</v>
      </c>
      <c r="E268" s="233" t="s">
        <v>1259</v>
      </c>
      <c r="G268" t="e">
        <f>[2]Data!#REF!</f>
        <v>#REF!</v>
      </c>
      <c r="I268" s="378" t="e">
        <f t="shared" si="16"/>
        <v>#REF!</v>
      </c>
      <c r="K268" s="398"/>
      <c r="T268" s="399"/>
      <c r="AF268" s="400"/>
      <c r="AG268" s="400"/>
      <c r="AH268" s="400"/>
    </row>
    <row r="269" spans="2:34" customFormat="1" x14ac:dyDescent="0.35">
      <c r="B269" t="e">
        <f>[2]Data!#REF!</f>
        <v>#REF!</v>
      </c>
      <c r="C269" t="e">
        <f>[2]Data!#REF!</f>
        <v>#REF!</v>
      </c>
      <c r="D269" t="e">
        <f>[2]Data!#REF!</f>
        <v>#REF!</v>
      </c>
      <c r="E269" s="233" t="s">
        <v>1259</v>
      </c>
      <c r="G269" t="e">
        <f>[2]Data!#REF!</f>
        <v>#REF!</v>
      </c>
      <c r="I269" s="378" t="e">
        <f t="shared" si="16"/>
        <v>#REF!</v>
      </c>
      <c r="K269" s="398"/>
      <c r="T269" s="399"/>
      <c r="AF269" s="400"/>
      <c r="AG269" s="400"/>
      <c r="AH269" s="400"/>
    </row>
    <row r="270" spans="2:34" customFormat="1" x14ac:dyDescent="0.35">
      <c r="B270" t="e">
        <f>[2]Data!#REF!</f>
        <v>#REF!</v>
      </c>
      <c r="C270" t="e">
        <f>[2]Data!#REF!</f>
        <v>#REF!</v>
      </c>
      <c r="D270" t="e">
        <f>[2]Data!#REF!</f>
        <v>#REF!</v>
      </c>
      <c r="E270" s="233" t="s">
        <v>1259</v>
      </c>
      <c r="G270" t="e">
        <f>[2]Data!#REF!</f>
        <v>#REF!</v>
      </c>
      <c r="I270" s="378" t="e">
        <f t="shared" si="16"/>
        <v>#REF!</v>
      </c>
      <c r="K270" s="398"/>
      <c r="T270" s="399"/>
      <c r="AF270" s="400"/>
      <c r="AG270" s="400"/>
      <c r="AH270" s="400"/>
    </row>
    <row r="271" spans="2:34" customFormat="1" x14ac:dyDescent="0.35">
      <c r="B271" t="e">
        <f>[2]Data!#REF!</f>
        <v>#REF!</v>
      </c>
      <c r="C271" t="e">
        <f>[2]Data!#REF!</f>
        <v>#REF!</v>
      </c>
      <c r="D271" t="e">
        <f>[2]Data!#REF!</f>
        <v>#REF!</v>
      </c>
      <c r="E271" s="233" t="s">
        <v>1259</v>
      </c>
      <c r="G271" t="e">
        <f>[2]Data!#REF!</f>
        <v>#REF!</v>
      </c>
      <c r="I271" s="378" t="e">
        <f t="shared" si="16"/>
        <v>#REF!</v>
      </c>
      <c r="K271" s="398"/>
      <c r="T271" s="399"/>
      <c r="AF271" s="400"/>
      <c r="AG271" s="400"/>
      <c r="AH271" s="400"/>
    </row>
    <row r="272" spans="2:34" customFormat="1" x14ac:dyDescent="0.35">
      <c r="B272" t="e">
        <f>[2]Data!#REF!</f>
        <v>#REF!</v>
      </c>
      <c r="C272" t="e">
        <f>[2]Data!#REF!</f>
        <v>#REF!</v>
      </c>
      <c r="D272" t="e">
        <f>[2]Data!#REF!</f>
        <v>#REF!</v>
      </c>
      <c r="E272" s="233" t="s">
        <v>1259</v>
      </c>
      <c r="G272" t="e">
        <f>[2]Data!#REF!</f>
        <v>#REF!</v>
      </c>
      <c r="I272" s="378" t="e">
        <f t="shared" si="16"/>
        <v>#REF!</v>
      </c>
      <c r="K272" s="398"/>
      <c r="T272" s="399"/>
      <c r="AF272" s="400"/>
      <c r="AG272" s="400"/>
      <c r="AH272" s="400"/>
    </row>
    <row r="273" spans="2:34" customFormat="1" x14ac:dyDescent="0.35">
      <c r="B273" t="e">
        <f>[2]Data!#REF!</f>
        <v>#REF!</v>
      </c>
      <c r="C273" t="e">
        <f>[2]Data!#REF!</f>
        <v>#REF!</v>
      </c>
      <c r="D273" t="e">
        <f>[2]Data!#REF!</f>
        <v>#REF!</v>
      </c>
      <c r="E273" s="233" t="s">
        <v>1259</v>
      </c>
      <c r="G273" t="e">
        <f>[2]Data!#REF!</f>
        <v>#REF!</v>
      </c>
      <c r="I273" s="378" t="e">
        <f t="shared" si="16"/>
        <v>#REF!</v>
      </c>
      <c r="K273" s="398"/>
      <c r="T273" s="399"/>
      <c r="AF273" s="400"/>
      <c r="AG273" s="400"/>
      <c r="AH273" s="400"/>
    </row>
    <row r="274" spans="2:34" customFormat="1" x14ac:dyDescent="0.35">
      <c r="B274" t="e">
        <f>[2]Data!#REF!</f>
        <v>#REF!</v>
      </c>
      <c r="C274" t="e">
        <f>[2]Data!#REF!</f>
        <v>#REF!</v>
      </c>
      <c r="D274" t="e">
        <f>[2]Data!#REF!</f>
        <v>#REF!</v>
      </c>
      <c r="E274" s="233" t="s">
        <v>1259</v>
      </c>
      <c r="G274" t="e">
        <f>[2]Data!#REF!</f>
        <v>#REF!</v>
      </c>
      <c r="I274" s="378" t="e">
        <f t="shared" si="16"/>
        <v>#REF!</v>
      </c>
      <c r="K274" s="398"/>
      <c r="T274" s="399"/>
      <c r="AF274" s="400"/>
      <c r="AG274" s="400"/>
      <c r="AH274" s="400"/>
    </row>
    <row r="275" spans="2:34" customFormat="1" x14ac:dyDescent="0.35">
      <c r="B275" t="e">
        <f>[2]Data!#REF!</f>
        <v>#REF!</v>
      </c>
      <c r="C275" t="e">
        <f>[2]Data!#REF!</f>
        <v>#REF!</v>
      </c>
      <c r="D275" t="e">
        <f>[2]Data!#REF!</f>
        <v>#REF!</v>
      </c>
      <c r="E275" s="233" t="s">
        <v>1259</v>
      </c>
      <c r="G275" t="e">
        <f>[2]Data!#REF!</f>
        <v>#REF!</v>
      </c>
      <c r="I275" s="378" t="e">
        <f t="shared" si="16"/>
        <v>#REF!</v>
      </c>
      <c r="K275" s="398"/>
      <c r="T275" s="399"/>
      <c r="AF275" s="400"/>
      <c r="AG275" s="400"/>
      <c r="AH275" s="400"/>
    </row>
    <row r="276" spans="2:34" customFormat="1" x14ac:dyDescent="0.35">
      <c r="B276" t="e">
        <f>[2]Data!#REF!</f>
        <v>#REF!</v>
      </c>
      <c r="C276" t="e">
        <f>[2]Data!#REF!</f>
        <v>#REF!</v>
      </c>
      <c r="D276" t="e">
        <f>[2]Data!#REF!</f>
        <v>#REF!</v>
      </c>
      <c r="E276" s="233" t="s">
        <v>1259</v>
      </c>
      <c r="G276" t="e">
        <f>[2]Data!#REF!</f>
        <v>#REF!</v>
      </c>
      <c r="I276" s="378" t="e">
        <f t="shared" si="16"/>
        <v>#REF!</v>
      </c>
      <c r="K276" s="398"/>
      <c r="T276" s="399"/>
      <c r="AF276" s="400"/>
      <c r="AG276" s="400"/>
      <c r="AH276" s="400"/>
    </row>
    <row r="277" spans="2:34" customFormat="1" x14ac:dyDescent="0.35">
      <c r="B277" t="e">
        <f>[2]Data!#REF!</f>
        <v>#REF!</v>
      </c>
      <c r="C277" t="e">
        <f>[2]Data!#REF!</f>
        <v>#REF!</v>
      </c>
      <c r="D277" t="e">
        <f>[2]Data!#REF!</f>
        <v>#REF!</v>
      </c>
      <c r="E277" s="233" t="s">
        <v>1259</v>
      </c>
      <c r="G277" t="e">
        <f>[2]Data!#REF!</f>
        <v>#REF!</v>
      </c>
      <c r="I277" s="378" t="e">
        <f t="shared" si="16"/>
        <v>#REF!</v>
      </c>
      <c r="K277" s="398"/>
      <c r="T277" s="399"/>
      <c r="AF277" s="400"/>
      <c r="AG277" s="400"/>
      <c r="AH277" s="400"/>
    </row>
    <row r="278" spans="2:34" customFormat="1" x14ac:dyDescent="0.35">
      <c r="B278" t="e">
        <f>[2]Data!#REF!</f>
        <v>#REF!</v>
      </c>
      <c r="C278" t="e">
        <f>[2]Data!#REF!</f>
        <v>#REF!</v>
      </c>
      <c r="D278" t="e">
        <f>[2]Data!#REF!</f>
        <v>#REF!</v>
      </c>
      <c r="E278" s="233" t="s">
        <v>1259</v>
      </c>
      <c r="G278" t="e">
        <f>[2]Data!#REF!</f>
        <v>#REF!</v>
      </c>
      <c r="I278" s="378" t="e">
        <f t="shared" si="16"/>
        <v>#REF!</v>
      </c>
      <c r="K278" s="398"/>
      <c r="T278" s="399"/>
      <c r="AF278" s="400"/>
      <c r="AG278" s="400"/>
      <c r="AH278" s="400"/>
    </row>
    <row r="279" spans="2:34" customFormat="1" x14ac:dyDescent="0.35">
      <c r="B279" t="e">
        <f>[2]Data!#REF!</f>
        <v>#REF!</v>
      </c>
      <c r="C279" t="e">
        <f>[2]Data!#REF!</f>
        <v>#REF!</v>
      </c>
      <c r="D279" t="e">
        <f>[2]Data!#REF!</f>
        <v>#REF!</v>
      </c>
      <c r="E279" s="233" t="s">
        <v>1259</v>
      </c>
      <c r="G279" t="e">
        <f>[2]Data!#REF!</f>
        <v>#REF!</v>
      </c>
      <c r="I279" s="378" t="e">
        <f t="shared" si="16"/>
        <v>#REF!</v>
      </c>
      <c r="K279" s="398"/>
      <c r="T279" s="399"/>
      <c r="AF279" s="400"/>
      <c r="AG279" s="400"/>
      <c r="AH279" s="400"/>
    </row>
    <row r="280" spans="2:34" customFormat="1" x14ac:dyDescent="0.35">
      <c r="B280" t="e">
        <f>[2]Data!#REF!</f>
        <v>#REF!</v>
      </c>
      <c r="C280" t="e">
        <f>[2]Data!#REF!</f>
        <v>#REF!</v>
      </c>
      <c r="D280" t="e">
        <f>[2]Data!#REF!</f>
        <v>#REF!</v>
      </c>
      <c r="E280" s="233" t="s">
        <v>1259</v>
      </c>
      <c r="G280" t="e">
        <f>[2]Data!#REF!</f>
        <v>#REF!</v>
      </c>
      <c r="I280" s="378" t="e">
        <f t="shared" si="16"/>
        <v>#REF!</v>
      </c>
      <c r="K280" s="398"/>
      <c r="T280" s="399"/>
      <c r="AF280" s="400"/>
      <c r="AG280" s="400"/>
      <c r="AH280" s="400"/>
    </row>
    <row r="281" spans="2:34" customFormat="1" x14ac:dyDescent="0.35">
      <c r="B281" t="e">
        <f>[2]Data!#REF!</f>
        <v>#REF!</v>
      </c>
      <c r="C281" t="e">
        <f>[2]Data!#REF!</f>
        <v>#REF!</v>
      </c>
      <c r="D281" t="e">
        <f>[2]Data!#REF!</f>
        <v>#REF!</v>
      </c>
      <c r="E281" s="233" t="s">
        <v>1259</v>
      </c>
      <c r="G281" t="e">
        <f>[2]Data!#REF!</f>
        <v>#REF!</v>
      </c>
      <c r="I281" s="378" t="e">
        <f t="shared" si="16"/>
        <v>#REF!</v>
      </c>
      <c r="K281" s="398"/>
      <c r="T281" s="399"/>
      <c r="AF281" s="400"/>
      <c r="AG281" s="400"/>
      <c r="AH281" s="400"/>
    </row>
    <row r="282" spans="2:34" customFormat="1" x14ac:dyDescent="0.35">
      <c r="B282" t="e">
        <f>[2]Data!#REF!</f>
        <v>#REF!</v>
      </c>
      <c r="C282" t="e">
        <f>[2]Data!#REF!</f>
        <v>#REF!</v>
      </c>
      <c r="D282" t="e">
        <f>[2]Data!#REF!</f>
        <v>#REF!</v>
      </c>
      <c r="E282" s="233" t="s">
        <v>1259</v>
      </c>
      <c r="G282" t="e">
        <f>[2]Data!#REF!</f>
        <v>#REF!</v>
      </c>
      <c r="I282" s="378" t="e">
        <f t="shared" si="16"/>
        <v>#REF!</v>
      </c>
      <c r="K282" s="398"/>
      <c r="T282" s="399"/>
      <c r="AF282" s="400"/>
      <c r="AG282" s="400"/>
      <c r="AH282" s="400"/>
    </row>
    <row r="283" spans="2:34" customFormat="1" x14ac:dyDescent="0.35">
      <c r="B283" t="e">
        <f>[2]Data!#REF!</f>
        <v>#REF!</v>
      </c>
      <c r="C283" t="e">
        <f>[2]Data!#REF!</f>
        <v>#REF!</v>
      </c>
      <c r="D283" t="e">
        <f>[2]Data!#REF!</f>
        <v>#REF!</v>
      </c>
      <c r="E283" s="233" t="s">
        <v>1259</v>
      </c>
      <c r="G283" t="e">
        <f>[2]Data!#REF!</f>
        <v>#REF!</v>
      </c>
      <c r="I283" s="378" t="e">
        <f t="shared" si="16"/>
        <v>#REF!</v>
      </c>
      <c r="K283" s="398"/>
      <c r="T283" s="399"/>
      <c r="AF283" s="400"/>
      <c r="AG283" s="400"/>
      <c r="AH283" s="400"/>
    </row>
    <row r="284" spans="2:34" customFormat="1" x14ac:dyDescent="0.35">
      <c r="B284" t="e">
        <f>[2]Data!#REF!</f>
        <v>#REF!</v>
      </c>
      <c r="C284" t="e">
        <f>[2]Data!#REF!</f>
        <v>#REF!</v>
      </c>
      <c r="D284" t="e">
        <f>[2]Data!#REF!</f>
        <v>#REF!</v>
      </c>
      <c r="E284" s="233" t="s">
        <v>1259</v>
      </c>
      <c r="G284" t="e">
        <f>[2]Data!#REF!</f>
        <v>#REF!</v>
      </c>
      <c r="I284" s="378" t="e">
        <f t="shared" si="16"/>
        <v>#REF!</v>
      </c>
      <c r="K284" s="398"/>
      <c r="T284" s="399"/>
      <c r="AF284" s="400"/>
      <c r="AG284" s="400"/>
      <c r="AH284" s="400"/>
    </row>
    <row r="285" spans="2:34" customFormat="1" x14ac:dyDescent="0.35">
      <c r="B285" t="e">
        <f>[2]Data!#REF!</f>
        <v>#REF!</v>
      </c>
      <c r="C285" t="e">
        <f>[2]Data!#REF!</f>
        <v>#REF!</v>
      </c>
      <c r="D285" t="e">
        <f>[2]Data!#REF!</f>
        <v>#REF!</v>
      </c>
      <c r="E285" s="233" t="s">
        <v>1259</v>
      </c>
      <c r="G285" t="e">
        <f>[2]Data!#REF!</f>
        <v>#REF!</v>
      </c>
      <c r="I285" s="378" t="e">
        <f t="shared" si="16"/>
        <v>#REF!</v>
      </c>
      <c r="K285" s="398"/>
      <c r="T285" s="399"/>
      <c r="AF285" s="400"/>
      <c r="AG285" s="400"/>
      <c r="AH285" s="400"/>
    </row>
    <row r="286" spans="2:34" customFormat="1" x14ac:dyDescent="0.35">
      <c r="B286" t="e">
        <f>[2]Data!#REF!</f>
        <v>#REF!</v>
      </c>
      <c r="C286" t="e">
        <f>[2]Data!#REF!</f>
        <v>#REF!</v>
      </c>
      <c r="D286" t="e">
        <f>[2]Data!#REF!</f>
        <v>#REF!</v>
      </c>
      <c r="E286" s="233" t="s">
        <v>1259</v>
      </c>
      <c r="G286" t="e">
        <f>[2]Data!#REF!</f>
        <v>#REF!</v>
      </c>
      <c r="I286" s="378" t="e">
        <f t="shared" si="16"/>
        <v>#REF!</v>
      </c>
      <c r="K286" s="398"/>
      <c r="T286" s="399"/>
      <c r="AF286" s="400"/>
      <c r="AG286" s="400"/>
      <c r="AH286" s="400"/>
    </row>
    <row r="287" spans="2:34" customFormat="1" x14ac:dyDescent="0.35">
      <c r="B287" t="e">
        <f>[2]Data!#REF!</f>
        <v>#REF!</v>
      </c>
      <c r="C287" t="e">
        <f>[2]Data!#REF!</f>
        <v>#REF!</v>
      </c>
      <c r="D287" t="e">
        <f>[2]Data!#REF!</f>
        <v>#REF!</v>
      </c>
      <c r="E287" s="233" t="s">
        <v>1259</v>
      </c>
      <c r="G287" t="e">
        <f>[2]Data!#REF!</f>
        <v>#REF!</v>
      </c>
      <c r="I287" s="378" t="e">
        <f t="shared" si="16"/>
        <v>#REF!</v>
      </c>
      <c r="K287" s="398"/>
      <c r="T287" s="399"/>
      <c r="AF287" s="400"/>
      <c r="AG287" s="400"/>
      <c r="AH287" s="400"/>
    </row>
    <row r="288" spans="2:34" customFormat="1" x14ac:dyDescent="0.35">
      <c r="B288" t="e">
        <f>[2]Data!#REF!</f>
        <v>#REF!</v>
      </c>
      <c r="C288" t="e">
        <f>[2]Data!#REF!</f>
        <v>#REF!</v>
      </c>
      <c r="D288" t="e">
        <f>[2]Data!#REF!</f>
        <v>#REF!</v>
      </c>
      <c r="E288" s="233" t="s">
        <v>1259</v>
      </c>
      <c r="G288" t="e">
        <f>[2]Data!#REF!</f>
        <v>#REF!</v>
      </c>
      <c r="I288" s="378" t="e">
        <f t="shared" si="16"/>
        <v>#REF!</v>
      </c>
      <c r="K288" s="398"/>
      <c r="T288" s="399"/>
      <c r="AF288" s="400"/>
      <c r="AG288" s="400"/>
      <c r="AH288" s="400"/>
    </row>
    <row r="289" spans="2:34" customFormat="1" x14ac:dyDescent="0.35">
      <c r="B289" t="e">
        <f>[2]Data!#REF!</f>
        <v>#REF!</v>
      </c>
      <c r="C289" t="e">
        <f>[2]Data!#REF!</f>
        <v>#REF!</v>
      </c>
      <c r="D289" t="e">
        <f>[2]Data!#REF!</f>
        <v>#REF!</v>
      </c>
      <c r="E289" s="233" t="s">
        <v>1259</v>
      </c>
      <c r="G289" t="e">
        <f>[2]Data!#REF!</f>
        <v>#REF!</v>
      </c>
      <c r="I289" s="378" t="e">
        <f t="shared" si="16"/>
        <v>#REF!</v>
      </c>
      <c r="K289" s="398"/>
      <c r="T289" s="399"/>
      <c r="AF289" s="400"/>
      <c r="AG289" s="400"/>
      <c r="AH289" s="400"/>
    </row>
    <row r="290" spans="2:34" customFormat="1" x14ac:dyDescent="0.35">
      <c r="B290" t="e">
        <f>[2]Data!#REF!</f>
        <v>#REF!</v>
      </c>
      <c r="C290" t="e">
        <f>[2]Data!#REF!</f>
        <v>#REF!</v>
      </c>
      <c r="D290" t="e">
        <f>[2]Data!#REF!</f>
        <v>#REF!</v>
      </c>
      <c r="E290" s="233" t="s">
        <v>1259</v>
      </c>
      <c r="G290" t="e">
        <f>[2]Data!#REF!</f>
        <v>#REF!</v>
      </c>
      <c r="I290" s="378" t="e">
        <f t="shared" si="16"/>
        <v>#REF!</v>
      </c>
      <c r="K290" s="398"/>
      <c r="T290" s="399"/>
      <c r="AF290" s="400"/>
      <c r="AG290" s="400"/>
      <c r="AH290" s="400"/>
    </row>
    <row r="291" spans="2:34" customFormat="1" x14ac:dyDescent="0.35">
      <c r="B291" t="e">
        <f>[2]Data!#REF!</f>
        <v>#REF!</v>
      </c>
      <c r="C291" t="e">
        <f>[2]Data!#REF!</f>
        <v>#REF!</v>
      </c>
      <c r="D291" t="e">
        <f>[2]Data!#REF!</f>
        <v>#REF!</v>
      </c>
      <c r="E291" s="233" t="s">
        <v>1259</v>
      </c>
      <c r="G291" t="e">
        <f>[2]Data!#REF!</f>
        <v>#REF!</v>
      </c>
      <c r="I291" s="378" t="e">
        <f t="shared" si="16"/>
        <v>#REF!</v>
      </c>
      <c r="K291" s="398"/>
      <c r="T291" s="399"/>
      <c r="AF291" s="400"/>
      <c r="AG291" s="400"/>
      <c r="AH291" s="400"/>
    </row>
    <row r="292" spans="2:34" customFormat="1" x14ac:dyDescent="0.35">
      <c r="B292" t="e">
        <f>[2]Data!#REF!</f>
        <v>#REF!</v>
      </c>
      <c r="C292" t="e">
        <f>[2]Data!#REF!</f>
        <v>#REF!</v>
      </c>
      <c r="D292" t="e">
        <f>[2]Data!#REF!</f>
        <v>#REF!</v>
      </c>
      <c r="E292" s="233" t="s">
        <v>1259</v>
      </c>
      <c r="G292" t="e">
        <f>[2]Data!#REF!</f>
        <v>#REF!</v>
      </c>
      <c r="I292" s="378" t="e">
        <f t="shared" ref="I292:I355" si="17">+G292*$I$3</f>
        <v>#REF!</v>
      </c>
      <c r="K292" s="398"/>
      <c r="T292" s="399"/>
      <c r="AF292" s="400"/>
      <c r="AG292" s="400"/>
      <c r="AH292" s="400"/>
    </row>
    <row r="293" spans="2:34" customFormat="1" x14ac:dyDescent="0.35">
      <c r="B293" t="e">
        <f>[2]Data!#REF!</f>
        <v>#REF!</v>
      </c>
      <c r="C293" t="e">
        <f>[2]Data!#REF!</f>
        <v>#REF!</v>
      </c>
      <c r="D293" t="e">
        <f>[2]Data!#REF!</f>
        <v>#REF!</v>
      </c>
      <c r="E293" s="233" t="s">
        <v>1259</v>
      </c>
      <c r="G293" t="e">
        <f>[2]Data!#REF!</f>
        <v>#REF!</v>
      </c>
      <c r="I293" s="378" t="e">
        <f t="shared" si="17"/>
        <v>#REF!</v>
      </c>
      <c r="K293" s="398"/>
      <c r="T293" s="399"/>
      <c r="AF293" s="400"/>
      <c r="AG293" s="400"/>
      <c r="AH293" s="400"/>
    </row>
    <row r="294" spans="2:34" customFormat="1" x14ac:dyDescent="0.35">
      <c r="B294" t="e">
        <f>[2]Data!#REF!</f>
        <v>#REF!</v>
      </c>
      <c r="C294" t="e">
        <f>[2]Data!#REF!</f>
        <v>#REF!</v>
      </c>
      <c r="D294" t="e">
        <f>[2]Data!#REF!</f>
        <v>#REF!</v>
      </c>
      <c r="E294" s="233" t="s">
        <v>1259</v>
      </c>
      <c r="G294" t="e">
        <f>[2]Data!#REF!</f>
        <v>#REF!</v>
      </c>
      <c r="I294" s="378" t="e">
        <f t="shared" si="17"/>
        <v>#REF!</v>
      </c>
      <c r="K294" s="398"/>
      <c r="T294" s="399"/>
      <c r="AF294" s="400"/>
      <c r="AG294" s="400"/>
      <c r="AH294" s="400"/>
    </row>
    <row r="295" spans="2:34" customFormat="1" x14ac:dyDescent="0.35">
      <c r="B295" t="e">
        <f>[2]Data!#REF!</f>
        <v>#REF!</v>
      </c>
      <c r="C295" t="e">
        <f>[2]Data!#REF!</f>
        <v>#REF!</v>
      </c>
      <c r="D295" t="e">
        <f>[2]Data!#REF!</f>
        <v>#REF!</v>
      </c>
      <c r="E295" s="233" t="s">
        <v>1259</v>
      </c>
      <c r="G295" t="e">
        <f>[2]Data!#REF!</f>
        <v>#REF!</v>
      </c>
      <c r="I295" s="378" t="e">
        <f t="shared" si="17"/>
        <v>#REF!</v>
      </c>
      <c r="K295" s="398"/>
      <c r="T295" s="399"/>
      <c r="AF295" s="400"/>
      <c r="AG295" s="400"/>
      <c r="AH295" s="400"/>
    </row>
    <row r="296" spans="2:34" customFormat="1" x14ac:dyDescent="0.35">
      <c r="B296" t="e">
        <f>[2]Data!#REF!</f>
        <v>#REF!</v>
      </c>
      <c r="C296" t="e">
        <f>[2]Data!#REF!</f>
        <v>#REF!</v>
      </c>
      <c r="D296" t="e">
        <f>[2]Data!#REF!</f>
        <v>#REF!</v>
      </c>
      <c r="E296" s="233" t="s">
        <v>1259</v>
      </c>
      <c r="G296" t="e">
        <f>[2]Data!#REF!</f>
        <v>#REF!</v>
      </c>
      <c r="I296" s="378" t="e">
        <f t="shared" si="17"/>
        <v>#REF!</v>
      </c>
      <c r="K296" s="398"/>
      <c r="T296" s="399"/>
      <c r="AF296" s="400"/>
      <c r="AG296" s="400"/>
      <c r="AH296" s="400"/>
    </row>
    <row r="297" spans="2:34" customFormat="1" x14ac:dyDescent="0.35">
      <c r="B297" t="e">
        <f>[2]Data!#REF!</f>
        <v>#REF!</v>
      </c>
      <c r="C297" t="e">
        <f>[2]Data!#REF!</f>
        <v>#REF!</v>
      </c>
      <c r="D297" t="e">
        <f>[2]Data!#REF!</f>
        <v>#REF!</v>
      </c>
      <c r="E297" s="233" t="s">
        <v>1259</v>
      </c>
      <c r="G297" t="e">
        <f>[2]Data!#REF!</f>
        <v>#REF!</v>
      </c>
      <c r="I297" s="378" t="e">
        <f t="shared" si="17"/>
        <v>#REF!</v>
      </c>
      <c r="K297" s="398"/>
      <c r="T297" s="399"/>
      <c r="AF297" s="400"/>
      <c r="AG297" s="400"/>
      <c r="AH297" s="400"/>
    </row>
    <row r="298" spans="2:34" customFormat="1" x14ac:dyDescent="0.35">
      <c r="B298" t="e">
        <f>[2]Data!#REF!</f>
        <v>#REF!</v>
      </c>
      <c r="C298" t="e">
        <f>[2]Data!#REF!</f>
        <v>#REF!</v>
      </c>
      <c r="D298" t="e">
        <f>[2]Data!#REF!</f>
        <v>#REF!</v>
      </c>
      <c r="E298" s="233" t="s">
        <v>1259</v>
      </c>
      <c r="G298" t="e">
        <f>[2]Data!#REF!</f>
        <v>#REF!</v>
      </c>
      <c r="I298" s="378" t="e">
        <f t="shared" si="17"/>
        <v>#REF!</v>
      </c>
      <c r="K298" s="398"/>
      <c r="T298" s="399"/>
      <c r="AF298" s="400"/>
      <c r="AG298" s="400"/>
      <c r="AH298" s="400"/>
    </row>
    <row r="299" spans="2:34" customFormat="1" x14ac:dyDescent="0.35">
      <c r="B299" t="e">
        <f>[2]Data!#REF!</f>
        <v>#REF!</v>
      </c>
      <c r="C299" t="e">
        <f>[2]Data!#REF!</f>
        <v>#REF!</v>
      </c>
      <c r="D299" t="e">
        <f>[2]Data!#REF!</f>
        <v>#REF!</v>
      </c>
      <c r="E299" s="233" t="s">
        <v>1259</v>
      </c>
      <c r="G299" t="e">
        <f>[2]Data!#REF!</f>
        <v>#REF!</v>
      </c>
      <c r="I299" s="378" t="e">
        <f t="shared" si="17"/>
        <v>#REF!</v>
      </c>
      <c r="K299" s="398"/>
      <c r="T299" s="399"/>
      <c r="AF299" s="400"/>
      <c r="AG299" s="400"/>
      <c r="AH299" s="400"/>
    </row>
    <row r="300" spans="2:34" customFormat="1" x14ac:dyDescent="0.35">
      <c r="B300" t="e">
        <f>[2]Data!#REF!</f>
        <v>#REF!</v>
      </c>
      <c r="C300" t="e">
        <f>[2]Data!#REF!</f>
        <v>#REF!</v>
      </c>
      <c r="D300" t="e">
        <f>[2]Data!#REF!</f>
        <v>#REF!</v>
      </c>
      <c r="E300" s="233" t="s">
        <v>1259</v>
      </c>
      <c r="G300" t="e">
        <f>[2]Data!#REF!</f>
        <v>#REF!</v>
      </c>
      <c r="I300" s="378" t="e">
        <f t="shared" si="17"/>
        <v>#REF!</v>
      </c>
      <c r="K300" s="398"/>
      <c r="T300" s="399"/>
      <c r="AF300" s="400"/>
      <c r="AG300" s="400"/>
      <c r="AH300" s="400"/>
    </row>
    <row r="301" spans="2:34" customFormat="1" x14ac:dyDescent="0.35">
      <c r="B301" t="e">
        <f>[2]Data!#REF!</f>
        <v>#REF!</v>
      </c>
      <c r="C301" t="e">
        <f>[2]Data!#REF!</f>
        <v>#REF!</v>
      </c>
      <c r="D301" t="e">
        <f>[2]Data!#REF!</f>
        <v>#REF!</v>
      </c>
      <c r="E301" s="233" t="s">
        <v>1259</v>
      </c>
      <c r="G301" t="e">
        <f>[2]Data!#REF!</f>
        <v>#REF!</v>
      </c>
      <c r="I301" s="378" t="e">
        <f t="shared" si="17"/>
        <v>#REF!</v>
      </c>
      <c r="K301" s="398"/>
      <c r="T301" s="399"/>
      <c r="AF301" s="400"/>
      <c r="AG301" s="400"/>
      <c r="AH301" s="400"/>
    </row>
    <row r="302" spans="2:34" customFormat="1" x14ac:dyDescent="0.35">
      <c r="B302" t="e">
        <f>[2]Data!#REF!</f>
        <v>#REF!</v>
      </c>
      <c r="C302" t="e">
        <f>[2]Data!#REF!</f>
        <v>#REF!</v>
      </c>
      <c r="D302" t="e">
        <f>[2]Data!#REF!</f>
        <v>#REF!</v>
      </c>
      <c r="E302" s="233" t="s">
        <v>1259</v>
      </c>
      <c r="G302" t="e">
        <f>[2]Data!#REF!</f>
        <v>#REF!</v>
      </c>
      <c r="I302" s="378" t="e">
        <f t="shared" si="17"/>
        <v>#REF!</v>
      </c>
      <c r="K302" s="398"/>
      <c r="T302" s="399"/>
      <c r="AF302" s="400"/>
      <c r="AG302" s="400"/>
      <c r="AH302" s="400"/>
    </row>
    <row r="303" spans="2:34" customFormat="1" x14ac:dyDescent="0.35">
      <c r="B303" t="e">
        <f>[2]Data!#REF!</f>
        <v>#REF!</v>
      </c>
      <c r="C303" t="e">
        <f>[2]Data!#REF!</f>
        <v>#REF!</v>
      </c>
      <c r="D303" t="e">
        <f>[2]Data!#REF!</f>
        <v>#REF!</v>
      </c>
      <c r="E303" s="233" t="s">
        <v>1259</v>
      </c>
      <c r="G303" t="e">
        <f>[2]Data!#REF!</f>
        <v>#REF!</v>
      </c>
      <c r="I303" s="378" t="e">
        <f t="shared" si="17"/>
        <v>#REF!</v>
      </c>
      <c r="K303" s="398"/>
      <c r="T303" s="399"/>
      <c r="AF303" s="400"/>
      <c r="AG303" s="400"/>
      <c r="AH303" s="400"/>
    </row>
    <row r="304" spans="2:34" customFormat="1" x14ac:dyDescent="0.35">
      <c r="B304" t="e">
        <f>[2]Data!#REF!</f>
        <v>#REF!</v>
      </c>
      <c r="C304" t="e">
        <f>[2]Data!#REF!</f>
        <v>#REF!</v>
      </c>
      <c r="D304" t="e">
        <f>[2]Data!#REF!</f>
        <v>#REF!</v>
      </c>
      <c r="E304" s="233" t="s">
        <v>1259</v>
      </c>
      <c r="G304" t="e">
        <f>[2]Data!#REF!</f>
        <v>#REF!</v>
      </c>
      <c r="I304" s="378" t="e">
        <f t="shared" si="17"/>
        <v>#REF!</v>
      </c>
      <c r="K304" s="398"/>
      <c r="T304" s="399"/>
      <c r="AF304" s="400"/>
      <c r="AG304" s="400"/>
      <c r="AH304" s="400"/>
    </row>
    <row r="305" spans="2:34" customFormat="1" x14ac:dyDescent="0.35">
      <c r="B305" t="e">
        <f>[2]Data!#REF!</f>
        <v>#REF!</v>
      </c>
      <c r="C305" t="e">
        <f>[2]Data!#REF!</f>
        <v>#REF!</v>
      </c>
      <c r="D305" t="e">
        <f>[2]Data!#REF!</f>
        <v>#REF!</v>
      </c>
      <c r="E305" s="233" t="s">
        <v>1259</v>
      </c>
      <c r="G305" t="e">
        <f>[2]Data!#REF!</f>
        <v>#REF!</v>
      </c>
      <c r="I305" s="378" t="e">
        <f t="shared" si="17"/>
        <v>#REF!</v>
      </c>
      <c r="K305" s="398"/>
      <c r="T305" s="399"/>
      <c r="AF305" s="400"/>
      <c r="AG305" s="400"/>
      <c r="AH305" s="400"/>
    </row>
    <row r="306" spans="2:34" customFormat="1" x14ac:dyDescent="0.35">
      <c r="B306" t="e">
        <f>[2]Data!#REF!</f>
        <v>#REF!</v>
      </c>
      <c r="C306" t="e">
        <f>[2]Data!#REF!</f>
        <v>#REF!</v>
      </c>
      <c r="D306" t="e">
        <f>[2]Data!#REF!</f>
        <v>#REF!</v>
      </c>
      <c r="E306" s="233" t="s">
        <v>1259</v>
      </c>
      <c r="G306" t="e">
        <f>[2]Data!#REF!</f>
        <v>#REF!</v>
      </c>
      <c r="I306" s="378" t="e">
        <f t="shared" si="17"/>
        <v>#REF!</v>
      </c>
      <c r="K306" s="398"/>
      <c r="T306" s="399"/>
      <c r="AF306" s="400"/>
      <c r="AG306" s="400"/>
      <c r="AH306" s="400"/>
    </row>
    <row r="307" spans="2:34" customFormat="1" x14ac:dyDescent="0.35">
      <c r="B307" t="e">
        <f>[2]Data!#REF!</f>
        <v>#REF!</v>
      </c>
      <c r="C307" t="e">
        <f>[2]Data!#REF!</f>
        <v>#REF!</v>
      </c>
      <c r="D307" t="e">
        <f>[2]Data!#REF!</f>
        <v>#REF!</v>
      </c>
      <c r="E307" s="233" t="s">
        <v>1259</v>
      </c>
      <c r="G307" t="e">
        <f>[2]Data!#REF!</f>
        <v>#REF!</v>
      </c>
      <c r="I307" s="378" t="e">
        <f t="shared" si="17"/>
        <v>#REF!</v>
      </c>
      <c r="K307" s="398"/>
      <c r="T307" s="399"/>
      <c r="AF307" s="400"/>
      <c r="AG307" s="400"/>
      <c r="AH307" s="400"/>
    </row>
    <row r="308" spans="2:34" customFormat="1" x14ac:dyDescent="0.35">
      <c r="B308" t="e">
        <f>[2]Data!#REF!</f>
        <v>#REF!</v>
      </c>
      <c r="C308" t="e">
        <f>[2]Data!#REF!</f>
        <v>#REF!</v>
      </c>
      <c r="D308" t="e">
        <f>[2]Data!#REF!</f>
        <v>#REF!</v>
      </c>
      <c r="E308" s="233" t="s">
        <v>1259</v>
      </c>
      <c r="G308" t="e">
        <f>[2]Data!#REF!</f>
        <v>#REF!</v>
      </c>
      <c r="I308" s="378" t="e">
        <f t="shared" si="17"/>
        <v>#REF!</v>
      </c>
      <c r="K308" s="398"/>
      <c r="T308" s="399"/>
      <c r="AF308" s="400"/>
      <c r="AG308" s="400"/>
      <c r="AH308" s="400"/>
    </row>
    <row r="309" spans="2:34" customFormat="1" x14ac:dyDescent="0.35">
      <c r="B309" t="e">
        <f>[2]Data!#REF!</f>
        <v>#REF!</v>
      </c>
      <c r="C309" t="e">
        <f>[2]Data!#REF!</f>
        <v>#REF!</v>
      </c>
      <c r="D309" t="e">
        <f>[2]Data!#REF!</f>
        <v>#REF!</v>
      </c>
      <c r="E309" s="233" t="s">
        <v>1259</v>
      </c>
      <c r="G309" t="e">
        <f>[2]Data!#REF!</f>
        <v>#REF!</v>
      </c>
      <c r="I309" s="378" t="e">
        <f t="shared" si="17"/>
        <v>#REF!</v>
      </c>
      <c r="K309" s="398"/>
      <c r="T309" s="399"/>
      <c r="AF309" s="400"/>
      <c r="AG309" s="400"/>
      <c r="AH309" s="400"/>
    </row>
    <row r="310" spans="2:34" customFormat="1" x14ac:dyDescent="0.35">
      <c r="B310" t="e">
        <f>[2]Data!#REF!</f>
        <v>#REF!</v>
      </c>
      <c r="C310" t="e">
        <f>[2]Data!#REF!</f>
        <v>#REF!</v>
      </c>
      <c r="D310" t="e">
        <f>[2]Data!#REF!</f>
        <v>#REF!</v>
      </c>
      <c r="E310" s="233" t="s">
        <v>1259</v>
      </c>
      <c r="G310" t="e">
        <f>[2]Data!#REF!</f>
        <v>#REF!</v>
      </c>
      <c r="I310" s="378" t="e">
        <f t="shared" si="17"/>
        <v>#REF!</v>
      </c>
      <c r="K310" s="398"/>
      <c r="T310" s="399"/>
      <c r="AF310" s="400"/>
      <c r="AG310" s="400"/>
      <c r="AH310" s="400"/>
    </row>
    <row r="311" spans="2:34" customFormat="1" x14ac:dyDescent="0.35">
      <c r="B311" t="e">
        <f>[2]Data!#REF!</f>
        <v>#REF!</v>
      </c>
      <c r="C311" t="e">
        <f>[2]Data!#REF!</f>
        <v>#REF!</v>
      </c>
      <c r="D311" t="e">
        <f>[2]Data!#REF!</f>
        <v>#REF!</v>
      </c>
      <c r="E311" s="233" t="s">
        <v>1259</v>
      </c>
      <c r="G311" t="e">
        <f>[2]Data!#REF!</f>
        <v>#REF!</v>
      </c>
      <c r="I311" s="378" t="e">
        <f t="shared" si="17"/>
        <v>#REF!</v>
      </c>
      <c r="K311" s="398"/>
      <c r="T311" s="399"/>
      <c r="AF311" s="400"/>
      <c r="AG311" s="400"/>
      <c r="AH311" s="400"/>
    </row>
    <row r="312" spans="2:34" customFormat="1" x14ac:dyDescent="0.35">
      <c r="B312" t="e">
        <f>[2]Data!#REF!</f>
        <v>#REF!</v>
      </c>
      <c r="C312" t="e">
        <f>[2]Data!#REF!</f>
        <v>#REF!</v>
      </c>
      <c r="D312" t="e">
        <f>[2]Data!#REF!</f>
        <v>#REF!</v>
      </c>
      <c r="E312" s="233" t="s">
        <v>1259</v>
      </c>
      <c r="G312" t="e">
        <f>[2]Data!#REF!</f>
        <v>#REF!</v>
      </c>
      <c r="I312" s="378" t="e">
        <f t="shared" si="17"/>
        <v>#REF!</v>
      </c>
      <c r="K312" s="398"/>
      <c r="T312" s="399"/>
      <c r="AF312" s="400"/>
      <c r="AG312" s="400"/>
      <c r="AH312" s="400"/>
    </row>
    <row r="313" spans="2:34" customFormat="1" x14ac:dyDescent="0.35">
      <c r="B313" t="e">
        <f>[2]Data!#REF!</f>
        <v>#REF!</v>
      </c>
      <c r="C313" t="e">
        <f>[2]Data!#REF!</f>
        <v>#REF!</v>
      </c>
      <c r="D313" t="e">
        <f>[2]Data!#REF!</f>
        <v>#REF!</v>
      </c>
      <c r="E313" s="233" t="s">
        <v>1259</v>
      </c>
      <c r="G313" t="e">
        <f>[2]Data!#REF!</f>
        <v>#REF!</v>
      </c>
      <c r="I313" s="378" t="e">
        <f t="shared" si="17"/>
        <v>#REF!</v>
      </c>
      <c r="K313" s="398"/>
      <c r="T313" s="399"/>
      <c r="AF313" s="400"/>
      <c r="AG313" s="400"/>
      <c r="AH313" s="400"/>
    </row>
    <row r="314" spans="2:34" customFormat="1" x14ac:dyDescent="0.35">
      <c r="B314" t="e">
        <f>[2]Data!#REF!</f>
        <v>#REF!</v>
      </c>
      <c r="C314" t="e">
        <f>[2]Data!#REF!</f>
        <v>#REF!</v>
      </c>
      <c r="D314" t="e">
        <f>[2]Data!#REF!</f>
        <v>#REF!</v>
      </c>
      <c r="E314" s="233" t="s">
        <v>1259</v>
      </c>
      <c r="G314" t="e">
        <f>[2]Data!#REF!</f>
        <v>#REF!</v>
      </c>
      <c r="I314" s="378" t="e">
        <f t="shared" si="17"/>
        <v>#REF!</v>
      </c>
      <c r="K314" s="398"/>
      <c r="T314" s="399"/>
      <c r="AF314" s="400"/>
      <c r="AG314" s="400"/>
      <c r="AH314" s="400"/>
    </row>
    <row r="315" spans="2:34" customFormat="1" x14ac:dyDescent="0.35">
      <c r="B315" t="e">
        <f>[2]Data!#REF!</f>
        <v>#REF!</v>
      </c>
      <c r="C315" t="e">
        <f>[2]Data!#REF!</f>
        <v>#REF!</v>
      </c>
      <c r="D315" t="e">
        <f>[2]Data!#REF!</f>
        <v>#REF!</v>
      </c>
      <c r="E315" s="233" t="s">
        <v>1259</v>
      </c>
      <c r="G315" t="e">
        <f>[2]Data!#REF!</f>
        <v>#REF!</v>
      </c>
      <c r="I315" s="378" t="e">
        <f t="shared" si="17"/>
        <v>#REF!</v>
      </c>
      <c r="K315" s="398"/>
      <c r="T315" s="399"/>
      <c r="AF315" s="400"/>
      <c r="AG315" s="400"/>
      <c r="AH315" s="400"/>
    </row>
    <row r="316" spans="2:34" customFormat="1" x14ac:dyDescent="0.35">
      <c r="B316" t="e">
        <f>[2]Data!#REF!</f>
        <v>#REF!</v>
      </c>
      <c r="C316" t="e">
        <f>[2]Data!#REF!</f>
        <v>#REF!</v>
      </c>
      <c r="D316" t="e">
        <f>[2]Data!#REF!</f>
        <v>#REF!</v>
      </c>
      <c r="E316" s="233" t="s">
        <v>1259</v>
      </c>
      <c r="G316" t="e">
        <f>[2]Data!#REF!</f>
        <v>#REF!</v>
      </c>
      <c r="I316" s="378" t="e">
        <f t="shared" si="17"/>
        <v>#REF!</v>
      </c>
      <c r="K316" s="398"/>
      <c r="T316" s="399"/>
      <c r="AF316" s="400"/>
      <c r="AG316" s="400"/>
      <c r="AH316" s="400"/>
    </row>
    <row r="317" spans="2:34" customFormat="1" x14ac:dyDescent="0.35">
      <c r="B317" t="e">
        <f>[2]Data!#REF!</f>
        <v>#REF!</v>
      </c>
      <c r="C317" t="e">
        <f>[2]Data!#REF!</f>
        <v>#REF!</v>
      </c>
      <c r="D317" t="e">
        <f>[2]Data!#REF!</f>
        <v>#REF!</v>
      </c>
      <c r="E317" s="233" t="s">
        <v>1259</v>
      </c>
      <c r="G317" t="e">
        <f>[2]Data!#REF!</f>
        <v>#REF!</v>
      </c>
      <c r="I317" s="378" t="e">
        <f t="shared" si="17"/>
        <v>#REF!</v>
      </c>
      <c r="K317" s="398"/>
      <c r="T317" s="399"/>
      <c r="AF317" s="400"/>
      <c r="AG317" s="400"/>
      <c r="AH317" s="400"/>
    </row>
    <row r="318" spans="2:34" customFormat="1" x14ac:dyDescent="0.35">
      <c r="B318" t="e">
        <f>[2]Data!#REF!</f>
        <v>#REF!</v>
      </c>
      <c r="C318" t="e">
        <f>[2]Data!#REF!</f>
        <v>#REF!</v>
      </c>
      <c r="D318" t="e">
        <f>[2]Data!#REF!</f>
        <v>#REF!</v>
      </c>
      <c r="E318" s="233" t="s">
        <v>1259</v>
      </c>
      <c r="G318" t="e">
        <f>[2]Data!#REF!</f>
        <v>#REF!</v>
      </c>
      <c r="I318" s="378" t="e">
        <f t="shared" si="17"/>
        <v>#REF!</v>
      </c>
      <c r="K318" s="398"/>
      <c r="T318" s="399"/>
      <c r="AF318" s="400"/>
      <c r="AG318" s="400"/>
      <c r="AH318" s="400"/>
    </row>
    <row r="319" spans="2:34" customFormat="1" x14ac:dyDescent="0.35">
      <c r="B319" t="e">
        <f>[2]Data!#REF!</f>
        <v>#REF!</v>
      </c>
      <c r="C319" t="e">
        <f>[2]Data!#REF!</f>
        <v>#REF!</v>
      </c>
      <c r="D319" t="e">
        <f>[2]Data!#REF!</f>
        <v>#REF!</v>
      </c>
      <c r="E319" s="233" t="s">
        <v>1259</v>
      </c>
      <c r="G319" t="e">
        <f>[2]Data!#REF!</f>
        <v>#REF!</v>
      </c>
      <c r="I319" s="378" t="e">
        <f t="shared" si="17"/>
        <v>#REF!</v>
      </c>
      <c r="K319" s="398"/>
      <c r="T319" s="399"/>
      <c r="AF319" s="400"/>
      <c r="AG319" s="400"/>
      <c r="AH319" s="400"/>
    </row>
    <row r="320" spans="2:34" customFormat="1" x14ac:dyDescent="0.35">
      <c r="B320" t="e">
        <f>[2]Data!#REF!</f>
        <v>#REF!</v>
      </c>
      <c r="C320" t="e">
        <f>[2]Data!#REF!</f>
        <v>#REF!</v>
      </c>
      <c r="D320" t="e">
        <f>[2]Data!#REF!</f>
        <v>#REF!</v>
      </c>
      <c r="E320" s="233" t="s">
        <v>1259</v>
      </c>
      <c r="G320" t="e">
        <f>[2]Data!#REF!</f>
        <v>#REF!</v>
      </c>
      <c r="I320" s="378" t="e">
        <f t="shared" si="17"/>
        <v>#REF!</v>
      </c>
      <c r="K320" s="398"/>
      <c r="T320" s="399"/>
      <c r="AF320" s="400"/>
      <c r="AG320" s="400"/>
      <c r="AH320" s="400"/>
    </row>
    <row r="321" spans="2:34" customFormat="1" x14ac:dyDescent="0.35">
      <c r="B321" t="e">
        <f>[2]Data!#REF!</f>
        <v>#REF!</v>
      </c>
      <c r="C321" t="e">
        <f>[2]Data!#REF!</f>
        <v>#REF!</v>
      </c>
      <c r="D321" t="e">
        <f>[2]Data!#REF!</f>
        <v>#REF!</v>
      </c>
      <c r="E321" s="233" t="s">
        <v>1259</v>
      </c>
      <c r="G321" t="e">
        <f>[2]Data!#REF!</f>
        <v>#REF!</v>
      </c>
      <c r="I321" s="378" t="e">
        <f t="shared" si="17"/>
        <v>#REF!</v>
      </c>
      <c r="K321" s="398"/>
      <c r="T321" s="399"/>
      <c r="AF321" s="400"/>
      <c r="AG321" s="400"/>
      <c r="AH321" s="400"/>
    </row>
    <row r="322" spans="2:34" customFormat="1" x14ac:dyDescent="0.35">
      <c r="B322" t="e">
        <f>[2]Data!#REF!</f>
        <v>#REF!</v>
      </c>
      <c r="C322" t="e">
        <f>[2]Data!#REF!</f>
        <v>#REF!</v>
      </c>
      <c r="D322" t="e">
        <f>[2]Data!#REF!</f>
        <v>#REF!</v>
      </c>
      <c r="E322" s="233" t="s">
        <v>1259</v>
      </c>
      <c r="G322" t="e">
        <f>[2]Data!#REF!</f>
        <v>#REF!</v>
      </c>
      <c r="I322" s="378" t="e">
        <f t="shared" si="17"/>
        <v>#REF!</v>
      </c>
      <c r="K322" s="398"/>
      <c r="T322" s="399"/>
      <c r="AF322" s="400"/>
      <c r="AG322" s="400"/>
      <c r="AH322" s="400"/>
    </row>
    <row r="323" spans="2:34" customFormat="1" x14ac:dyDescent="0.35">
      <c r="B323" t="e">
        <f>[2]Data!#REF!</f>
        <v>#REF!</v>
      </c>
      <c r="C323" t="e">
        <f>[2]Data!#REF!</f>
        <v>#REF!</v>
      </c>
      <c r="D323" t="e">
        <f>[2]Data!#REF!</f>
        <v>#REF!</v>
      </c>
      <c r="E323" s="233" t="s">
        <v>1259</v>
      </c>
      <c r="G323" t="e">
        <f>[2]Data!#REF!</f>
        <v>#REF!</v>
      </c>
      <c r="I323" s="378" t="e">
        <f t="shared" si="17"/>
        <v>#REF!</v>
      </c>
      <c r="K323" s="398"/>
      <c r="T323" s="399"/>
      <c r="AF323" s="400"/>
      <c r="AG323" s="400"/>
      <c r="AH323" s="400"/>
    </row>
    <row r="324" spans="2:34" customFormat="1" x14ac:dyDescent="0.35">
      <c r="B324" t="e">
        <f>[2]Data!#REF!</f>
        <v>#REF!</v>
      </c>
      <c r="C324" t="e">
        <f>[2]Data!#REF!</f>
        <v>#REF!</v>
      </c>
      <c r="D324" t="e">
        <f>[2]Data!#REF!</f>
        <v>#REF!</v>
      </c>
      <c r="E324" s="233" t="s">
        <v>1259</v>
      </c>
      <c r="G324" t="e">
        <f>[2]Data!#REF!</f>
        <v>#REF!</v>
      </c>
      <c r="I324" s="378" t="e">
        <f t="shared" si="17"/>
        <v>#REF!</v>
      </c>
      <c r="K324" s="398"/>
      <c r="T324" s="399"/>
      <c r="AF324" s="400"/>
      <c r="AG324" s="400"/>
      <c r="AH324" s="400"/>
    </row>
    <row r="325" spans="2:34" customFormat="1" x14ac:dyDescent="0.35">
      <c r="B325" t="e">
        <f>[2]Data!#REF!</f>
        <v>#REF!</v>
      </c>
      <c r="C325" t="e">
        <f>[2]Data!#REF!</f>
        <v>#REF!</v>
      </c>
      <c r="D325" t="e">
        <f>[2]Data!#REF!</f>
        <v>#REF!</v>
      </c>
      <c r="E325" s="233" t="s">
        <v>1259</v>
      </c>
      <c r="G325" t="e">
        <f>[2]Data!#REF!</f>
        <v>#REF!</v>
      </c>
      <c r="I325" s="378" t="e">
        <f t="shared" si="17"/>
        <v>#REF!</v>
      </c>
      <c r="K325" s="398"/>
      <c r="T325" s="399"/>
      <c r="AF325" s="400"/>
      <c r="AG325" s="400"/>
      <c r="AH325" s="400"/>
    </row>
    <row r="326" spans="2:34" customFormat="1" x14ac:dyDescent="0.35">
      <c r="B326" t="e">
        <f>[2]Data!#REF!</f>
        <v>#REF!</v>
      </c>
      <c r="C326" t="e">
        <f>[2]Data!#REF!</f>
        <v>#REF!</v>
      </c>
      <c r="D326" t="e">
        <f>[2]Data!#REF!</f>
        <v>#REF!</v>
      </c>
      <c r="E326" s="233" t="s">
        <v>1259</v>
      </c>
      <c r="G326" t="e">
        <f>[2]Data!#REF!</f>
        <v>#REF!</v>
      </c>
      <c r="I326" s="378" t="e">
        <f t="shared" si="17"/>
        <v>#REF!</v>
      </c>
      <c r="K326" s="398"/>
      <c r="T326" s="399"/>
      <c r="AF326" s="400"/>
      <c r="AG326" s="400"/>
      <c r="AH326" s="400"/>
    </row>
    <row r="327" spans="2:34" customFormat="1" x14ac:dyDescent="0.35">
      <c r="B327" t="e">
        <f>[2]Data!#REF!</f>
        <v>#REF!</v>
      </c>
      <c r="C327" t="e">
        <f>[2]Data!#REF!</f>
        <v>#REF!</v>
      </c>
      <c r="D327" t="e">
        <f>[2]Data!#REF!</f>
        <v>#REF!</v>
      </c>
      <c r="E327" s="233" t="s">
        <v>1259</v>
      </c>
      <c r="G327" t="e">
        <f>[2]Data!#REF!</f>
        <v>#REF!</v>
      </c>
      <c r="I327" s="378" t="e">
        <f t="shared" si="17"/>
        <v>#REF!</v>
      </c>
      <c r="K327" s="398"/>
      <c r="T327" s="399"/>
      <c r="AF327" s="400"/>
      <c r="AG327" s="400"/>
      <c r="AH327" s="400"/>
    </row>
    <row r="328" spans="2:34" customFormat="1" x14ac:dyDescent="0.35">
      <c r="B328" t="e">
        <f>[2]Data!#REF!</f>
        <v>#REF!</v>
      </c>
      <c r="C328" t="e">
        <f>[2]Data!#REF!</f>
        <v>#REF!</v>
      </c>
      <c r="D328" t="e">
        <f>[2]Data!#REF!</f>
        <v>#REF!</v>
      </c>
      <c r="E328" s="233" t="s">
        <v>1259</v>
      </c>
      <c r="G328" t="e">
        <f>[2]Data!#REF!</f>
        <v>#REF!</v>
      </c>
      <c r="I328" s="378" t="e">
        <f t="shared" si="17"/>
        <v>#REF!</v>
      </c>
      <c r="K328" s="398"/>
      <c r="T328" s="399"/>
      <c r="AF328" s="400"/>
      <c r="AG328" s="400"/>
      <c r="AH328" s="400"/>
    </row>
    <row r="329" spans="2:34" customFormat="1" x14ac:dyDescent="0.35">
      <c r="B329" t="e">
        <f>[2]Data!#REF!</f>
        <v>#REF!</v>
      </c>
      <c r="C329" t="e">
        <f>[2]Data!#REF!</f>
        <v>#REF!</v>
      </c>
      <c r="D329" t="e">
        <f>[2]Data!#REF!</f>
        <v>#REF!</v>
      </c>
      <c r="E329" s="233" t="s">
        <v>1259</v>
      </c>
      <c r="G329" t="e">
        <f>[2]Data!#REF!</f>
        <v>#REF!</v>
      </c>
      <c r="I329" s="378" t="e">
        <f t="shared" si="17"/>
        <v>#REF!</v>
      </c>
      <c r="K329" s="398"/>
      <c r="T329" s="399"/>
      <c r="AF329" s="400"/>
      <c r="AG329" s="400"/>
      <c r="AH329" s="400"/>
    </row>
    <row r="330" spans="2:34" customFormat="1" x14ac:dyDescent="0.35">
      <c r="B330" t="e">
        <f>[2]Data!#REF!</f>
        <v>#REF!</v>
      </c>
      <c r="C330" t="e">
        <f>[2]Data!#REF!</f>
        <v>#REF!</v>
      </c>
      <c r="D330" t="e">
        <f>[2]Data!#REF!</f>
        <v>#REF!</v>
      </c>
      <c r="E330" s="233" t="s">
        <v>1259</v>
      </c>
      <c r="G330" t="e">
        <f>[2]Data!#REF!</f>
        <v>#REF!</v>
      </c>
      <c r="I330" s="378" t="e">
        <f t="shared" si="17"/>
        <v>#REF!</v>
      </c>
      <c r="K330" s="398"/>
      <c r="T330" s="399"/>
      <c r="AF330" s="400"/>
      <c r="AG330" s="400"/>
      <c r="AH330" s="400"/>
    </row>
    <row r="331" spans="2:34" customFormat="1" x14ac:dyDescent="0.35">
      <c r="B331" t="e">
        <f>[2]Data!#REF!</f>
        <v>#REF!</v>
      </c>
      <c r="C331" t="e">
        <f>[2]Data!#REF!</f>
        <v>#REF!</v>
      </c>
      <c r="D331" t="e">
        <f>[2]Data!#REF!</f>
        <v>#REF!</v>
      </c>
      <c r="E331" s="233" t="s">
        <v>1259</v>
      </c>
      <c r="G331" t="e">
        <f>[2]Data!#REF!</f>
        <v>#REF!</v>
      </c>
      <c r="I331" s="378" t="e">
        <f t="shared" si="17"/>
        <v>#REF!</v>
      </c>
      <c r="K331" s="398"/>
      <c r="T331" s="399"/>
      <c r="AF331" s="400"/>
      <c r="AG331" s="400"/>
      <c r="AH331" s="400"/>
    </row>
    <row r="332" spans="2:34" customFormat="1" x14ac:dyDescent="0.35">
      <c r="B332" t="e">
        <f>[2]Data!#REF!</f>
        <v>#REF!</v>
      </c>
      <c r="C332" t="e">
        <f>[2]Data!#REF!</f>
        <v>#REF!</v>
      </c>
      <c r="D332" t="e">
        <f>[2]Data!#REF!</f>
        <v>#REF!</v>
      </c>
      <c r="E332" s="233" t="s">
        <v>1259</v>
      </c>
      <c r="G332" t="e">
        <f>[2]Data!#REF!</f>
        <v>#REF!</v>
      </c>
      <c r="I332" s="378" t="e">
        <f t="shared" si="17"/>
        <v>#REF!</v>
      </c>
      <c r="K332" s="398"/>
      <c r="T332" s="399"/>
      <c r="AF332" s="400"/>
      <c r="AG332" s="400"/>
      <c r="AH332" s="400"/>
    </row>
    <row r="333" spans="2:34" customFormat="1" x14ac:dyDescent="0.35">
      <c r="B333" t="e">
        <f>[2]Data!#REF!</f>
        <v>#REF!</v>
      </c>
      <c r="C333" t="e">
        <f>[2]Data!#REF!</f>
        <v>#REF!</v>
      </c>
      <c r="D333" t="e">
        <f>[2]Data!#REF!</f>
        <v>#REF!</v>
      </c>
      <c r="E333" s="233" t="s">
        <v>1259</v>
      </c>
      <c r="G333" t="e">
        <f>[2]Data!#REF!</f>
        <v>#REF!</v>
      </c>
      <c r="I333" s="378" t="e">
        <f t="shared" si="17"/>
        <v>#REF!</v>
      </c>
      <c r="K333" s="398"/>
      <c r="T333" s="399"/>
      <c r="AF333" s="400"/>
      <c r="AG333" s="400"/>
      <c r="AH333" s="400"/>
    </row>
    <row r="334" spans="2:34" customFormat="1" x14ac:dyDescent="0.35">
      <c r="B334" t="e">
        <f>[2]Data!#REF!</f>
        <v>#REF!</v>
      </c>
      <c r="C334" t="e">
        <f>[2]Data!#REF!</f>
        <v>#REF!</v>
      </c>
      <c r="D334" t="e">
        <f>[2]Data!#REF!</f>
        <v>#REF!</v>
      </c>
      <c r="E334" s="233" t="s">
        <v>1259</v>
      </c>
      <c r="G334" t="e">
        <f>[2]Data!#REF!</f>
        <v>#REF!</v>
      </c>
      <c r="I334" s="378" t="e">
        <f t="shared" si="17"/>
        <v>#REF!</v>
      </c>
      <c r="K334" s="398"/>
      <c r="T334" s="399"/>
      <c r="AF334" s="400"/>
      <c r="AG334" s="400"/>
      <c r="AH334" s="400"/>
    </row>
    <row r="335" spans="2:34" customFormat="1" x14ac:dyDescent="0.35">
      <c r="B335" t="e">
        <f>[2]Data!#REF!</f>
        <v>#REF!</v>
      </c>
      <c r="C335" t="e">
        <f>[2]Data!#REF!</f>
        <v>#REF!</v>
      </c>
      <c r="D335" t="e">
        <f>[2]Data!#REF!</f>
        <v>#REF!</v>
      </c>
      <c r="E335" s="233" t="s">
        <v>1259</v>
      </c>
      <c r="G335" t="e">
        <f>[2]Data!#REF!</f>
        <v>#REF!</v>
      </c>
      <c r="I335" s="378" t="e">
        <f t="shared" si="17"/>
        <v>#REF!</v>
      </c>
      <c r="K335" s="398"/>
      <c r="T335" s="399"/>
      <c r="AF335" s="400"/>
      <c r="AG335" s="400"/>
      <c r="AH335" s="400"/>
    </row>
    <row r="336" spans="2:34" customFormat="1" x14ac:dyDescent="0.35">
      <c r="B336" t="e">
        <f>[2]Data!#REF!</f>
        <v>#REF!</v>
      </c>
      <c r="C336" t="e">
        <f>[2]Data!#REF!</f>
        <v>#REF!</v>
      </c>
      <c r="D336" t="e">
        <f>[2]Data!#REF!</f>
        <v>#REF!</v>
      </c>
      <c r="E336" s="233" t="s">
        <v>1259</v>
      </c>
      <c r="G336" t="e">
        <f>[2]Data!#REF!</f>
        <v>#REF!</v>
      </c>
      <c r="I336" s="378" t="e">
        <f t="shared" si="17"/>
        <v>#REF!</v>
      </c>
      <c r="K336" s="398"/>
      <c r="T336" s="399"/>
      <c r="AF336" s="400"/>
      <c r="AG336" s="400"/>
      <c r="AH336" s="400"/>
    </row>
    <row r="337" spans="2:34" customFormat="1" x14ac:dyDescent="0.35">
      <c r="B337" t="e">
        <f>[2]Data!#REF!</f>
        <v>#REF!</v>
      </c>
      <c r="C337" t="e">
        <f>[2]Data!#REF!</f>
        <v>#REF!</v>
      </c>
      <c r="D337" t="e">
        <f>[2]Data!#REF!</f>
        <v>#REF!</v>
      </c>
      <c r="E337" s="233" t="s">
        <v>1259</v>
      </c>
      <c r="G337" t="e">
        <f>[2]Data!#REF!</f>
        <v>#REF!</v>
      </c>
      <c r="I337" s="378" t="e">
        <f t="shared" si="17"/>
        <v>#REF!</v>
      </c>
      <c r="K337" s="398"/>
      <c r="T337" s="399"/>
      <c r="AF337" s="400"/>
      <c r="AG337" s="400"/>
      <c r="AH337" s="400"/>
    </row>
    <row r="338" spans="2:34" customFormat="1" x14ac:dyDescent="0.35">
      <c r="B338" t="e">
        <f>[2]Data!#REF!</f>
        <v>#REF!</v>
      </c>
      <c r="C338" t="e">
        <f>[2]Data!#REF!</f>
        <v>#REF!</v>
      </c>
      <c r="D338" t="e">
        <f>[2]Data!#REF!</f>
        <v>#REF!</v>
      </c>
      <c r="E338" s="233" t="s">
        <v>1259</v>
      </c>
      <c r="G338" t="e">
        <f>[2]Data!#REF!</f>
        <v>#REF!</v>
      </c>
      <c r="I338" s="378" t="e">
        <f t="shared" si="17"/>
        <v>#REF!</v>
      </c>
      <c r="K338" s="398"/>
      <c r="T338" s="399"/>
      <c r="AF338" s="400"/>
      <c r="AG338" s="400"/>
      <c r="AH338" s="400"/>
    </row>
    <row r="339" spans="2:34" customFormat="1" x14ac:dyDescent="0.35">
      <c r="B339" t="e">
        <f>[2]Data!#REF!</f>
        <v>#REF!</v>
      </c>
      <c r="C339" t="e">
        <f>[2]Data!#REF!</f>
        <v>#REF!</v>
      </c>
      <c r="D339" t="e">
        <f>[2]Data!#REF!</f>
        <v>#REF!</v>
      </c>
      <c r="E339" s="233" t="s">
        <v>1259</v>
      </c>
      <c r="G339" t="e">
        <f>[2]Data!#REF!</f>
        <v>#REF!</v>
      </c>
      <c r="I339" s="378" t="e">
        <f t="shared" si="17"/>
        <v>#REF!</v>
      </c>
      <c r="K339" s="398"/>
      <c r="T339" s="399"/>
      <c r="AF339" s="400"/>
      <c r="AG339" s="400"/>
      <c r="AH339" s="400"/>
    </row>
    <row r="340" spans="2:34" customFormat="1" x14ac:dyDescent="0.35">
      <c r="B340" t="e">
        <f>[2]Data!#REF!</f>
        <v>#REF!</v>
      </c>
      <c r="C340" t="e">
        <f>[2]Data!#REF!</f>
        <v>#REF!</v>
      </c>
      <c r="D340" t="e">
        <f>[2]Data!#REF!</f>
        <v>#REF!</v>
      </c>
      <c r="E340" s="233" t="s">
        <v>1259</v>
      </c>
      <c r="G340" t="e">
        <f>[2]Data!#REF!</f>
        <v>#REF!</v>
      </c>
      <c r="I340" s="378" t="e">
        <f t="shared" si="17"/>
        <v>#REF!</v>
      </c>
      <c r="K340" s="398"/>
      <c r="T340" s="399"/>
      <c r="AF340" s="400"/>
      <c r="AG340" s="400"/>
      <c r="AH340" s="400"/>
    </row>
    <row r="341" spans="2:34" customFormat="1" x14ac:dyDescent="0.35">
      <c r="B341" t="e">
        <f>[2]Data!#REF!</f>
        <v>#REF!</v>
      </c>
      <c r="C341" t="e">
        <f>[2]Data!#REF!</f>
        <v>#REF!</v>
      </c>
      <c r="D341" t="e">
        <f>[2]Data!#REF!</f>
        <v>#REF!</v>
      </c>
      <c r="E341" s="233" t="s">
        <v>1259</v>
      </c>
      <c r="G341" t="e">
        <f>[2]Data!#REF!</f>
        <v>#REF!</v>
      </c>
      <c r="I341" s="378" t="e">
        <f t="shared" si="17"/>
        <v>#REF!</v>
      </c>
      <c r="K341" s="398"/>
      <c r="T341" s="399"/>
      <c r="AF341" s="400"/>
      <c r="AG341" s="400"/>
      <c r="AH341" s="400"/>
    </row>
    <row r="342" spans="2:34" customFormat="1" x14ac:dyDescent="0.35">
      <c r="B342" t="e">
        <f>[2]Data!#REF!</f>
        <v>#REF!</v>
      </c>
      <c r="C342" t="e">
        <f>[2]Data!#REF!</f>
        <v>#REF!</v>
      </c>
      <c r="D342" t="e">
        <f>[2]Data!#REF!</f>
        <v>#REF!</v>
      </c>
      <c r="E342" s="233" t="s">
        <v>1259</v>
      </c>
      <c r="G342" t="e">
        <f>[2]Data!#REF!</f>
        <v>#REF!</v>
      </c>
      <c r="I342" s="378" t="e">
        <f t="shared" si="17"/>
        <v>#REF!</v>
      </c>
      <c r="K342" s="398"/>
      <c r="T342" s="399"/>
      <c r="AF342" s="400"/>
      <c r="AG342" s="400"/>
      <c r="AH342" s="400"/>
    </row>
    <row r="343" spans="2:34" customFormat="1" x14ac:dyDescent="0.35">
      <c r="B343" t="e">
        <f>[2]Data!#REF!</f>
        <v>#REF!</v>
      </c>
      <c r="C343" t="e">
        <f>[2]Data!#REF!</f>
        <v>#REF!</v>
      </c>
      <c r="D343" t="e">
        <f>[2]Data!#REF!</f>
        <v>#REF!</v>
      </c>
      <c r="E343" s="233" t="s">
        <v>1259</v>
      </c>
      <c r="G343" t="e">
        <f>[2]Data!#REF!</f>
        <v>#REF!</v>
      </c>
      <c r="I343" s="378" t="e">
        <f t="shared" si="17"/>
        <v>#REF!</v>
      </c>
      <c r="K343" s="398"/>
      <c r="T343" s="399"/>
      <c r="AF343" s="400"/>
      <c r="AG343" s="400"/>
      <c r="AH343" s="400"/>
    </row>
    <row r="344" spans="2:34" customFormat="1" x14ac:dyDescent="0.35">
      <c r="B344" t="e">
        <f>[2]Data!#REF!</f>
        <v>#REF!</v>
      </c>
      <c r="C344" t="e">
        <f>[2]Data!#REF!</f>
        <v>#REF!</v>
      </c>
      <c r="D344" t="e">
        <f>[2]Data!#REF!</f>
        <v>#REF!</v>
      </c>
      <c r="E344" s="233" t="s">
        <v>1259</v>
      </c>
      <c r="G344" t="e">
        <f>[2]Data!#REF!</f>
        <v>#REF!</v>
      </c>
      <c r="I344" s="378" t="e">
        <f t="shared" si="17"/>
        <v>#REF!</v>
      </c>
      <c r="K344" s="398"/>
      <c r="T344" s="399"/>
      <c r="AF344" s="400"/>
      <c r="AG344" s="400"/>
      <c r="AH344" s="400"/>
    </row>
    <row r="345" spans="2:34" customFormat="1" x14ac:dyDescent="0.35">
      <c r="B345" t="e">
        <f>[2]Data!#REF!</f>
        <v>#REF!</v>
      </c>
      <c r="C345" t="e">
        <f>[2]Data!#REF!</f>
        <v>#REF!</v>
      </c>
      <c r="D345" t="e">
        <f>[2]Data!#REF!</f>
        <v>#REF!</v>
      </c>
      <c r="E345" s="233" t="s">
        <v>1259</v>
      </c>
      <c r="G345" t="e">
        <f>[2]Data!#REF!</f>
        <v>#REF!</v>
      </c>
      <c r="I345" s="378" t="e">
        <f t="shared" si="17"/>
        <v>#REF!</v>
      </c>
      <c r="K345" s="398"/>
      <c r="T345" s="399"/>
      <c r="AF345" s="400"/>
      <c r="AG345" s="400"/>
      <c r="AH345" s="400"/>
    </row>
    <row r="346" spans="2:34" customFormat="1" x14ac:dyDescent="0.35">
      <c r="B346" t="e">
        <f>[2]Data!#REF!</f>
        <v>#REF!</v>
      </c>
      <c r="C346" t="e">
        <f>[2]Data!#REF!</f>
        <v>#REF!</v>
      </c>
      <c r="D346" t="e">
        <f>[2]Data!#REF!</f>
        <v>#REF!</v>
      </c>
      <c r="E346" s="233" t="s">
        <v>1259</v>
      </c>
      <c r="G346" t="e">
        <f>[2]Data!#REF!</f>
        <v>#REF!</v>
      </c>
      <c r="I346" s="378" t="e">
        <f t="shared" si="17"/>
        <v>#REF!</v>
      </c>
      <c r="K346" s="398"/>
      <c r="T346" s="399"/>
      <c r="AF346" s="400"/>
      <c r="AG346" s="400"/>
      <c r="AH346" s="400"/>
    </row>
    <row r="347" spans="2:34" customFormat="1" x14ac:dyDescent="0.35">
      <c r="B347" t="e">
        <f>[2]Data!#REF!</f>
        <v>#REF!</v>
      </c>
      <c r="C347" t="e">
        <f>[2]Data!#REF!</f>
        <v>#REF!</v>
      </c>
      <c r="D347" t="e">
        <f>[2]Data!#REF!</f>
        <v>#REF!</v>
      </c>
      <c r="E347" s="233" t="s">
        <v>1259</v>
      </c>
      <c r="G347" t="e">
        <f>[2]Data!#REF!</f>
        <v>#REF!</v>
      </c>
      <c r="I347" s="378" t="e">
        <f t="shared" si="17"/>
        <v>#REF!</v>
      </c>
      <c r="K347" s="398"/>
      <c r="T347" s="399"/>
      <c r="AF347" s="400"/>
      <c r="AG347" s="400"/>
      <c r="AH347" s="400"/>
    </row>
    <row r="348" spans="2:34" customFormat="1" x14ac:dyDescent="0.35">
      <c r="B348" t="e">
        <f>[2]Data!#REF!</f>
        <v>#REF!</v>
      </c>
      <c r="C348" t="e">
        <f>[2]Data!#REF!</f>
        <v>#REF!</v>
      </c>
      <c r="D348" t="e">
        <f>[2]Data!#REF!</f>
        <v>#REF!</v>
      </c>
      <c r="E348" s="233" t="s">
        <v>1259</v>
      </c>
      <c r="G348" t="e">
        <f>[2]Data!#REF!</f>
        <v>#REF!</v>
      </c>
      <c r="I348" s="378" t="e">
        <f t="shared" si="17"/>
        <v>#REF!</v>
      </c>
      <c r="K348" s="398"/>
      <c r="T348" s="399"/>
      <c r="AF348" s="400"/>
      <c r="AG348" s="400"/>
      <c r="AH348" s="400"/>
    </row>
    <row r="349" spans="2:34" customFormat="1" x14ac:dyDescent="0.35">
      <c r="B349" t="e">
        <f>[2]Data!#REF!</f>
        <v>#REF!</v>
      </c>
      <c r="C349" t="e">
        <f>[2]Data!#REF!</f>
        <v>#REF!</v>
      </c>
      <c r="D349" t="e">
        <f>[2]Data!#REF!</f>
        <v>#REF!</v>
      </c>
      <c r="E349" s="233" t="s">
        <v>1259</v>
      </c>
      <c r="G349" t="e">
        <f>[2]Data!#REF!</f>
        <v>#REF!</v>
      </c>
      <c r="I349" s="378" t="e">
        <f t="shared" si="17"/>
        <v>#REF!</v>
      </c>
      <c r="K349" s="398"/>
      <c r="T349" s="399"/>
      <c r="AF349" s="400"/>
      <c r="AG349" s="400"/>
      <c r="AH349" s="400"/>
    </row>
    <row r="350" spans="2:34" customFormat="1" x14ac:dyDescent="0.35">
      <c r="B350" t="e">
        <f>[2]Data!#REF!</f>
        <v>#REF!</v>
      </c>
      <c r="C350" t="e">
        <f>[2]Data!#REF!</f>
        <v>#REF!</v>
      </c>
      <c r="D350" t="e">
        <f>[2]Data!#REF!</f>
        <v>#REF!</v>
      </c>
      <c r="E350" s="233" t="s">
        <v>1259</v>
      </c>
      <c r="G350" t="e">
        <f>[2]Data!#REF!</f>
        <v>#REF!</v>
      </c>
      <c r="I350" s="378" t="e">
        <f t="shared" si="17"/>
        <v>#REF!</v>
      </c>
      <c r="K350" s="398"/>
      <c r="T350" s="399"/>
      <c r="AF350" s="400"/>
      <c r="AG350" s="400"/>
      <c r="AH350" s="400"/>
    </row>
    <row r="351" spans="2:34" customFormat="1" x14ac:dyDescent="0.35">
      <c r="B351" t="e">
        <f>[2]Data!#REF!</f>
        <v>#REF!</v>
      </c>
      <c r="C351" t="e">
        <f>[2]Data!#REF!</f>
        <v>#REF!</v>
      </c>
      <c r="D351" t="e">
        <f>[2]Data!#REF!</f>
        <v>#REF!</v>
      </c>
      <c r="E351" s="233" t="s">
        <v>1259</v>
      </c>
      <c r="G351" t="e">
        <f>[2]Data!#REF!</f>
        <v>#REF!</v>
      </c>
      <c r="I351" s="378" t="e">
        <f t="shared" si="17"/>
        <v>#REF!</v>
      </c>
      <c r="K351" s="398"/>
      <c r="T351" s="399"/>
      <c r="AF351" s="400"/>
      <c r="AG351" s="400"/>
      <c r="AH351" s="400"/>
    </row>
    <row r="352" spans="2:34" customFormat="1" x14ac:dyDescent="0.35">
      <c r="B352" t="e">
        <f>[2]Data!#REF!</f>
        <v>#REF!</v>
      </c>
      <c r="C352" t="e">
        <f>[2]Data!#REF!</f>
        <v>#REF!</v>
      </c>
      <c r="D352" t="e">
        <f>[2]Data!#REF!</f>
        <v>#REF!</v>
      </c>
      <c r="E352" s="233" t="s">
        <v>1259</v>
      </c>
      <c r="G352" t="e">
        <f>[2]Data!#REF!</f>
        <v>#REF!</v>
      </c>
      <c r="I352" s="378" t="e">
        <f t="shared" si="17"/>
        <v>#REF!</v>
      </c>
      <c r="K352" s="398"/>
      <c r="T352" s="399"/>
      <c r="AF352" s="400"/>
      <c r="AG352" s="400"/>
      <c r="AH352" s="400"/>
    </row>
    <row r="353" spans="2:34" customFormat="1" x14ac:dyDescent="0.35">
      <c r="B353" t="e">
        <f>[2]Data!#REF!</f>
        <v>#REF!</v>
      </c>
      <c r="C353" t="e">
        <f>[2]Data!#REF!</f>
        <v>#REF!</v>
      </c>
      <c r="D353" t="e">
        <f>[2]Data!#REF!</f>
        <v>#REF!</v>
      </c>
      <c r="E353" s="233" t="s">
        <v>1259</v>
      </c>
      <c r="G353" t="e">
        <f>[2]Data!#REF!</f>
        <v>#REF!</v>
      </c>
      <c r="I353" s="378" t="e">
        <f t="shared" si="17"/>
        <v>#REF!</v>
      </c>
      <c r="K353" s="398"/>
      <c r="T353" s="399"/>
      <c r="AF353" s="400"/>
      <c r="AG353" s="400"/>
      <c r="AH353" s="400"/>
    </row>
    <row r="354" spans="2:34" customFormat="1" x14ac:dyDescent="0.35">
      <c r="B354" t="e">
        <f>[2]Data!#REF!</f>
        <v>#REF!</v>
      </c>
      <c r="C354" t="e">
        <f>[2]Data!#REF!</f>
        <v>#REF!</v>
      </c>
      <c r="D354" t="e">
        <f>[2]Data!#REF!</f>
        <v>#REF!</v>
      </c>
      <c r="E354" s="233" t="s">
        <v>1259</v>
      </c>
      <c r="G354" t="e">
        <f>[2]Data!#REF!</f>
        <v>#REF!</v>
      </c>
      <c r="I354" s="378" t="e">
        <f t="shared" si="17"/>
        <v>#REF!</v>
      </c>
      <c r="K354" s="398"/>
      <c r="T354" s="399"/>
      <c r="AF354" s="400"/>
      <c r="AG354" s="400"/>
      <c r="AH354" s="400"/>
    </row>
    <row r="355" spans="2:34" customFormat="1" x14ac:dyDescent="0.35">
      <c r="B355" t="e">
        <f>[2]Data!#REF!</f>
        <v>#REF!</v>
      </c>
      <c r="C355" t="e">
        <f>[2]Data!#REF!</f>
        <v>#REF!</v>
      </c>
      <c r="D355" t="e">
        <f>[2]Data!#REF!</f>
        <v>#REF!</v>
      </c>
      <c r="E355" s="233" t="s">
        <v>1259</v>
      </c>
      <c r="G355" t="e">
        <f>[2]Data!#REF!</f>
        <v>#REF!</v>
      </c>
      <c r="I355" s="378" t="e">
        <f t="shared" si="17"/>
        <v>#REF!</v>
      </c>
      <c r="K355" s="398"/>
      <c r="T355" s="399"/>
      <c r="AF355" s="400"/>
      <c r="AG355" s="400"/>
      <c r="AH355" s="400"/>
    </row>
    <row r="356" spans="2:34" customFormat="1" x14ac:dyDescent="0.35">
      <c r="B356" t="e">
        <f>[2]Data!#REF!</f>
        <v>#REF!</v>
      </c>
      <c r="C356" t="e">
        <f>[2]Data!#REF!</f>
        <v>#REF!</v>
      </c>
      <c r="D356" t="e">
        <f>[2]Data!#REF!</f>
        <v>#REF!</v>
      </c>
      <c r="E356" s="233" t="s">
        <v>1259</v>
      </c>
      <c r="G356" t="e">
        <f>[2]Data!#REF!</f>
        <v>#REF!</v>
      </c>
      <c r="I356" s="378" t="e">
        <f t="shared" ref="I356:I419" si="18">+G356*$I$3</f>
        <v>#REF!</v>
      </c>
      <c r="K356" s="398"/>
      <c r="T356" s="399"/>
      <c r="AF356" s="400"/>
      <c r="AG356" s="400"/>
      <c r="AH356" s="400"/>
    </row>
    <row r="357" spans="2:34" customFormat="1" x14ac:dyDescent="0.35">
      <c r="B357" t="e">
        <f>[2]Data!#REF!</f>
        <v>#REF!</v>
      </c>
      <c r="C357" t="e">
        <f>[2]Data!#REF!</f>
        <v>#REF!</v>
      </c>
      <c r="D357" t="e">
        <f>[2]Data!#REF!</f>
        <v>#REF!</v>
      </c>
      <c r="E357" s="233" t="s">
        <v>1259</v>
      </c>
      <c r="G357" t="e">
        <f>[2]Data!#REF!</f>
        <v>#REF!</v>
      </c>
      <c r="I357" s="378" t="e">
        <f t="shared" si="18"/>
        <v>#REF!</v>
      </c>
      <c r="K357" s="398"/>
      <c r="T357" s="399"/>
      <c r="AF357" s="400"/>
      <c r="AG357" s="400"/>
      <c r="AH357" s="400"/>
    </row>
    <row r="358" spans="2:34" customFormat="1" x14ac:dyDescent="0.35">
      <c r="B358" t="e">
        <f>[2]Data!#REF!</f>
        <v>#REF!</v>
      </c>
      <c r="C358" t="e">
        <f>[2]Data!#REF!</f>
        <v>#REF!</v>
      </c>
      <c r="D358" t="e">
        <f>[2]Data!#REF!</f>
        <v>#REF!</v>
      </c>
      <c r="E358" s="233" t="s">
        <v>1259</v>
      </c>
      <c r="G358" t="e">
        <f>[2]Data!#REF!</f>
        <v>#REF!</v>
      </c>
      <c r="I358" s="378" t="e">
        <f t="shared" si="18"/>
        <v>#REF!</v>
      </c>
      <c r="K358" s="398"/>
      <c r="T358" s="399"/>
      <c r="AF358" s="400"/>
      <c r="AG358" s="400"/>
      <c r="AH358" s="400"/>
    </row>
    <row r="359" spans="2:34" customFormat="1" x14ac:dyDescent="0.35">
      <c r="B359" t="e">
        <f>[2]Data!#REF!</f>
        <v>#REF!</v>
      </c>
      <c r="C359" t="e">
        <f>[2]Data!#REF!</f>
        <v>#REF!</v>
      </c>
      <c r="D359" t="e">
        <f>[2]Data!#REF!</f>
        <v>#REF!</v>
      </c>
      <c r="E359" s="233" t="s">
        <v>1259</v>
      </c>
      <c r="G359" t="e">
        <f>[2]Data!#REF!</f>
        <v>#REF!</v>
      </c>
      <c r="I359" s="378" t="e">
        <f t="shared" si="18"/>
        <v>#REF!</v>
      </c>
      <c r="K359" s="398"/>
      <c r="T359" s="399"/>
      <c r="AF359" s="400"/>
      <c r="AG359" s="400"/>
      <c r="AH359" s="400"/>
    </row>
    <row r="360" spans="2:34" customFormat="1" x14ac:dyDescent="0.35">
      <c r="B360" t="e">
        <f>[2]Data!#REF!</f>
        <v>#REF!</v>
      </c>
      <c r="C360" t="e">
        <f>[2]Data!#REF!</f>
        <v>#REF!</v>
      </c>
      <c r="D360" t="e">
        <f>[2]Data!#REF!</f>
        <v>#REF!</v>
      </c>
      <c r="E360" s="233" t="s">
        <v>1259</v>
      </c>
      <c r="G360" t="e">
        <f>[2]Data!#REF!</f>
        <v>#REF!</v>
      </c>
      <c r="I360" s="378" t="e">
        <f t="shared" si="18"/>
        <v>#REF!</v>
      </c>
      <c r="K360" s="398"/>
      <c r="T360" s="399"/>
      <c r="AF360" s="400"/>
      <c r="AG360" s="400"/>
      <c r="AH360" s="400"/>
    </row>
    <row r="361" spans="2:34" customFormat="1" x14ac:dyDescent="0.35">
      <c r="B361" t="e">
        <f>[2]Data!#REF!</f>
        <v>#REF!</v>
      </c>
      <c r="C361" t="e">
        <f>[2]Data!#REF!</f>
        <v>#REF!</v>
      </c>
      <c r="D361" t="e">
        <f>[2]Data!#REF!</f>
        <v>#REF!</v>
      </c>
      <c r="E361" s="233" t="s">
        <v>1259</v>
      </c>
      <c r="G361" t="e">
        <f>[2]Data!#REF!</f>
        <v>#REF!</v>
      </c>
      <c r="I361" s="378" t="e">
        <f t="shared" si="18"/>
        <v>#REF!</v>
      </c>
      <c r="K361" s="398"/>
      <c r="T361" s="399"/>
      <c r="AF361" s="400"/>
      <c r="AG361" s="400"/>
      <c r="AH361" s="400"/>
    </row>
    <row r="362" spans="2:34" customFormat="1" x14ac:dyDescent="0.35">
      <c r="B362" t="e">
        <f>[2]Data!#REF!</f>
        <v>#REF!</v>
      </c>
      <c r="C362" t="e">
        <f>[2]Data!#REF!</f>
        <v>#REF!</v>
      </c>
      <c r="D362" t="e">
        <f>[2]Data!#REF!</f>
        <v>#REF!</v>
      </c>
      <c r="E362" s="233" t="s">
        <v>1259</v>
      </c>
      <c r="G362" t="e">
        <f>[2]Data!#REF!</f>
        <v>#REF!</v>
      </c>
      <c r="I362" s="378" t="e">
        <f t="shared" si="18"/>
        <v>#REF!</v>
      </c>
      <c r="K362" s="398"/>
      <c r="T362" s="399"/>
      <c r="AF362" s="400"/>
      <c r="AG362" s="400"/>
      <c r="AH362" s="400"/>
    </row>
    <row r="363" spans="2:34" customFormat="1" x14ac:dyDescent="0.35">
      <c r="B363" t="e">
        <f>[2]Data!#REF!</f>
        <v>#REF!</v>
      </c>
      <c r="C363" t="e">
        <f>[2]Data!#REF!</f>
        <v>#REF!</v>
      </c>
      <c r="D363" t="e">
        <f>[2]Data!#REF!</f>
        <v>#REF!</v>
      </c>
      <c r="E363" s="233" t="s">
        <v>1259</v>
      </c>
      <c r="G363" t="e">
        <f>[2]Data!#REF!</f>
        <v>#REF!</v>
      </c>
      <c r="I363" s="378" t="e">
        <f t="shared" si="18"/>
        <v>#REF!</v>
      </c>
      <c r="K363" s="398"/>
      <c r="T363" s="399"/>
      <c r="AF363" s="400"/>
      <c r="AG363" s="400"/>
      <c r="AH363" s="400"/>
    </row>
    <row r="364" spans="2:34" customFormat="1" x14ac:dyDescent="0.35">
      <c r="B364" t="e">
        <f>[2]Data!#REF!</f>
        <v>#REF!</v>
      </c>
      <c r="C364" t="e">
        <f>[2]Data!#REF!</f>
        <v>#REF!</v>
      </c>
      <c r="D364" t="e">
        <f>[2]Data!#REF!</f>
        <v>#REF!</v>
      </c>
      <c r="E364" s="233" t="s">
        <v>1259</v>
      </c>
      <c r="G364" t="e">
        <f>[2]Data!#REF!</f>
        <v>#REF!</v>
      </c>
      <c r="I364" s="378" t="e">
        <f t="shared" si="18"/>
        <v>#REF!</v>
      </c>
      <c r="K364" s="398"/>
      <c r="T364" s="399"/>
      <c r="AF364" s="400"/>
      <c r="AG364" s="400"/>
      <c r="AH364" s="400"/>
    </row>
    <row r="365" spans="2:34" customFormat="1" x14ac:dyDescent="0.35">
      <c r="B365" t="e">
        <f>[2]Data!#REF!</f>
        <v>#REF!</v>
      </c>
      <c r="C365" t="e">
        <f>[2]Data!#REF!</f>
        <v>#REF!</v>
      </c>
      <c r="D365" t="e">
        <f>[2]Data!#REF!</f>
        <v>#REF!</v>
      </c>
      <c r="E365" s="233" t="s">
        <v>1259</v>
      </c>
      <c r="G365" t="e">
        <f>[2]Data!#REF!</f>
        <v>#REF!</v>
      </c>
      <c r="I365" s="378" t="e">
        <f t="shared" si="18"/>
        <v>#REF!</v>
      </c>
      <c r="K365" s="398"/>
      <c r="T365" s="399"/>
      <c r="AF365" s="400"/>
      <c r="AG365" s="400"/>
      <c r="AH365" s="400"/>
    </row>
    <row r="366" spans="2:34" customFormat="1" x14ac:dyDescent="0.35">
      <c r="B366" t="e">
        <f>[2]Data!#REF!</f>
        <v>#REF!</v>
      </c>
      <c r="C366" t="e">
        <f>[2]Data!#REF!</f>
        <v>#REF!</v>
      </c>
      <c r="D366" t="e">
        <f>[2]Data!#REF!</f>
        <v>#REF!</v>
      </c>
      <c r="E366" s="233" t="s">
        <v>1259</v>
      </c>
      <c r="G366" t="e">
        <f>[2]Data!#REF!</f>
        <v>#REF!</v>
      </c>
      <c r="I366" s="378" t="e">
        <f t="shared" si="18"/>
        <v>#REF!</v>
      </c>
      <c r="K366" s="398"/>
      <c r="T366" s="399"/>
      <c r="AF366" s="400"/>
      <c r="AG366" s="400"/>
      <c r="AH366" s="400"/>
    </row>
    <row r="367" spans="2:34" customFormat="1" x14ac:dyDescent="0.35">
      <c r="B367" t="e">
        <f>[2]Data!#REF!</f>
        <v>#REF!</v>
      </c>
      <c r="C367" t="e">
        <f>[2]Data!#REF!</f>
        <v>#REF!</v>
      </c>
      <c r="D367" t="e">
        <f>[2]Data!#REF!</f>
        <v>#REF!</v>
      </c>
      <c r="E367" s="233" t="s">
        <v>1259</v>
      </c>
      <c r="G367" t="e">
        <f>[2]Data!#REF!</f>
        <v>#REF!</v>
      </c>
      <c r="I367" s="378" t="e">
        <f t="shared" si="18"/>
        <v>#REF!</v>
      </c>
      <c r="K367" s="398"/>
      <c r="T367" s="399"/>
      <c r="AF367" s="400"/>
      <c r="AG367" s="400"/>
      <c r="AH367" s="400"/>
    </row>
    <row r="368" spans="2:34" customFormat="1" x14ac:dyDescent="0.35">
      <c r="B368" t="e">
        <f>[2]Data!#REF!</f>
        <v>#REF!</v>
      </c>
      <c r="C368" t="e">
        <f>[2]Data!#REF!</f>
        <v>#REF!</v>
      </c>
      <c r="D368" t="e">
        <f>[2]Data!#REF!</f>
        <v>#REF!</v>
      </c>
      <c r="E368" s="233" t="s">
        <v>1259</v>
      </c>
      <c r="G368" t="e">
        <f>[2]Data!#REF!</f>
        <v>#REF!</v>
      </c>
      <c r="I368" s="378" t="e">
        <f t="shared" si="18"/>
        <v>#REF!</v>
      </c>
      <c r="K368" s="398"/>
      <c r="T368" s="399"/>
      <c r="AF368" s="400"/>
      <c r="AG368" s="400"/>
      <c r="AH368" s="400"/>
    </row>
    <row r="369" spans="2:34" customFormat="1" x14ac:dyDescent="0.35">
      <c r="B369" t="e">
        <f>[2]Data!#REF!</f>
        <v>#REF!</v>
      </c>
      <c r="C369" t="e">
        <f>[2]Data!#REF!</f>
        <v>#REF!</v>
      </c>
      <c r="D369" t="e">
        <f>[2]Data!#REF!</f>
        <v>#REF!</v>
      </c>
      <c r="E369" s="233" t="s">
        <v>1259</v>
      </c>
      <c r="G369" t="e">
        <f>[2]Data!#REF!</f>
        <v>#REF!</v>
      </c>
      <c r="I369" s="378" t="e">
        <f t="shared" si="18"/>
        <v>#REF!</v>
      </c>
      <c r="K369" s="398"/>
      <c r="T369" s="399"/>
      <c r="AF369" s="400"/>
      <c r="AG369" s="400"/>
      <c r="AH369" s="400"/>
    </row>
    <row r="370" spans="2:34" customFormat="1" x14ac:dyDescent="0.35">
      <c r="B370" t="e">
        <f>[2]Data!#REF!</f>
        <v>#REF!</v>
      </c>
      <c r="C370" t="e">
        <f>[2]Data!#REF!</f>
        <v>#REF!</v>
      </c>
      <c r="D370" t="e">
        <f>[2]Data!#REF!</f>
        <v>#REF!</v>
      </c>
      <c r="E370" s="233" t="s">
        <v>1259</v>
      </c>
      <c r="G370" t="e">
        <f>[2]Data!#REF!</f>
        <v>#REF!</v>
      </c>
      <c r="I370" s="378" t="e">
        <f t="shared" si="18"/>
        <v>#REF!</v>
      </c>
      <c r="K370" s="398"/>
      <c r="T370" s="399"/>
      <c r="AF370" s="400"/>
      <c r="AG370" s="400"/>
      <c r="AH370" s="400"/>
    </row>
    <row r="371" spans="2:34" customFormat="1" x14ac:dyDescent="0.35">
      <c r="B371" t="e">
        <f>[2]Data!#REF!</f>
        <v>#REF!</v>
      </c>
      <c r="C371" t="e">
        <f>[2]Data!#REF!</f>
        <v>#REF!</v>
      </c>
      <c r="D371" t="e">
        <f>[2]Data!#REF!</f>
        <v>#REF!</v>
      </c>
      <c r="E371" s="233" t="s">
        <v>1259</v>
      </c>
      <c r="G371" t="e">
        <f>[2]Data!#REF!</f>
        <v>#REF!</v>
      </c>
      <c r="I371" s="378" t="e">
        <f t="shared" si="18"/>
        <v>#REF!</v>
      </c>
      <c r="K371" s="398"/>
      <c r="T371" s="399"/>
      <c r="AF371" s="400"/>
      <c r="AG371" s="400"/>
      <c r="AH371" s="400"/>
    </row>
    <row r="372" spans="2:34" customFormat="1" x14ac:dyDescent="0.35">
      <c r="B372" t="e">
        <f>[2]Data!#REF!</f>
        <v>#REF!</v>
      </c>
      <c r="C372" t="e">
        <f>[2]Data!#REF!</f>
        <v>#REF!</v>
      </c>
      <c r="D372" t="e">
        <f>[2]Data!#REF!</f>
        <v>#REF!</v>
      </c>
      <c r="E372" s="233" t="s">
        <v>1259</v>
      </c>
      <c r="G372" t="e">
        <f>[2]Data!#REF!</f>
        <v>#REF!</v>
      </c>
      <c r="I372" s="378" t="e">
        <f t="shared" si="18"/>
        <v>#REF!</v>
      </c>
      <c r="K372" s="398"/>
      <c r="T372" s="399"/>
      <c r="AF372" s="400"/>
      <c r="AG372" s="400"/>
      <c r="AH372" s="400"/>
    </row>
    <row r="373" spans="2:34" customFormat="1" x14ac:dyDescent="0.35">
      <c r="B373" t="e">
        <f>[2]Data!#REF!</f>
        <v>#REF!</v>
      </c>
      <c r="C373" t="e">
        <f>[2]Data!#REF!</f>
        <v>#REF!</v>
      </c>
      <c r="D373" t="e">
        <f>[2]Data!#REF!</f>
        <v>#REF!</v>
      </c>
      <c r="E373" s="233" t="s">
        <v>1259</v>
      </c>
      <c r="G373" t="e">
        <f>[2]Data!#REF!</f>
        <v>#REF!</v>
      </c>
      <c r="I373" s="378" t="e">
        <f t="shared" si="18"/>
        <v>#REF!</v>
      </c>
      <c r="K373" s="398"/>
      <c r="T373" s="399"/>
      <c r="AF373" s="400"/>
      <c r="AG373" s="400"/>
      <c r="AH373" s="400"/>
    </row>
    <row r="374" spans="2:34" customFormat="1" x14ac:dyDescent="0.35">
      <c r="B374" t="e">
        <f>[2]Data!#REF!</f>
        <v>#REF!</v>
      </c>
      <c r="C374" t="e">
        <f>[2]Data!#REF!</f>
        <v>#REF!</v>
      </c>
      <c r="D374" t="e">
        <f>[2]Data!#REF!</f>
        <v>#REF!</v>
      </c>
      <c r="E374" s="233" t="s">
        <v>1259</v>
      </c>
      <c r="G374" t="e">
        <f>[2]Data!#REF!</f>
        <v>#REF!</v>
      </c>
      <c r="I374" s="378" t="e">
        <f t="shared" si="18"/>
        <v>#REF!</v>
      </c>
      <c r="K374" s="398"/>
      <c r="T374" s="399"/>
      <c r="AF374" s="400"/>
      <c r="AG374" s="400"/>
      <c r="AH374" s="400"/>
    </row>
    <row r="375" spans="2:34" customFormat="1" x14ac:dyDescent="0.35">
      <c r="B375" t="e">
        <f>[2]Data!#REF!</f>
        <v>#REF!</v>
      </c>
      <c r="C375" t="e">
        <f>[2]Data!#REF!</f>
        <v>#REF!</v>
      </c>
      <c r="D375" t="e">
        <f>[2]Data!#REF!</f>
        <v>#REF!</v>
      </c>
      <c r="E375" s="233" t="s">
        <v>1259</v>
      </c>
      <c r="G375" t="e">
        <f>[2]Data!#REF!</f>
        <v>#REF!</v>
      </c>
      <c r="I375" s="378" t="e">
        <f t="shared" si="18"/>
        <v>#REF!</v>
      </c>
      <c r="K375" s="398"/>
      <c r="T375" s="399"/>
      <c r="AF375" s="400"/>
      <c r="AG375" s="400"/>
      <c r="AH375" s="400"/>
    </row>
    <row r="376" spans="2:34" customFormat="1" x14ac:dyDescent="0.35">
      <c r="B376" t="e">
        <f>[2]Data!#REF!</f>
        <v>#REF!</v>
      </c>
      <c r="C376" t="e">
        <f>[2]Data!#REF!</f>
        <v>#REF!</v>
      </c>
      <c r="D376" t="e">
        <f>[2]Data!#REF!</f>
        <v>#REF!</v>
      </c>
      <c r="E376" s="233" t="s">
        <v>1259</v>
      </c>
      <c r="G376" t="e">
        <f>[2]Data!#REF!</f>
        <v>#REF!</v>
      </c>
      <c r="I376" s="378" t="e">
        <f t="shared" si="18"/>
        <v>#REF!</v>
      </c>
      <c r="K376" s="398"/>
      <c r="T376" s="399"/>
      <c r="AF376" s="400"/>
      <c r="AG376" s="400"/>
      <c r="AH376" s="400"/>
    </row>
    <row r="377" spans="2:34" customFormat="1" x14ac:dyDescent="0.35">
      <c r="B377" t="e">
        <f>[2]Data!#REF!</f>
        <v>#REF!</v>
      </c>
      <c r="C377" t="e">
        <f>[2]Data!#REF!</f>
        <v>#REF!</v>
      </c>
      <c r="D377" t="e">
        <f>[2]Data!#REF!</f>
        <v>#REF!</v>
      </c>
      <c r="E377" s="233" t="s">
        <v>1259</v>
      </c>
      <c r="G377" t="e">
        <f>[2]Data!#REF!</f>
        <v>#REF!</v>
      </c>
      <c r="I377" s="378" t="e">
        <f t="shared" si="18"/>
        <v>#REF!</v>
      </c>
      <c r="K377" s="398"/>
      <c r="T377" s="399"/>
      <c r="AF377" s="400"/>
      <c r="AG377" s="400"/>
      <c r="AH377" s="400"/>
    </row>
    <row r="378" spans="2:34" customFormat="1" x14ac:dyDescent="0.35">
      <c r="B378" t="e">
        <f>[2]Data!#REF!</f>
        <v>#REF!</v>
      </c>
      <c r="C378" t="e">
        <f>[2]Data!#REF!</f>
        <v>#REF!</v>
      </c>
      <c r="D378" t="e">
        <f>[2]Data!#REF!</f>
        <v>#REF!</v>
      </c>
      <c r="E378" s="233" t="s">
        <v>1259</v>
      </c>
      <c r="G378" t="e">
        <f>[2]Data!#REF!</f>
        <v>#REF!</v>
      </c>
      <c r="I378" s="378" t="e">
        <f t="shared" si="18"/>
        <v>#REF!</v>
      </c>
      <c r="K378" s="398"/>
      <c r="T378" s="399"/>
      <c r="AF378" s="400"/>
      <c r="AG378" s="400"/>
      <c r="AH378" s="400"/>
    </row>
    <row r="379" spans="2:34" customFormat="1" x14ac:dyDescent="0.35">
      <c r="B379" t="e">
        <f>[2]Data!#REF!</f>
        <v>#REF!</v>
      </c>
      <c r="C379" t="e">
        <f>[2]Data!#REF!</f>
        <v>#REF!</v>
      </c>
      <c r="D379" t="e">
        <f>[2]Data!#REF!</f>
        <v>#REF!</v>
      </c>
      <c r="E379" s="233" t="s">
        <v>1259</v>
      </c>
      <c r="G379" t="e">
        <f>[2]Data!#REF!</f>
        <v>#REF!</v>
      </c>
      <c r="I379" s="378" t="e">
        <f t="shared" si="18"/>
        <v>#REF!</v>
      </c>
      <c r="K379" s="398"/>
      <c r="T379" s="399"/>
      <c r="AF379" s="400"/>
      <c r="AG379" s="400"/>
      <c r="AH379" s="400"/>
    </row>
    <row r="380" spans="2:34" customFormat="1" x14ac:dyDescent="0.35">
      <c r="B380" t="e">
        <f>[2]Data!#REF!</f>
        <v>#REF!</v>
      </c>
      <c r="C380" t="e">
        <f>[2]Data!#REF!</f>
        <v>#REF!</v>
      </c>
      <c r="D380" t="e">
        <f>[2]Data!#REF!</f>
        <v>#REF!</v>
      </c>
      <c r="E380" s="233" t="s">
        <v>1259</v>
      </c>
      <c r="G380" t="e">
        <f>[2]Data!#REF!</f>
        <v>#REF!</v>
      </c>
      <c r="I380" s="378" t="e">
        <f t="shared" si="18"/>
        <v>#REF!</v>
      </c>
      <c r="K380" s="398"/>
      <c r="T380" s="399"/>
      <c r="AF380" s="400"/>
      <c r="AG380" s="400"/>
      <c r="AH380" s="400"/>
    </row>
    <row r="381" spans="2:34" customFormat="1" x14ac:dyDescent="0.35">
      <c r="B381" t="e">
        <f>[2]Data!#REF!</f>
        <v>#REF!</v>
      </c>
      <c r="C381" t="e">
        <f>[2]Data!#REF!</f>
        <v>#REF!</v>
      </c>
      <c r="D381" t="e">
        <f>[2]Data!#REF!</f>
        <v>#REF!</v>
      </c>
      <c r="E381" s="233" t="s">
        <v>1259</v>
      </c>
      <c r="G381" t="e">
        <f>[2]Data!#REF!</f>
        <v>#REF!</v>
      </c>
      <c r="I381" s="378" t="e">
        <f t="shared" si="18"/>
        <v>#REF!</v>
      </c>
      <c r="K381" s="398"/>
      <c r="T381" s="399"/>
      <c r="AF381" s="400"/>
      <c r="AG381" s="400"/>
      <c r="AH381" s="400"/>
    </row>
    <row r="382" spans="2:34" customFormat="1" x14ac:dyDescent="0.35">
      <c r="B382" t="e">
        <f>[2]Data!#REF!</f>
        <v>#REF!</v>
      </c>
      <c r="C382" t="e">
        <f>[2]Data!#REF!</f>
        <v>#REF!</v>
      </c>
      <c r="D382" t="e">
        <f>[2]Data!#REF!</f>
        <v>#REF!</v>
      </c>
      <c r="E382" s="233" t="s">
        <v>1259</v>
      </c>
      <c r="G382" t="e">
        <f>[2]Data!#REF!</f>
        <v>#REF!</v>
      </c>
      <c r="I382" s="378" t="e">
        <f t="shared" si="18"/>
        <v>#REF!</v>
      </c>
      <c r="K382" s="398"/>
      <c r="T382" s="399"/>
      <c r="AF382" s="400"/>
      <c r="AG382" s="400"/>
      <c r="AH382" s="400"/>
    </row>
    <row r="383" spans="2:34" customFormat="1" x14ac:dyDescent="0.35">
      <c r="B383" t="e">
        <f>[2]Data!#REF!</f>
        <v>#REF!</v>
      </c>
      <c r="C383" t="e">
        <f>[2]Data!#REF!</f>
        <v>#REF!</v>
      </c>
      <c r="D383" t="e">
        <f>[2]Data!#REF!</f>
        <v>#REF!</v>
      </c>
      <c r="E383" s="233" t="s">
        <v>1259</v>
      </c>
      <c r="G383" t="e">
        <f>[2]Data!#REF!</f>
        <v>#REF!</v>
      </c>
      <c r="I383" s="378" t="e">
        <f t="shared" si="18"/>
        <v>#REF!</v>
      </c>
      <c r="K383" s="398"/>
      <c r="T383" s="399"/>
      <c r="AF383" s="400"/>
      <c r="AG383" s="400"/>
      <c r="AH383" s="400"/>
    </row>
    <row r="384" spans="2:34" customFormat="1" x14ac:dyDescent="0.35">
      <c r="B384" t="e">
        <f>[2]Data!#REF!</f>
        <v>#REF!</v>
      </c>
      <c r="C384" t="e">
        <f>[2]Data!#REF!</f>
        <v>#REF!</v>
      </c>
      <c r="D384" t="e">
        <f>[2]Data!#REF!</f>
        <v>#REF!</v>
      </c>
      <c r="E384" s="233" t="s">
        <v>1259</v>
      </c>
      <c r="G384" t="e">
        <f>[2]Data!#REF!</f>
        <v>#REF!</v>
      </c>
      <c r="I384" s="378" t="e">
        <f t="shared" si="18"/>
        <v>#REF!</v>
      </c>
      <c r="K384" s="398"/>
      <c r="T384" s="399"/>
      <c r="AF384" s="400"/>
      <c r="AG384" s="400"/>
      <c r="AH384" s="400"/>
    </row>
    <row r="385" spans="2:34" customFormat="1" x14ac:dyDescent="0.35">
      <c r="B385" t="e">
        <f>[2]Data!#REF!</f>
        <v>#REF!</v>
      </c>
      <c r="C385" t="e">
        <f>[2]Data!#REF!</f>
        <v>#REF!</v>
      </c>
      <c r="D385" t="e">
        <f>[2]Data!#REF!</f>
        <v>#REF!</v>
      </c>
      <c r="E385" s="233" t="s">
        <v>1259</v>
      </c>
      <c r="G385" t="e">
        <f>[2]Data!#REF!</f>
        <v>#REF!</v>
      </c>
      <c r="I385" s="378" t="e">
        <f t="shared" si="18"/>
        <v>#REF!</v>
      </c>
      <c r="K385" s="398"/>
      <c r="T385" s="399"/>
      <c r="AF385" s="400"/>
      <c r="AG385" s="400"/>
      <c r="AH385" s="400"/>
    </row>
    <row r="386" spans="2:34" customFormat="1" x14ac:dyDescent="0.35">
      <c r="B386" t="e">
        <f>[2]Data!#REF!</f>
        <v>#REF!</v>
      </c>
      <c r="C386" t="e">
        <f>[2]Data!#REF!</f>
        <v>#REF!</v>
      </c>
      <c r="D386" t="e">
        <f>[2]Data!#REF!</f>
        <v>#REF!</v>
      </c>
      <c r="E386" s="233" t="s">
        <v>1259</v>
      </c>
      <c r="G386" t="e">
        <f>[2]Data!#REF!</f>
        <v>#REF!</v>
      </c>
      <c r="I386" s="378" t="e">
        <f t="shared" si="18"/>
        <v>#REF!</v>
      </c>
      <c r="K386" s="398"/>
      <c r="T386" s="399"/>
      <c r="AF386" s="400"/>
      <c r="AG386" s="400"/>
      <c r="AH386" s="400"/>
    </row>
    <row r="387" spans="2:34" customFormat="1" x14ac:dyDescent="0.35">
      <c r="B387" t="e">
        <f>[2]Data!#REF!</f>
        <v>#REF!</v>
      </c>
      <c r="C387" t="e">
        <f>[2]Data!#REF!</f>
        <v>#REF!</v>
      </c>
      <c r="D387" t="e">
        <f>[2]Data!#REF!</f>
        <v>#REF!</v>
      </c>
      <c r="E387" s="233" t="s">
        <v>1259</v>
      </c>
      <c r="G387" t="e">
        <f>[2]Data!#REF!</f>
        <v>#REF!</v>
      </c>
      <c r="I387" s="378" t="e">
        <f t="shared" si="18"/>
        <v>#REF!</v>
      </c>
      <c r="K387" s="398"/>
      <c r="T387" s="399"/>
      <c r="AF387" s="400"/>
      <c r="AG387" s="400"/>
      <c r="AH387" s="400"/>
    </row>
    <row r="388" spans="2:34" customFormat="1" x14ac:dyDescent="0.35">
      <c r="B388" t="e">
        <f>[2]Data!#REF!</f>
        <v>#REF!</v>
      </c>
      <c r="C388" t="e">
        <f>[2]Data!#REF!</f>
        <v>#REF!</v>
      </c>
      <c r="D388" t="e">
        <f>[2]Data!#REF!</f>
        <v>#REF!</v>
      </c>
      <c r="E388" s="233" t="s">
        <v>1259</v>
      </c>
      <c r="G388" t="e">
        <f>[2]Data!#REF!</f>
        <v>#REF!</v>
      </c>
      <c r="I388" s="378" t="e">
        <f t="shared" si="18"/>
        <v>#REF!</v>
      </c>
      <c r="K388" s="398"/>
      <c r="T388" s="399"/>
      <c r="AF388" s="400"/>
      <c r="AG388" s="400"/>
      <c r="AH388" s="400"/>
    </row>
    <row r="389" spans="2:34" customFormat="1" x14ac:dyDescent="0.35">
      <c r="B389" t="e">
        <f>[2]Data!#REF!</f>
        <v>#REF!</v>
      </c>
      <c r="C389" t="e">
        <f>[2]Data!#REF!</f>
        <v>#REF!</v>
      </c>
      <c r="D389" t="e">
        <f>[2]Data!#REF!</f>
        <v>#REF!</v>
      </c>
      <c r="E389" s="233" t="s">
        <v>1259</v>
      </c>
      <c r="G389" t="e">
        <f>[2]Data!#REF!</f>
        <v>#REF!</v>
      </c>
      <c r="I389" s="378" t="e">
        <f t="shared" si="18"/>
        <v>#REF!</v>
      </c>
      <c r="K389" s="398"/>
      <c r="T389" s="399"/>
      <c r="AF389" s="400"/>
      <c r="AG389" s="400"/>
      <c r="AH389" s="400"/>
    </row>
    <row r="390" spans="2:34" customFormat="1" x14ac:dyDescent="0.35">
      <c r="B390" t="e">
        <f>[2]Data!#REF!</f>
        <v>#REF!</v>
      </c>
      <c r="C390" t="e">
        <f>[2]Data!#REF!</f>
        <v>#REF!</v>
      </c>
      <c r="D390" t="e">
        <f>[2]Data!#REF!</f>
        <v>#REF!</v>
      </c>
      <c r="E390" s="233" t="s">
        <v>1259</v>
      </c>
      <c r="G390" t="e">
        <f>[2]Data!#REF!</f>
        <v>#REF!</v>
      </c>
      <c r="I390" s="378" t="e">
        <f t="shared" si="18"/>
        <v>#REF!</v>
      </c>
      <c r="K390" s="398"/>
      <c r="T390" s="399"/>
      <c r="AF390" s="400"/>
      <c r="AG390" s="400"/>
      <c r="AH390" s="400"/>
    </row>
    <row r="391" spans="2:34" customFormat="1" x14ac:dyDescent="0.35">
      <c r="B391" t="e">
        <f>[2]Data!#REF!</f>
        <v>#REF!</v>
      </c>
      <c r="C391" t="e">
        <f>[2]Data!#REF!</f>
        <v>#REF!</v>
      </c>
      <c r="D391" t="e">
        <f>[2]Data!#REF!</f>
        <v>#REF!</v>
      </c>
      <c r="E391" s="233" t="s">
        <v>1259</v>
      </c>
      <c r="G391" t="e">
        <f>[2]Data!#REF!</f>
        <v>#REF!</v>
      </c>
      <c r="I391" s="378" t="e">
        <f t="shared" si="18"/>
        <v>#REF!</v>
      </c>
      <c r="K391" s="398"/>
      <c r="T391" s="399"/>
      <c r="AF391" s="400"/>
      <c r="AG391" s="400"/>
      <c r="AH391" s="400"/>
    </row>
    <row r="392" spans="2:34" customFormat="1" x14ac:dyDescent="0.35">
      <c r="B392" t="e">
        <f>[2]Data!#REF!</f>
        <v>#REF!</v>
      </c>
      <c r="C392" t="e">
        <f>[2]Data!#REF!</f>
        <v>#REF!</v>
      </c>
      <c r="D392" t="e">
        <f>[2]Data!#REF!</f>
        <v>#REF!</v>
      </c>
      <c r="E392" s="233" t="s">
        <v>1259</v>
      </c>
      <c r="G392" t="e">
        <f>[2]Data!#REF!</f>
        <v>#REF!</v>
      </c>
      <c r="I392" s="378" t="e">
        <f t="shared" si="18"/>
        <v>#REF!</v>
      </c>
      <c r="K392" s="398"/>
      <c r="T392" s="399"/>
      <c r="AF392" s="400"/>
      <c r="AG392" s="400"/>
      <c r="AH392" s="400"/>
    </row>
    <row r="393" spans="2:34" customFormat="1" x14ac:dyDescent="0.35">
      <c r="B393" t="e">
        <f>[2]Data!#REF!</f>
        <v>#REF!</v>
      </c>
      <c r="C393" t="e">
        <f>[2]Data!#REF!</f>
        <v>#REF!</v>
      </c>
      <c r="D393" t="e">
        <f>[2]Data!#REF!</f>
        <v>#REF!</v>
      </c>
      <c r="E393" s="233" t="s">
        <v>1259</v>
      </c>
      <c r="G393" t="e">
        <f>[2]Data!#REF!</f>
        <v>#REF!</v>
      </c>
      <c r="I393" s="378" t="e">
        <f t="shared" si="18"/>
        <v>#REF!</v>
      </c>
      <c r="K393" s="398"/>
      <c r="T393" s="399"/>
      <c r="AF393" s="400"/>
      <c r="AG393" s="400"/>
      <c r="AH393" s="400"/>
    </row>
    <row r="394" spans="2:34" customFormat="1" x14ac:dyDescent="0.35">
      <c r="B394" t="e">
        <f>[2]Data!#REF!</f>
        <v>#REF!</v>
      </c>
      <c r="C394" t="e">
        <f>[2]Data!#REF!</f>
        <v>#REF!</v>
      </c>
      <c r="D394" t="e">
        <f>[2]Data!#REF!</f>
        <v>#REF!</v>
      </c>
      <c r="E394" s="233" t="s">
        <v>1259</v>
      </c>
      <c r="G394" t="e">
        <f>[2]Data!#REF!</f>
        <v>#REF!</v>
      </c>
      <c r="I394" s="378" t="e">
        <f t="shared" si="18"/>
        <v>#REF!</v>
      </c>
      <c r="K394" s="398"/>
      <c r="T394" s="399"/>
      <c r="AF394" s="400"/>
      <c r="AG394" s="400"/>
      <c r="AH394" s="400"/>
    </row>
    <row r="395" spans="2:34" customFormat="1" x14ac:dyDescent="0.35">
      <c r="B395" t="e">
        <f>[2]Data!#REF!</f>
        <v>#REF!</v>
      </c>
      <c r="C395" t="e">
        <f>[2]Data!#REF!</f>
        <v>#REF!</v>
      </c>
      <c r="D395" t="e">
        <f>[2]Data!#REF!</f>
        <v>#REF!</v>
      </c>
      <c r="E395" s="233" t="s">
        <v>1259</v>
      </c>
      <c r="G395" t="e">
        <f>[2]Data!#REF!</f>
        <v>#REF!</v>
      </c>
      <c r="I395" s="378" t="e">
        <f t="shared" si="18"/>
        <v>#REF!</v>
      </c>
      <c r="K395" s="398"/>
      <c r="T395" s="399"/>
      <c r="AF395" s="400"/>
      <c r="AG395" s="400"/>
      <c r="AH395" s="400"/>
    </row>
    <row r="396" spans="2:34" customFormat="1" x14ac:dyDescent="0.35">
      <c r="B396" t="e">
        <f>[2]Data!#REF!</f>
        <v>#REF!</v>
      </c>
      <c r="C396" t="e">
        <f>[2]Data!#REF!</f>
        <v>#REF!</v>
      </c>
      <c r="D396" t="e">
        <f>[2]Data!#REF!</f>
        <v>#REF!</v>
      </c>
      <c r="E396" s="233" t="s">
        <v>1259</v>
      </c>
      <c r="G396" t="e">
        <f>[2]Data!#REF!</f>
        <v>#REF!</v>
      </c>
      <c r="I396" s="378" t="e">
        <f t="shared" si="18"/>
        <v>#REF!</v>
      </c>
      <c r="K396" s="398"/>
      <c r="T396" s="399"/>
      <c r="AF396" s="400"/>
      <c r="AG396" s="400"/>
      <c r="AH396" s="400"/>
    </row>
    <row r="397" spans="2:34" customFormat="1" x14ac:dyDescent="0.35">
      <c r="B397" t="e">
        <f>[2]Data!#REF!</f>
        <v>#REF!</v>
      </c>
      <c r="C397" t="e">
        <f>[2]Data!#REF!</f>
        <v>#REF!</v>
      </c>
      <c r="D397" t="e">
        <f>[2]Data!#REF!</f>
        <v>#REF!</v>
      </c>
      <c r="E397" s="233" t="s">
        <v>1259</v>
      </c>
      <c r="G397" t="e">
        <f>[2]Data!#REF!</f>
        <v>#REF!</v>
      </c>
      <c r="I397" s="378" t="e">
        <f t="shared" si="18"/>
        <v>#REF!</v>
      </c>
      <c r="K397" s="398"/>
      <c r="T397" s="399"/>
      <c r="AF397" s="400"/>
      <c r="AG397" s="400"/>
      <c r="AH397" s="400"/>
    </row>
    <row r="398" spans="2:34" customFormat="1" x14ac:dyDescent="0.35">
      <c r="B398" t="e">
        <f>[2]Data!#REF!</f>
        <v>#REF!</v>
      </c>
      <c r="C398" t="e">
        <f>[2]Data!#REF!</f>
        <v>#REF!</v>
      </c>
      <c r="D398" t="e">
        <f>[2]Data!#REF!</f>
        <v>#REF!</v>
      </c>
      <c r="E398" s="233" t="s">
        <v>1259</v>
      </c>
      <c r="G398" t="e">
        <f>[2]Data!#REF!</f>
        <v>#REF!</v>
      </c>
      <c r="I398" s="378" t="e">
        <f t="shared" si="18"/>
        <v>#REF!</v>
      </c>
      <c r="K398" s="398"/>
      <c r="T398" s="399"/>
      <c r="AF398" s="400"/>
      <c r="AG398" s="400"/>
      <c r="AH398" s="400"/>
    </row>
    <row r="399" spans="2:34" customFormat="1" x14ac:dyDescent="0.35">
      <c r="B399" t="e">
        <f>[2]Data!#REF!</f>
        <v>#REF!</v>
      </c>
      <c r="C399" t="e">
        <f>[2]Data!#REF!</f>
        <v>#REF!</v>
      </c>
      <c r="D399" t="e">
        <f>[2]Data!#REF!</f>
        <v>#REF!</v>
      </c>
      <c r="E399" s="233" t="s">
        <v>1259</v>
      </c>
      <c r="G399" t="e">
        <f>[2]Data!#REF!</f>
        <v>#REF!</v>
      </c>
      <c r="I399" s="378" t="e">
        <f t="shared" si="18"/>
        <v>#REF!</v>
      </c>
      <c r="K399" s="398"/>
      <c r="T399" s="399"/>
      <c r="AF399" s="400"/>
      <c r="AG399" s="400"/>
      <c r="AH399" s="400"/>
    </row>
    <row r="400" spans="2:34" customFormat="1" x14ac:dyDescent="0.35">
      <c r="B400" t="e">
        <f>[2]Data!#REF!</f>
        <v>#REF!</v>
      </c>
      <c r="C400" t="e">
        <f>[2]Data!#REF!</f>
        <v>#REF!</v>
      </c>
      <c r="D400" t="e">
        <f>[2]Data!#REF!</f>
        <v>#REF!</v>
      </c>
      <c r="E400" s="233" t="s">
        <v>1259</v>
      </c>
      <c r="G400" t="e">
        <f>[2]Data!#REF!</f>
        <v>#REF!</v>
      </c>
      <c r="I400" s="378" t="e">
        <f t="shared" si="18"/>
        <v>#REF!</v>
      </c>
      <c r="K400" s="398"/>
      <c r="T400" s="399"/>
      <c r="AF400" s="400"/>
      <c r="AG400" s="400"/>
      <c r="AH400" s="400"/>
    </row>
    <row r="401" spans="2:34" customFormat="1" x14ac:dyDescent="0.35">
      <c r="B401" t="e">
        <f>[2]Data!#REF!</f>
        <v>#REF!</v>
      </c>
      <c r="C401" t="e">
        <f>[2]Data!#REF!</f>
        <v>#REF!</v>
      </c>
      <c r="D401" t="e">
        <f>[2]Data!#REF!</f>
        <v>#REF!</v>
      </c>
      <c r="E401" s="233" t="s">
        <v>1259</v>
      </c>
      <c r="G401" t="e">
        <f>[2]Data!#REF!</f>
        <v>#REF!</v>
      </c>
      <c r="I401" s="378" t="e">
        <f t="shared" si="18"/>
        <v>#REF!</v>
      </c>
      <c r="K401" s="398"/>
      <c r="T401" s="399"/>
      <c r="AF401" s="400"/>
      <c r="AG401" s="400"/>
      <c r="AH401" s="400"/>
    </row>
    <row r="402" spans="2:34" customFormat="1" x14ac:dyDescent="0.35">
      <c r="B402" t="e">
        <f>[2]Data!#REF!</f>
        <v>#REF!</v>
      </c>
      <c r="C402" t="e">
        <f>[2]Data!#REF!</f>
        <v>#REF!</v>
      </c>
      <c r="D402" t="e">
        <f>[2]Data!#REF!</f>
        <v>#REF!</v>
      </c>
      <c r="E402" s="233" t="s">
        <v>1259</v>
      </c>
      <c r="G402" t="e">
        <f>[2]Data!#REF!</f>
        <v>#REF!</v>
      </c>
      <c r="I402" s="378" t="e">
        <f t="shared" si="18"/>
        <v>#REF!</v>
      </c>
      <c r="K402" s="398"/>
      <c r="T402" s="399"/>
      <c r="AF402" s="400"/>
      <c r="AG402" s="400"/>
      <c r="AH402" s="400"/>
    </row>
    <row r="403" spans="2:34" customFormat="1" x14ac:dyDescent="0.35">
      <c r="B403" t="e">
        <f>[2]Data!#REF!</f>
        <v>#REF!</v>
      </c>
      <c r="C403" t="e">
        <f>[2]Data!#REF!</f>
        <v>#REF!</v>
      </c>
      <c r="D403" t="e">
        <f>[2]Data!#REF!</f>
        <v>#REF!</v>
      </c>
      <c r="E403" s="233" t="s">
        <v>1259</v>
      </c>
      <c r="G403" t="e">
        <f>[2]Data!#REF!</f>
        <v>#REF!</v>
      </c>
      <c r="I403" s="378" t="e">
        <f t="shared" si="18"/>
        <v>#REF!</v>
      </c>
      <c r="K403" s="398"/>
      <c r="T403" s="399"/>
      <c r="AF403" s="400"/>
      <c r="AG403" s="400"/>
      <c r="AH403" s="400"/>
    </row>
    <row r="404" spans="2:34" customFormat="1" x14ac:dyDescent="0.35">
      <c r="B404" t="e">
        <f>[2]Data!#REF!</f>
        <v>#REF!</v>
      </c>
      <c r="C404" t="e">
        <f>[2]Data!#REF!</f>
        <v>#REF!</v>
      </c>
      <c r="D404" t="e">
        <f>[2]Data!#REF!</f>
        <v>#REF!</v>
      </c>
      <c r="E404" s="233" t="s">
        <v>1259</v>
      </c>
      <c r="G404" t="e">
        <f>[2]Data!#REF!</f>
        <v>#REF!</v>
      </c>
      <c r="I404" s="378" t="e">
        <f t="shared" si="18"/>
        <v>#REF!</v>
      </c>
      <c r="K404" s="398"/>
      <c r="T404" s="399"/>
      <c r="AF404" s="400"/>
      <c r="AG404" s="400"/>
      <c r="AH404" s="400"/>
    </row>
    <row r="405" spans="2:34" customFormat="1" x14ac:dyDescent="0.35">
      <c r="B405" t="e">
        <f>[2]Data!#REF!</f>
        <v>#REF!</v>
      </c>
      <c r="C405" t="e">
        <f>[2]Data!#REF!</f>
        <v>#REF!</v>
      </c>
      <c r="D405" t="e">
        <f>[2]Data!#REF!</f>
        <v>#REF!</v>
      </c>
      <c r="E405" s="233" t="s">
        <v>1259</v>
      </c>
      <c r="G405" t="e">
        <f>[2]Data!#REF!</f>
        <v>#REF!</v>
      </c>
      <c r="I405" s="378" t="e">
        <f t="shared" si="18"/>
        <v>#REF!</v>
      </c>
      <c r="K405" s="398"/>
      <c r="T405" s="399"/>
      <c r="AF405" s="400"/>
      <c r="AG405" s="400"/>
      <c r="AH405" s="400"/>
    </row>
    <row r="406" spans="2:34" customFormat="1" x14ac:dyDescent="0.35">
      <c r="B406" t="e">
        <f>[2]Data!#REF!</f>
        <v>#REF!</v>
      </c>
      <c r="C406" t="e">
        <f>[2]Data!#REF!</f>
        <v>#REF!</v>
      </c>
      <c r="D406" t="e">
        <f>[2]Data!#REF!</f>
        <v>#REF!</v>
      </c>
      <c r="E406" s="233" t="s">
        <v>1259</v>
      </c>
      <c r="G406" t="e">
        <f>[2]Data!#REF!</f>
        <v>#REF!</v>
      </c>
      <c r="I406" s="378" t="e">
        <f t="shared" si="18"/>
        <v>#REF!</v>
      </c>
      <c r="K406" s="398"/>
      <c r="T406" s="399"/>
      <c r="AF406" s="400"/>
      <c r="AG406" s="400"/>
      <c r="AH406" s="400"/>
    </row>
    <row r="407" spans="2:34" customFormat="1" x14ac:dyDescent="0.35">
      <c r="B407" t="e">
        <f>[2]Data!#REF!</f>
        <v>#REF!</v>
      </c>
      <c r="C407" t="e">
        <f>[2]Data!#REF!</f>
        <v>#REF!</v>
      </c>
      <c r="D407" t="e">
        <f>[2]Data!#REF!</f>
        <v>#REF!</v>
      </c>
      <c r="E407" s="233" t="s">
        <v>1259</v>
      </c>
      <c r="G407" t="e">
        <f>[2]Data!#REF!</f>
        <v>#REF!</v>
      </c>
      <c r="I407" s="378" t="e">
        <f t="shared" si="18"/>
        <v>#REF!</v>
      </c>
      <c r="K407" s="398"/>
      <c r="T407" s="399"/>
      <c r="AF407" s="400"/>
      <c r="AG407" s="400"/>
      <c r="AH407" s="400"/>
    </row>
    <row r="408" spans="2:34" customFormat="1" x14ac:dyDescent="0.35">
      <c r="B408" t="e">
        <f>[2]Data!#REF!</f>
        <v>#REF!</v>
      </c>
      <c r="C408" t="e">
        <f>[2]Data!#REF!</f>
        <v>#REF!</v>
      </c>
      <c r="D408" t="e">
        <f>[2]Data!#REF!</f>
        <v>#REF!</v>
      </c>
      <c r="E408" s="233" t="s">
        <v>1259</v>
      </c>
      <c r="G408" t="e">
        <f>[2]Data!#REF!</f>
        <v>#REF!</v>
      </c>
      <c r="I408" s="378" t="e">
        <f t="shared" si="18"/>
        <v>#REF!</v>
      </c>
      <c r="K408" s="398"/>
      <c r="T408" s="399"/>
      <c r="AF408" s="400"/>
      <c r="AG408" s="400"/>
      <c r="AH408" s="400"/>
    </row>
    <row r="409" spans="2:34" customFormat="1" x14ac:dyDescent="0.35">
      <c r="B409" t="e">
        <f>[2]Data!#REF!</f>
        <v>#REF!</v>
      </c>
      <c r="C409" t="e">
        <f>[2]Data!#REF!</f>
        <v>#REF!</v>
      </c>
      <c r="D409" t="e">
        <f>[2]Data!#REF!</f>
        <v>#REF!</v>
      </c>
      <c r="E409" s="233" t="s">
        <v>1259</v>
      </c>
      <c r="G409" t="e">
        <f>[2]Data!#REF!</f>
        <v>#REF!</v>
      </c>
      <c r="I409" s="378" t="e">
        <f t="shared" si="18"/>
        <v>#REF!</v>
      </c>
      <c r="K409" s="398"/>
      <c r="T409" s="399"/>
      <c r="AF409" s="400"/>
      <c r="AG409" s="400"/>
      <c r="AH409" s="400"/>
    </row>
    <row r="410" spans="2:34" customFormat="1" x14ac:dyDescent="0.35">
      <c r="B410" t="e">
        <f>[2]Data!#REF!</f>
        <v>#REF!</v>
      </c>
      <c r="C410" t="e">
        <f>[2]Data!#REF!</f>
        <v>#REF!</v>
      </c>
      <c r="D410" t="e">
        <f>[2]Data!#REF!</f>
        <v>#REF!</v>
      </c>
      <c r="E410" s="233" t="s">
        <v>1259</v>
      </c>
      <c r="G410" t="e">
        <f>[2]Data!#REF!</f>
        <v>#REF!</v>
      </c>
      <c r="I410" s="378" t="e">
        <f t="shared" si="18"/>
        <v>#REF!</v>
      </c>
      <c r="K410" s="398"/>
      <c r="T410" s="399"/>
      <c r="AF410" s="400"/>
      <c r="AG410" s="400"/>
      <c r="AH410" s="400"/>
    </row>
    <row r="411" spans="2:34" customFormat="1" x14ac:dyDescent="0.35">
      <c r="B411" t="e">
        <f>[2]Data!#REF!</f>
        <v>#REF!</v>
      </c>
      <c r="C411" t="e">
        <f>[2]Data!#REF!</f>
        <v>#REF!</v>
      </c>
      <c r="D411" t="e">
        <f>[2]Data!#REF!</f>
        <v>#REF!</v>
      </c>
      <c r="E411" s="233" t="s">
        <v>1259</v>
      </c>
      <c r="G411" t="e">
        <f>[2]Data!#REF!</f>
        <v>#REF!</v>
      </c>
      <c r="I411" s="378" t="e">
        <f t="shared" si="18"/>
        <v>#REF!</v>
      </c>
      <c r="K411" s="398"/>
      <c r="T411" s="399"/>
      <c r="AF411" s="400"/>
      <c r="AG411" s="400"/>
      <c r="AH411" s="400"/>
    </row>
    <row r="412" spans="2:34" customFormat="1" x14ac:dyDescent="0.35">
      <c r="B412" t="e">
        <f>[2]Data!#REF!</f>
        <v>#REF!</v>
      </c>
      <c r="C412" t="e">
        <f>[2]Data!#REF!</f>
        <v>#REF!</v>
      </c>
      <c r="D412" t="e">
        <f>[2]Data!#REF!</f>
        <v>#REF!</v>
      </c>
      <c r="E412" s="233" t="s">
        <v>1259</v>
      </c>
      <c r="G412" t="e">
        <f>[2]Data!#REF!</f>
        <v>#REF!</v>
      </c>
      <c r="I412" s="378" t="e">
        <f t="shared" si="18"/>
        <v>#REF!</v>
      </c>
      <c r="K412" s="398"/>
      <c r="T412" s="399"/>
      <c r="AF412" s="400"/>
      <c r="AG412" s="400"/>
      <c r="AH412" s="400"/>
    </row>
    <row r="413" spans="2:34" customFormat="1" x14ac:dyDescent="0.35">
      <c r="B413" t="e">
        <f>[2]Data!#REF!</f>
        <v>#REF!</v>
      </c>
      <c r="C413" t="e">
        <f>[2]Data!#REF!</f>
        <v>#REF!</v>
      </c>
      <c r="D413" t="e">
        <f>[2]Data!#REF!</f>
        <v>#REF!</v>
      </c>
      <c r="E413" s="233" t="s">
        <v>1259</v>
      </c>
      <c r="G413" t="e">
        <f>[2]Data!#REF!</f>
        <v>#REF!</v>
      </c>
      <c r="I413" s="378" t="e">
        <f t="shared" si="18"/>
        <v>#REF!</v>
      </c>
      <c r="K413" s="398"/>
      <c r="T413" s="399"/>
      <c r="AF413" s="400"/>
      <c r="AG413" s="400"/>
      <c r="AH413" s="400"/>
    </row>
    <row r="414" spans="2:34" customFormat="1" x14ac:dyDescent="0.35">
      <c r="B414" t="e">
        <f>[2]Data!#REF!</f>
        <v>#REF!</v>
      </c>
      <c r="C414" t="e">
        <f>[2]Data!#REF!</f>
        <v>#REF!</v>
      </c>
      <c r="D414" t="e">
        <f>[2]Data!#REF!</f>
        <v>#REF!</v>
      </c>
      <c r="E414" s="233" t="s">
        <v>1259</v>
      </c>
      <c r="G414" t="e">
        <f>[2]Data!#REF!</f>
        <v>#REF!</v>
      </c>
      <c r="I414" s="378" t="e">
        <f t="shared" si="18"/>
        <v>#REF!</v>
      </c>
      <c r="K414" s="398"/>
      <c r="T414" s="399"/>
      <c r="AF414" s="400"/>
      <c r="AG414" s="400"/>
      <c r="AH414" s="400"/>
    </row>
    <row r="415" spans="2:34" customFormat="1" x14ac:dyDescent="0.35">
      <c r="B415" t="e">
        <f>[2]Data!#REF!</f>
        <v>#REF!</v>
      </c>
      <c r="C415" t="e">
        <f>[2]Data!#REF!</f>
        <v>#REF!</v>
      </c>
      <c r="D415" t="e">
        <f>[2]Data!#REF!</f>
        <v>#REF!</v>
      </c>
      <c r="E415" s="233" t="s">
        <v>1259</v>
      </c>
      <c r="G415" t="e">
        <f>[2]Data!#REF!</f>
        <v>#REF!</v>
      </c>
      <c r="I415" s="378" t="e">
        <f t="shared" si="18"/>
        <v>#REF!</v>
      </c>
      <c r="K415" s="398"/>
      <c r="T415" s="399"/>
      <c r="AF415" s="400"/>
      <c r="AG415" s="400"/>
      <c r="AH415" s="400"/>
    </row>
    <row r="416" spans="2:34" customFormat="1" x14ac:dyDescent="0.35">
      <c r="B416" t="e">
        <f>[2]Data!#REF!</f>
        <v>#REF!</v>
      </c>
      <c r="C416" t="e">
        <f>[2]Data!#REF!</f>
        <v>#REF!</v>
      </c>
      <c r="D416" t="e">
        <f>[2]Data!#REF!</f>
        <v>#REF!</v>
      </c>
      <c r="E416" s="233" t="s">
        <v>1259</v>
      </c>
      <c r="G416" t="e">
        <f>[2]Data!#REF!</f>
        <v>#REF!</v>
      </c>
      <c r="I416" s="378" t="e">
        <f t="shared" si="18"/>
        <v>#REF!</v>
      </c>
      <c r="K416" s="398"/>
      <c r="T416" s="399"/>
      <c r="AF416" s="400"/>
      <c r="AG416" s="400"/>
      <c r="AH416" s="400"/>
    </row>
    <row r="417" spans="2:34" customFormat="1" x14ac:dyDescent="0.35">
      <c r="B417" t="e">
        <f>[2]Data!#REF!</f>
        <v>#REF!</v>
      </c>
      <c r="C417" t="e">
        <f>[2]Data!#REF!</f>
        <v>#REF!</v>
      </c>
      <c r="D417" t="e">
        <f>[2]Data!#REF!</f>
        <v>#REF!</v>
      </c>
      <c r="E417" s="233" t="s">
        <v>1259</v>
      </c>
      <c r="G417" t="e">
        <f>[2]Data!#REF!</f>
        <v>#REF!</v>
      </c>
      <c r="I417" s="378" t="e">
        <f t="shared" si="18"/>
        <v>#REF!</v>
      </c>
      <c r="K417" s="398"/>
      <c r="T417" s="399"/>
      <c r="AF417" s="400"/>
      <c r="AG417" s="400"/>
      <c r="AH417" s="400"/>
    </row>
    <row r="418" spans="2:34" customFormat="1" x14ac:dyDescent="0.35">
      <c r="B418" t="e">
        <f>[2]Data!#REF!</f>
        <v>#REF!</v>
      </c>
      <c r="C418" t="e">
        <f>[2]Data!#REF!</f>
        <v>#REF!</v>
      </c>
      <c r="D418" t="e">
        <f>[2]Data!#REF!</f>
        <v>#REF!</v>
      </c>
      <c r="E418" s="233" t="s">
        <v>1259</v>
      </c>
      <c r="G418" t="e">
        <f>[2]Data!#REF!</f>
        <v>#REF!</v>
      </c>
      <c r="I418" s="378" t="e">
        <f t="shared" si="18"/>
        <v>#REF!</v>
      </c>
      <c r="K418" s="398"/>
      <c r="T418" s="399"/>
      <c r="AF418" s="400"/>
      <c r="AG418" s="400"/>
      <c r="AH418" s="400"/>
    </row>
    <row r="419" spans="2:34" customFormat="1" x14ac:dyDescent="0.35">
      <c r="B419" t="e">
        <f>[2]Data!#REF!</f>
        <v>#REF!</v>
      </c>
      <c r="C419" t="e">
        <f>[2]Data!#REF!</f>
        <v>#REF!</v>
      </c>
      <c r="D419" t="e">
        <f>[2]Data!#REF!</f>
        <v>#REF!</v>
      </c>
      <c r="E419" s="233" t="s">
        <v>1259</v>
      </c>
      <c r="G419" t="e">
        <f>[2]Data!#REF!</f>
        <v>#REF!</v>
      </c>
      <c r="I419" s="378" t="e">
        <f t="shared" si="18"/>
        <v>#REF!</v>
      </c>
      <c r="K419" s="398"/>
      <c r="T419" s="399"/>
      <c r="AF419" s="400"/>
      <c r="AG419" s="400"/>
      <c r="AH419" s="400"/>
    </row>
    <row r="420" spans="2:34" customFormat="1" x14ac:dyDescent="0.35">
      <c r="B420" t="e">
        <f>[2]Data!#REF!</f>
        <v>#REF!</v>
      </c>
      <c r="C420" t="e">
        <f>[2]Data!#REF!</f>
        <v>#REF!</v>
      </c>
      <c r="D420" t="e">
        <f>[2]Data!#REF!</f>
        <v>#REF!</v>
      </c>
      <c r="E420" s="233" t="s">
        <v>1259</v>
      </c>
      <c r="G420" t="e">
        <f>[2]Data!#REF!</f>
        <v>#REF!</v>
      </c>
      <c r="I420" s="378" t="e">
        <f t="shared" ref="I420:I483" si="19">+G420*$I$3</f>
        <v>#REF!</v>
      </c>
      <c r="K420" s="398"/>
      <c r="T420" s="399"/>
      <c r="AF420" s="400"/>
      <c r="AG420" s="400"/>
      <c r="AH420" s="400"/>
    </row>
    <row r="421" spans="2:34" customFormat="1" x14ac:dyDescent="0.35">
      <c r="B421" t="e">
        <f>[2]Data!#REF!</f>
        <v>#REF!</v>
      </c>
      <c r="C421" t="e">
        <f>[2]Data!#REF!</f>
        <v>#REF!</v>
      </c>
      <c r="D421" t="e">
        <f>[2]Data!#REF!</f>
        <v>#REF!</v>
      </c>
      <c r="E421" s="233" t="s">
        <v>1259</v>
      </c>
      <c r="G421" t="e">
        <f>[2]Data!#REF!</f>
        <v>#REF!</v>
      </c>
      <c r="I421" s="378" t="e">
        <f t="shared" si="19"/>
        <v>#REF!</v>
      </c>
      <c r="K421" s="398"/>
      <c r="T421" s="399"/>
      <c r="AF421" s="400"/>
      <c r="AG421" s="400"/>
      <c r="AH421" s="400"/>
    </row>
    <row r="422" spans="2:34" customFormat="1" x14ac:dyDescent="0.35">
      <c r="B422" t="e">
        <f>[2]Data!#REF!</f>
        <v>#REF!</v>
      </c>
      <c r="C422" t="e">
        <f>[2]Data!#REF!</f>
        <v>#REF!</v>
      </c>
      <c r="D422" t="e">
        <f>[2]Data!#REF!</f>
        <v>#REF!</v>
      </c>
      <c r="E422" s="233" t="s">
        <v>1259</v>
      </c>
      <c r="G422" t="e">
        <f>[2]Data!#REF!</f>
        <v>#REF!</v>
      </c>
      <c r="I422" s="378" t="e">
        <f t="shared" si="19"/>
        <v>#REF!</v>
      </c>
      <c r="K422" s="398"/>
      <c r="T422" s="399"/>
      <c r="AF422" s="400"/>
      <c r="AG422" s="400"/>
      <c r="AH422" s="400"/>
    </row>
    <row r="423" spans="2:34" customFormat="1" x14ac:dyDescent="0.35">
      <c r="B423" t="e">
        <f>[2]Data!#REF!</f>
        <v>#REF!</v>
      </c>
      <c r="C423" t="e">
        <f>[2]Data!#REF!</f>
        <v>#REF!</v>
      </c>
      <c r="D423" t="e">
        <f>[2]Data!#REF!</f>
        <v>#REF!</v>
      </c>
      <c r="E423" s="233" t="s">
        <v>1259</v>
      </c>
      <c r="G423" t="e">
        <f>[2]Data!#REF!</f>
        <v>#REF!</v>
      </c>
      <c r="I423" s="378" t="e">
        <f t="shared" si="19"/>
        <v>#REF!</v>
      </c>
      <c r="K423" s="398"/>
      <c r="T423" s="399"/>
      <c r="AF423" s="400"/>
      <c r="AG423" s="400"/>
      <c r="AH423" s="400"/>
    </row>
    <row r="424" spans="2:34" customFormat="1" x14ac:dyDescent="0.35">
      <c r="B424" t="e">
        <f>[2]Data!#REF!</f>
        <v>#REF!</v>
      </c>
      <c r="C424" t="e">
        <f>[2]Data!#REF!</f>
        <v>#REF!</v>
      </c>
      <c r="D424" t="e">
        <f>[2]Data!#REF!</f>
        <v>#REF!</v>
      </c>
      <c r="E424" s="233" t="s">
        <v>1259</v>
      </c>
      <c r="G424" t="e">
        <f>[2]Data!#REF!</f>
        <v>#REF!</v>
      </c>
      <c r="I424" s="378" t="e">
        <f t="shared" si="19"/>
        <v>#REF!</v>
      </c>
      <c r="K424" s="398"/>
      <c r="T424" s="399"/>
      <c r="AF424" s="400"/>
      <c r="AG424" s="400"/>
      <c r="AH424" s="400"/>
    </row>
    <row r="425" spans="2:34" customFormat="1" x14ac:dyDescent="0.35">
      <c r="B425" t="e">
        <f>[2]Data!#REF!</f>
        <v>#REF!</v>
      </c>
      <c r="C425" t="e">
        <f>[2]Data!#REF!</f>
        <v>#REF!</v>
      </c>
      <c r="D425" t="e">
        <f>[2]Data!#REF!</f>
        <v>#REF!</v>
      </c>
      <c r="E425" s="233" t="s">
        <v>1259</v>
      </c>
      <c r="G425" t="e">
        <f>[2]Data!#REF!</f>
        <v>#REF!</v>
      </c>
      <c r="I425" s="378" t="e">
        <f t="shared" si="19"/>
        <v>#REF!</v>
      </c>
      <c r="K425" s="398"/>
      <c r="T425" s="399"/>
      <c r="AF425" s="400"/>
      <c r="AG425" s="400"/>
      <c r="AH425" s="400"/>
    </row>
    <row r="426" spans="2:34" customFormat="1" x14ac:dyDescent="0.35">
      <c r="B426" t="e">
        <f>[2]Data!#REF!</f>
        <v>#REF!</v>
      </c>
      <c r="C426" t="e">
        <f>[2]Data!#REF!</f>
        <v>#REF!</v>
      </c>
      <c r="D426" t="e">
        <f>[2]Data!#REF!</f>
        <v>#REF!</v>
      </c>
      <c r="E426" s="233" t="s">
        <v>1259</v>
      </c>
      <c r="G426" t="e">
        <f>[2]Data!#REF!</f>
        <v>#REF!</v>
      </c>
      <c r="I426" s="378" t="e">
        <f t="shared" si="19"/>
        <v>#REF!</v>
      </c>
      <c r="K426" s="398"/>
      <c r="T426" s="399"/>
      <c r="AF426" s="400"/>
      <c r="AG426" s="400"/>
      <c r="AH426" s="400"/>
    </row>
    <row r="427" spans="2:34" customFormat="1" x14ac:dyDescent="0.35">
      <c r="B427" t="e">
        <f>[2]Data!#REF!</f>
        <v>#REF!</v>
      </c>
      <c r="C427" t="e">
        <f>[2]Data!#REF!</f>
        <v>#REF!</v>
      </c>
      <c r="D427" t="e">
        <f>[2]Data!#REF!</f>
        <v>#REF!</v>
      </c>
      <c r="E427" s="233" t="s">
        <v>1259</v>
      </c>
      <c r="G427" t="e">
        <f>[2]Data!#REF!</f>
        <v>#REF!</v>
      </c>
      <c r="I427" s="378" t="e">
        <f t="shared" si="19"/>
        <v>#REF!</v>
      </c>
      <c r="K427" s="398"/>
      <c r="T427" s="399"/>
      <c r="AF427" s="400"/>
      <c r="AG427" s="400"/>
      <c r="AH427" s="400"/>
    </row>
    <row r="428" spans="2:34" customFormat="1" x14ac:dyDescent="0.35">
      <c r="B428" t="e">
        <f>[2]Data!#REF!</f>
        <v>#REF!</v>
      </c>
      <c r="C428" t="e">
        <f>[2]Data!#REF!</f>
        <v>#REF!</v>
      </c>
      <c r="D428" t="e">
        <f>[2]Data!#REF!</f>
        <v>#REF!</v>
      </c>
      <c r="E428" s="233" t="s">
        <v>1259</v>
      </c>
      <c r="G428" t="e">
        <f>[2]Data!#REF!</f>
        <v>#REF!</v>
      </c>
      <c r="I428" s="378" t="e">
        <f t="shared" si="19"/>
        <v>#REF!</v>
      </c>
      <c r="K428" s="398"/>
      <c r="T428" s="399"/>
      <c r="AF428" s="400"/>
      <c r="AG428" s="400"/>
      <c r="AH428" s="400"/>
    </row>
    <row r="429" spans="2:34" customFormat="1" x14ac:dyDescent="0.35">
      <c r="B429" t="e">
        <f>[2]Data!#REF!</f>
        <v>#REF!</v>
      </c>
      <c r="C429" t="e">
        <f>[2]Data!#REF!</f>
        <v>#REF!</v>
      </c>
      <c r="D429" t="e">
        <f>[2]Data!#REF!</f>
        <v>#REF!</v>
      </c>
      <c r="E429" s="233" t="s">
        <v>1259</v>
      </c>
      <c r="G429" t="e">
        <f>[2]Data!#REF!</f>
        <v>#REF!</v>
      </c>
      <c r="I429" s="378" t="e">
        <f t="shared" si="19"/>
        <v>#REF!</v>
      </c>
      <c r="K429" s="398"/>
      <c r="T429" s="399"/>
      <c r="AF429" s="400"/>
      <c r="AG429" s="400"/>
      <c r="AH429" s="400"/>
    </row>
    <row r="430" spans="2:34" customFormat="1" x14ac:dyDescent="0.35">
      <c r="B430" t="e">
        <f>[2]Data!#REF!</f>
        <v>#REF!</v>
      </c>
      <c r="C430" t="e">
        <f>[2]Data!#REF!</f>
        <v>#REF!</v>
      </c>
      <c r="D430" t="e">
        <f>[2]Data!#REF!</f>
        <v>#REF!</v>
      </c>
      <c r="E430" s="233" t="s">
        <v>1259</v>
      </c>
      <c r="G430" t="e">
        <f>[2]Data!#REF!</f>
        <v>#REF!</v>
      </c>
      <c r="I430" s="378" t="e">
        <f t="shared" si="19"/>
        <v>#REF!</v>
      </c>
      <c r="K430" s="398"/>
      <c r="T430" s="399"/>
      <c r="AF430" s="400"/>
      <c r="AG430" s="400"/>
      <c r="AH430" s="400"/>
    </row>
    <row r="431" spans="2:34" customFormat="1" x14ac:dyDescent="0.35">
      <c r="B431" t="e">
        <f>[2]Data!#REF!</f>
        <v>#REF!</v>
      </c>
      <c r="C431" t="e">
        <f>[2]Data!#REF!</f>
        <v>#REF!</v>
      </c>
      <c r="D431" t="e">
        <f>[2]Data!#REF!</f>
        <v>#REF!</v>
      </c>
      <c r="E431" s="233" t="s">
        <v>1259</v>
      </c>
      <c r="G431" t="e">
        <f>[2]Data!#REF!</f>
        <v>#REF!</v>
      </c>
      <c r="I431" s="378" t="e">
        <f t="shared" si="19"/>
        <v>#REF!</v>
      </c>
      <c r="K431" s="398"/>
      <c r="T431" s="399"/>
      <c r="AF431" s="400"/>
      <c r="AG431" s="400"/>
      <c r="AH431" s="400"/>
    </row>
    <row r="432" spans="2:34" customFormat="1" x14ac:dyDescent="0.35">
      <c r="B432" t="e">
        <f>[2]Data!#REF!</f>
        <v>#REF!</v>
      </c>
      <c r="C432" t="e">
        <f>[2]Data!#REF!</f>
        <v>#REF!</v>
      </c>
      <c r="D432" t="e">
        <f>[2]Data!#REF!</f>
        <v>#REF!</v>
      </c>
      <c r="E432" s="233" t="s">
        <v>1259</v>
      </c>
      <c r="G432" t="e">
        <f>[2]Data!#REF!</f>
        <v>#REF!</v>
      </c>
      <c r="I432" s="378" t="e">
        <f t="shared" si="19"/>
        <v>#REF!</v>
      </c>
      <c r="K432" s="398"/>
      <c r="T432" s="399"/>
      <c r="AF432" s="400"/>
      <c r="AG432" s="400"/>
      <c r="AH432" s="400"/>
    </row>
    <row r="433" spans="2:34" customFormat="1" x14ac:dyDescent="0.35">
      <c r="B433" t="e">
        <f>[2]Data!#REF!</f>
        <v>#REF!</v>
      </c>
      <c r="C433" t="e">
        <f>[2]Data!#REF!</f>
        <v>#REF!</v>
      </c>
      <c r="D433" t="e">
        <f>[2]Data!#REF!</f>
        <v>#REF!</v>
      </c>
      <c r="E433" s="233" t="s">
        <v>1259</v>
      </c>
      <c r="G433" t="e">
        <f>[2]Data!#REF!</f>
        <v>#REF!</v>
      </c>
      <c r="I433" s="378" t="e">
        <f t="shared" si="19"/>
        <v>#REF!</v>
      </c>
      <c r="K433" s="398"/>
      <c r="T433" s="399"/>
      <c r="AF433" s="400"/>
      <c r="AG433" s="400"/>
      <c r="AH433" s="400"/>
    </row>
    <row r="434" spans="2:34" customFormat="1" x14ac:dyDescent="0.35">
      <c r="B434" t="e">
        <f>[2]Data!#REF!</f>
        <v>#REF!</v>
      </c>
      <c r="C434" t="e">
        <f>[2]Data!#REF!</f>
        <v>#REF!</v>
      </c>
      <c r="D434" t="e">
        <f>[2]Data!#REF!</f>
        <v>#REF!</v>
      </c>
      <c r="E434" s="233" t="s">
        <v>1259</v>
      </c>
      <c r="G434" t="e">
        <f>[2]Data!#REF!</f>
        <v>#REF!</v>
      </c>
      <c r="I434" s="378" t="e">
        <f t="shared" si="19"/>
        <v>#REF!</v>
      </c>
      <c r="K434" s="398"/>
      <c r="T434" s="399"/>
      <c r="AF434" s="400"/>
      <c r="AG434" s="400"/>
      <c r="AH434" s="400"/>
    </row>
    <row r="435" spans="2:34" customFormat="1" x14ac:dyDescent="0.35">
      <c r="B435" t="e">
        <f>[2]Data!#REF!</f>
        <v>#REF!</v>
      </c>
      <c r="C435" t="e">
        <f>[2]Data!#REF!</f>
        <v>#REF!</v>
      </c>
      <c r="D435" t="e">
        <f>[2]Data!#REF!</f>
        <v>#REF!</v>
      </c>
      <c r="E435" s="233" t="s">
        <v>1259</v>
      </c>
      <c r="G435" t="e">
        <f>[2]Data!#REF!</f>
        <v>#REF!</v>
      </c>
      <c r="I435" s="378" t="e">
        <f t="shared" si="19"/>
        <v>#REF!</v>
      </c>
      <c r="K435" s="398"/>
      <c r="T435" s="399"/>
      <c r="AF435" s="400"/>
      <c r="AG435" s="400"/>
      <c r="AH435" s="400"/>
    </row>
    <row r="436" spans="2:34" customFormat="1" x14ac:dyDescent="0.35">
      <c r="B436" t="e">
        <f>[2]Data!#REF!</f>
        <v>#REF!</v>
      </c>
      <c r="C436" t="e">
        <f>[2]Data!#REF!</f>
        <v>#REF!</v>
      </c>
      <c r="D436" t="e">
        <f>[2]Data!#REF!</f>
        <v>#REF!</v>
      </c>
      <c r="E436" s="233" t="s">
        <v>1259</v>
      </c>
      <c r="G436" t="e">
        <f>[2]Data!#REF!</f>
        <v>#REF!</v>
      </c>
      <c r="I436" s="378" t="e">
        <f t="shared" si="19"/>
        <v>#REF!</v>
      </c>
      <c r="K436" s="398"/>
      <c r="T436" s="399"/>
      <c r="AF436" s="400"/>
      <c r="AG436" s="400"/>
      <c r="AH436" s="400"/>
    </row>
    <row r="437" spans="2:34" customFormat="1" x14ac:dyDescent="0.35">
      <c r="B437" t="e">
        <f>[2]Data!#REF!</f>
        <v>#REF!</v>
      </c>
      <c r="C437" t="e">
        <f>[2]Data!#REF!</f>
        <v>#REF!</v>
      </c>
      <c r="D437" t="e">
        <f>[2]Data!#REF!</f>
        <v>#REF!</v>
      </c>
      <c r="E437" s="233" t="s">
        <v>1259</v>
      </c>
      <c r="G437" t="e">
        <f>[2]Data!#REF!</f>
        <v>#REF!</v>
      </c>
      <c r="I437" s="378" t="e">
        <f t="shared" si="19"/>
        <v>#REF!</v>
      </c>
      <c r="K437" s="398"/>
      <c r="T437" s="399"/>
      <c r="AF437" s="400"/>
      <c r="AG437" s="400"/>
      <c r="AH437" s="400"/>
    </row>
    <row r="438" spans="2:34" customFormat="1" x14ac:dyDescent="0.35">
      <c r="B438" t="e">
        <f>[2]Data!#REF!</f>
        <v>#REF!</v>
      </c>
      <c r="C438" t="e">
        <f>[2]Data!#REF!</f>
        <v>#REF!</v>
      </c>
      <c r="D438" t="e">
        <f>[2]Data!#REF!</f>
        <v>#REF!</v>
      </c>
      <c r="E438" s="233" t="s">
        <v>1259</v>
      </c>
      <c r="G438" t="e">
        <f>[2]Data!#REF!</f>
        <v>#REF!</v>
      </c>
      <c r="I438" s="378" t="e">
        <f t="shared" si="19"/>
        <v>#REF!</v>
      </c>
      <c r="K438" s="398"/>
      <c r="T438" s="399"/>
      <c r="AF438" s="400"/>
      <c r="AG438" s="400"/>
      <c r="AH438" s="400"/>
    </row>
    <row r="439" spans="2:34" customFormat="1" x14ac:dyDescent="0.35">
      <c r="B439" t="e">
        <f>[2]Data!#REF!</f>
        <v>#REF!</v>
      </c>
      <c r="C439" t="e">
        <f>[2]Data!#REF!</f>
        <v>#REF!</v>
      </c>
      <c r="D439" t="e">
        <f>[2]Data!#REF!</f>
        <v>#REF!</v>
      </c>
      <c r="E439" s="233" t="s">
        <v>1259</v>
      </c>
      <c r="G439" t="e">
        <f>[2]Data!#REF!</f>
        <v>#REF!</v>
      </c>
      <c r="I439" s="378" t="e">
        <f t="shared" si="19"/>
        <v>#REF!</v>
      </c>
      <c r="K439" s="398"/>
      <c r="T439" s="399"/>
      <c r="AF439" s="400"/>
      <c r="AG439" s="400"/>
      <c r="AH439" s="400"/>
    </row>
    <row r="440" spans="2:34" customFormat="1" x14ac:dyDescent="0.35">
      <c r="B440" t="e">
        <f>[2]Data!#REF!</f>
        <v>#REF!</v>
      </c>
      <c r="C440" t="e">
        <f>[2]Data!#REF!</f>
        <v>#REF!</v>
      </c>
      <c r="D440" t="e">
        <f>[2]Data!#REF!</f>
        <v>#REF!</v>
      </c>
      <c r="E440" s="233" t="s">
        <v>1259</v>
      </c>
      <c r="G440" t="e">
        <f>[2]Data!#REF!</f>
        <v>#REF!</v>
      </c>
      <c r="I440" s="378" t="e">
        <f t="shared" si="19"/>
        <v>#REF!</v>
      </c>
      <c r="K440" s="398"/>
      <c r="T440" s="399"/>
      <c r="AF440" s="400"/>
      <c r="AG440" s="400"/>
      <c r="AH440" s="400"/>
    </row>
    <row r="441" spans="2:34" customFormat="1" x14ac:dyDescent="0.35">
      <c r="B441" t="e">
        <f>[2]Data!#REF!</f>
        <v>#REF!</v>
      </c>
      <c r="C441" t="e">
        <f>[2]Data!#REF!</f>
        <v>#REF!</v>
      </c>
      <c r="D441" t="e">
        <f>[2]Data!#REF!</f>
        <v>#REF!</v>
      </c>
      <c r="E441" s="233" t="s">
        <v>1259</v>
      </c>
      <c r="G441" t="e">
        <f>[2]Data!#REF!</f>
        <v>#REF!</v>
      </c>
      <c r="I441" s="378" t="e">
        <f t="shared" si="19"/>
        <v>#REF!</v>
      </c>
      <c r="K441" s="398"/>
      <c r="T441" s="399"/>
      <c r="AF441" s="400"/>
      <c r="AG441" s="400"/>
      <c r="AH441" s="400"/>
    </row>
    <row r="442" spans="2:34" customFormat="1" x14ac:dyDescent="0.35">
      <c r="B442" t="e">
        <f>[2]Data!#REF!</f>
        <v>#REF!</v>
      </c>
      <c r="C442" t="e">
        <f>[2]Data!#REF!</f>
        <v>#REF!</v>
      </c>
      <c r="D442" t="e">
        <f>[2]Data!#REF!</f>
        <v>#REF!</v>
      </c>
      <c r="E442" s="233" t="s">
        <v>1259</v>
      </c>
      <c r="G442" t="e">
        <f>[2]Data!#REF!</f>
        <v>#REF!</v>
      </c>
      <c r="I442" s="378" t="e">
        <f t="shared" si="19"/>
        <v>#REF!</v>
      </c>
      <c r="K442" s="398"/>
      <c r="T442" s="399"/>
      <c r="AF442" s="400"/>
      <c r="AG442" s="400"/>
      <c r="AH442" s="400"/>
    </row>
    <row r="443" spans="2:34" customFormat="1" x14ac:dyDescent="0.35">
      <c r="B443" t="e">
        <f>[2]Data!#REF!</f>
        <v>#REF!</v>
      </c>
      <c r="C443" t="e">
        <f>[2]Data!#REF!</f>
        <v>#REF!</v>
      </c>
      <c r="D443" t="e">
        <f>[2]Data!#REF!</f>
        <v>#REF!</v>
      </c>
      <c r="E443" s="233" t="s">
        <v>1259</v>
      </c>
      <c r="G443" t="e">
        <f>[2]Data!#REF!</f>
        <v>#REF!</v>
      </c>
      <c r="I443" s="378" t="e">
        <f t="shared" si="19"/>
        <v>#REF!</v>
      </c>
      <c r="K443" s="398"/>
      <c r="T443" s="399"/>
      <c r="AF443" s="400"/>
      <c r="AG443" s="400"/>
      <c r="AH443" s="400"/>
    </row>
    <row r="444" spans="2:34" customFormat="1" x14ac:dyDescent="0.35">
      <c r="B444" t="e">
        <f>[2]Data!#REF!</f>
        <v>#REF!</v>
      </c>
      <c r="C444" t="e">
        <f>[2]Data!#REF!</f>
        <v>#REF!</v>
      </c>
      <c r="D444" t="e">
        <f>[2]Data!#REF!</f>
        <v>#REF!</v>
      </c>
      <c r="E444" s="233" t="s">
        <v>1259</v>
      </c>
      <c r="G444" t="e">
        <f>[2]Data!#REF!</f>
        <v>#REF!</v>
      </c>
      <c r="I444" s="378" t="e">
        <f t="shared" si="19"/>
        <v>#REF!</v>
      </c>
      <c r="K444" s="398"/>
      <c r="T444" s="399"/>
      <c r="AF444" s="400"/>
      <c r="AG444" s="400"/>
      <c r="AH444" s="400"/>
    </row>
    <row r="445" spans="2:34" customFormat="1" x14ac:dyDescent="0.35">
      <c r="B445" t="e">
        <f>[2]Data!#REF!</f>
        <v>#REF!</v>
      </c>
      <c r="C445" t="e">
        <f>[2]Data!#REF!</f>
        <v>#REF!</v>
      </c>
      <c r="D445" t="e">
        <f>[2]Data!#REF!</f>
        <v>#REF!</v>
      </c>
      <c r="E445" s="233" t="s">
        <v>1259</v>
      </c>
      <c r="G445" t="e">
        <f>[2]Data!#REF!</f>
        <v>#REF!</v>
      </c>
      <c r="I445" s="378" t="e">
        <f t="shared" si="19"/>
        <v>#REF!</v>
      </c>
      <c r="K445" s="398"/>
      <c r="T445" s="399"/>
      <c r="AF445" s="400"/>
      <c r="AG445" s="400"/>
      <c r="AH445" s="400"/>
    </row>
    <row r="446" spans="2:34" customFormat="1" x14ac:dyDescent="0.35">
      <c r="B446" t="e">
        <f>[2]Data!#REF!</f>
        <v>#REF!</v>
      </c>
      <c r="C446" t="e">
        <f>[2]Data!#REF!</f>
        <v>#REF!</v>
      </c>
      <c r="D446" t="e">
        <f>[2]Data!#REF!</f>
        <v>#REF!</v>
      </c>
      <c r="E446" s="233" t="s">
        <v>1259</v>
      </c>
      <c r="G446" t="e">
        <f>[2]Data!#REF!</f>
        <v>#REF!</v>
      </c>
      <c r="I446" s="378" t="e">
        <f t="shared" si="19"/>
        <v>#REF!</v>
      </c>
      <c r="K446" s="398"/>
      <c r="T446" s="399"/>
      <c r="AF446" s="400"/>
      <c r="AG446" s="400"/>
      <c r="AH446" s="400"/>
    </row>
    <row r="447" spans="2:34" customFormat="1" x14ac:dyDescent="0.35">
      <c r="B447" t="e">
        <f>[2]Data!#REF!</f>
        <v>#REF!</v>
      </c>
      <c r="C447" t="e">
        <f>[2]Data!#REF!</f>
        <v>#REF!</v>
      </c>
      <c r="D447" t="e">
        <f>[2]Data!#REF!</f>
        <v>#REF!</v>
      </c>
      <c r="E447" s="233" t="s">
        <v>1259</v>
      </c>
      <c r="G447" t="e">
        <f>[2]Data!#REF!</f>
        <v>#REF!</v>
      </c>
      <c r="I447" s="378" t="e">
        <f t="shared" si="19"/>
        <v>#REF!</v>
      </c>
      <c r="K447" s="398"/>
      <c r="T447" s="399"/>
      <c r="AF447" s="400"/>
      <c r="AG447" s="400"/>
      <c r="AH447" s="400"/>
    </row>
    <row r="448" spans="2:34" customFormat="1" x14ac:dyDescent="0.35">
      <c r="B448" t="e">
        <f>[2]Data!#REF!</f>
        <v>#REF!</v>
      </c>
      <c r="C448" t="e">
        <f>[2]Data!#REF!</f>
        <v>#REF!</v>
      </c>
      <c r="D448" t="e">
        <f>[2]Data!#REF!</f>
        <v>#REF!</v>
      </c>
      <c r="E448" s="233" t="s">
        <v>1259</v>
      </c>
      <c r="G448" t="e">
        <f>[2]Data!#REF!</f>
        <v>#REF!</v>
      </c>
      <c r="I448" s="378" t="e">
        <f t="shared" si="19"/>
        <v>#REF!</v>
      </c>
      <c r="K448" s="398"/>
      <c r="T448" s="399"/>
      <c r="AF448" s="400"/>
      <c r="AG448" s="400"/>
      <c r="AH448" s="400"/>
    </row>
    <row r="449" spans="2:34" customFormat="1" x14ac:dyDescent="0.35">
      <c r="B449" t="e">
        <f>[2]Data!#REF!</f>
        <v>#REF!</v>
      </c>
      <c r="C449" t="e">
        <f>[2]Data!#REF!</f>
        <v>#REF!</v>
      </c>
      <c r="D449" t="e">
        <f>[2]Data!#REF!</f>
        <v>#REF!</v>
      </c>
      <c r="E449" s="233" t="s">
        <v>1259</v>
      </c>
      <c r="G449" t="e">
        <f>[2]Data!#REF!</f>
        <v>#REF!</v>
      </c>
      <c r="I449" s="378" t="e">
        <f t="shared" si="19"/>
        <v>#REF!</v>
      </c>
      <c r="K449" s="398"/>
      <c r="T449" s="399"/>
      <c r="AF449" s="400"/>
      <c r="AG449" s="400"/>
      <c r="AH449" s="400"/>
    </row>
    <row r="450" spans="2:34" customFormat="1" x14ac:dyDescent="0.35">
      <c r="B450" t="e">
        <f>[2]Data!#REF!</f>
        <v>#REF!</v>
      </c>
      <c r="C450" t="e">
        <f>[2]Data!#REF!</f>
        <v>#REF!</v>
      </c>
      <c r="D450" t="e">
        <f>[2]Data!#REF!</f>
        <v>#REF!</v>
      </c>
      <c r="E450" s="233" t="s">
        <v>1259</v>
      </c>
      <c r="G450" t="e">
        <f>[2]Data!#REF!</f>
        <v>#REF!</v>
      </c>
      <c r="I450" s="378" t="e">
        <f t="shared" si="19"/>
        <v>#REF!</v>
      </c>
      <c r="K450" s="398"/>
      <c r="T450" s="399"/>
      <c r="AF450" s="400"/>
      <c r="AG450" s="400"/>
      <c r="AH450" s="400"/>
    </row>
    <row r="451" spans="2:34" customFormat="1" x14ac:dyDescent="0.35">
      <c r="B451" t="e">
        <f>[2]Data!#REF!</f>
        <v>#REF!</v>
      </c>
      <c r="C451" t="e">
        <f>[2]Data!#REF!</f>
        <v>#REF!</v>
      </c>
      <c r="D451" t="e">
        <f>[2]Data!#REF!</f>
        <v>#REF!</v>
      </c>
      <c r="E451" s="233" t="s">
        <v>1259</v>
      </c>
      <c r="G451" t="e">
        <f>[2]Data!#REF!</f>
        <v>#REF!</v>
      </c>
      <c r="I451" s="378" t="e">
        <f t="shared" si="19"/>
        <v>#REF!</v>
      </c>
      <c r="K451" s="398"/>
      <c r="T451" s="399"/>
      <c r="AF451" s="400"/>
      <c r="AG451" s="400"/>
      <c r="AH451" s="400"/>
    </row>
    <row r="452" spans="2:34" customFormat="1" x14ac:dyDescent="0.35">
      <c r="B452" t="e">
        <f>[2]Data!#REF!</f>
        <v>#REF!</v>
      </c>
      <c r="C452" t="e">
        <f>[2]Data!#REF!</f>
        <v>#REF!</v>
      </c>
      <c r="D452" t="e">
        <f>[2]Data!#REF!</f>
        <v>#REF!</v>
      </c>
      <c r="E452" s="233" t="s">
        <v>1259</v>
      </c>
      <c r="G452" t="e">
        <f>[2]Data!#REF!</f>
        <v>#REF!</v>
      </c>
      <c r="I452" s="378" t="e">
        <f t="shared" si="19"/>
        <v>#REF!</v>
      </c>
      <c r="K452" s="398"/>
      <c r="T452" s="399"/>
      <c r="AF452" s="400"/>
      <c r="AG452" s="400"/>
      <c r="AH452" s="400"/>
    </row>
    <row r="453" spans="2:34" customFormat="1" x14ac:dyDescent="0.35">
      <c r="B453" t="e">
        <f>[2]Data!#REF!</f>
        <v>#REF!</v>
      </c>
      <c r="C453" t="e">
        <f>[2]Data!#REF!</f>
        <v>#REF!</v>
      </c>
      <c r="D453" t="e">
        <f>[2]Data!#REF!</f>
        <v>#REF!</v>
      </c>
      <c r="E453" s="233" t="s">
        <v>1259</v>
      </c>
      <c r="G453" t="e">
        <f>[2]Data!#REF!</f>
        <v>#REF!</v>
      </c>
      <c r="I453" s="378" t="e">
        <f t="shared" si="19"/>
        <v>#REF!</v>
      </c>
      <c r="K453" s="398"/>
      <c r="T453" s="399"/>
      <c r="AF453" s="400"/>
      <c r="AG453" s="400"/>
      <c r="AH453" s="400"/>
    </row>
    <row r="454" spans="2:34" customFormat="1" x14ac:dyDescent="0.35">
      <c r="B454" t="e">
        <f>[2]Data!#REF!</f>
        <v>#REF!</v>
      </c>
      <c r="C454" t="e">
        <f>[2]Data!#REF!</f>
        <v>#REF!</v>
      </c>
      <c r="D454" t="e">
        <f>[2]Data!#REF!</f>
        <v>#REF!</v>
      </c>
      <c r="E454" s="233" t="s">
        <v>1259</v>
      </c>
      <c r="G454" t="e">
        <f>[2]Data!#REF!</f>
        <v>#REF!</v>
      </c>
      <c r="I454" s="378" t="e">
        <f t="shared" si="19"/>
        <v>#REF!</v>
      </c>
      <c r="K454" s="398"/>
      <c r="T454" s="399"/>
      <c r="AF454" s="400"/>
      <c r="AG454" s="400"/>
      <c r="AH454" s="400"/>
    </row>
    <row r="455" spans="2:34" customFormat="1" x14ac:dyDescent="0.35">
      <c r="B455" t="e">
        <f>[2]Data!#REF!</f>
        <v>#REF!</v>
      </c>
      <c r="C455" t="e">
        <f>[2]Data!#REF!</f>
        <v>#REF!</v>
      </c>
      <c r="D455" t="e">
        <f>[2]Data!#REF!</f>
        <v>#REF!</v>
      </c>
      <c r="E455" s="233" t="s">
        <v>1259</v>
      </c>
      <c r="G455" t="e">
        <f>[2]Data!#REF!</f>
        <v>#REF!</v>
      </c>
      <c r="I455" s="378" t="e">
        <f t="shared" si="19"/>
        <v>#REF!</v>
      </c>
      <c r="K455" s="398"/>
      <c r="T455" s="399"/>
      <c r="AF455" s="400"/>
      <c r="AG455" s="400"/>
      <c r="AH455" s="400"/>
    </row>
    <row r="456" spans="2:34" customFormat="1" x14ac:dyDescent="0.35">
      <c r="B456" t="e">
        <f>[2]Data!#REF!</f>
        <v>#REF!</v>
      </c>
      <c r="C456" t="e">
        <f>[2]Data!#REF!</f>
        <v>#REF!</v>
      </c>
      <c r="D456" t="e">
        <f>[2]Data!#REF!</f>
        <v>#REF!</v>
      </c>
      <c r="E456" s="233" t="s">
        <v>1259</v>
      </c>
      <c r="G456" t="e">
        <f>[2]Data!#REF!</f>
        <v>#REF!</v>
      </c>
      <c r="I456" s="378" t="e">
        <f t="shared" si="19"/>
        <v>#REF!</v>
      </c>
      <c r="K456" s="398"/>
      <c r="T456" s="399"/>
      <c r="AF456" s="400"/>
      <c r="AG456" s="400"/>
      <c r="AH456" s="400"/>
    </row>
    <row r="457" spans="2:34" customFormat="1" x14ac:dyDescent="0.35">
      <c r="B457" t="e">
        <f>[2]Data!#REF!</f>
        <v>#REF!</v>
      </c>
      <c r="C457" t="e">
        <f>[2]Data!#REF!</f>
        <v>#REF!</v>
      </c>
      <c r="D457" t="e">
        <f>[2]Data!#REF!</f>
        <v>#REF!</v>
      </c>
      <c r="E457" s="233" t="s">
        <v>1259</v>
      </c>
      <c r="G457" t="e">
        <f>[2]Data!#REF!</f>
        <v>#REF!</v>
      </c>
      <c r="I457" s="378" t="e">
        <f t="shared" si="19"/>
        <v>#REF!</v>
      </c>
      <c r="K457" s="398"/>
      <c r="T457" s="399"/>
      <c r="AF457" s="400"/>
      <c r="AG457" s="400"/>
      <c r="AH457" s="400"/>
    </row>
    <row r="458" spans="2:34" customFormat="1" x14ac:dyDescent="0.35">
      <c r="B458" t="e">
        <f>[2]Data!#REF!</f>
        <v>#REF!</v>
      </c>
      <c r="C458" t="e">
        <f>[2]Data!#REF!</f>
        <v>#REF!</v>
      </c>
      <c r="D458" t="e">
        <f>[2]Data!#REF!</f>
        <v>#REF!</v>
      </c>
      <c r="E458" s="233" t="s">
        <v>1259</v>
      </c>
      <c r="G458" t="e">
        <f>[2]Data!#REF!</f>
        <v>#REF!</v>
      </c>
      <c r="I458" s="378" t="e">
        <f t="shared" si="19"/>
        <v>#REF!</v>
      </c>
      <c r="K458" s="398"/>
      <c r="T458" s="399"/>
      <c r="AF458" s="400"/>
      <c r="AG458" s="400"/>
      <c r="AH458" s="400"/>
    </row>
    <row r="459" spans="2:34" customFormat="1" x14ac:dyDescent="0.35">
      <c r="B459" t="e">
        <f>[2]Data!#REF!</f>
        <v>#REF!</v>
      </c>
      <c r="C459" t="e">
        <f>[2]Data!#REF!</f>
        <v>#REF!</v>
      </c>
      <c r="D459" t="e">
        <f>[2]Data!#REF!</f>
        <v>#REF!</v>
      </c>
      <c r="E459" s="233" t="s">
        <v>1259</v>
      </c>
      <c r="G459" t="e">
        <f>[2]Data!#REF!</f>
        <v>#REF!</v>
      </c>
      <c r="I459" s="378" t="e">
        <f t="shared" si="19"/>
        <v>#REF!</v>
      </c>
      <c r="K459" s="398"/>
      <c r="T459" s="399"/>
      <c r="AF459" s="400"/>
      <c r="AG459" s="400"/>
      <c r="AH459" s="400"/>
    </row>
    <row r="460" spans="2:34" customFormat="1" x14ac:dyDescent="0.35">
      <c r="B460" t="e">
        <f>[2]Data!#REF!</f>
        <v>#REF!</v>
      </c>
      <c r="C460" t="e">
        <f>[2]Data!#REF!</f>
        <v>#REF!</v>
      </c>
      <c r="D460" t="e">
        <f>[2]Data!#REF!</f>
        <v>#REF!</v>
      </c>
      <c r="E460" s="233" t="s">
        <v>1259</v>
      </c>
      <c r="G460" t="e">
        <f>[2]Data!#REF!</f>
        <v>#REF!</v>
      </c>
      <c r="I460" s="378" t="e">
        <f t="shared" si="19"/>
        <v>#REF!</v>
      </c>
      <c r="K460" s="398"/>
      <c r="T460" s="399"/>
      <c r="AF460" s="400"/>
      <c r="AG460" s="400"/>
      <c r="AH460" s="400"/>
    </row>
    <row r="461" spans="2:34" customFormat="1" x14ac:dyDescent="0.35">
      <c r="B461" t="e">
        <f>[2]Data!#REF!</f>
        <v>#REF!</v>
      </c>
      <c r="C461" t="e">
        <f>[2]Data!#REF!</f>
        <v>#REF!</v>
      </c>
      <c r="D461" t="e">
        <f>[2]Data!#REF!</f>
        <v>#REF!</v>
      </c>
      <c r="E461" s="233" t="s">
        <v>1259</v>
      </c>
      <c r="G461" t="e">
        <f>[2]Data!#REF!</f>
        <v>#REF!</v>
      </c>
      <c r="I461" s="378" t="e">
        <f t="shared" si="19"/>
        <v>#REF!</v>
      </c>
      <c r="K461" s="398"/>
      <c r="T461" s="399"/>
      <c r="AF461" s="400"/>
      <c r="AG461" s="400"/>
      <c r="AH461" s="400"/>
    </row>
    <row r="462" spans="2:34" customFormat="1" x14ac:dyDescent="0.35">
      <c r="B462" t="e">
        <f>[2]Data!#REF!</f>
        <v>#REF!</v>
      </c>
      <c r="C462" t="e">
        <f>[2]Data!#REF!</f>
        <v>#REF!</v>
      </c>
      <c r="D462" t="e">
        <f>[2]Data!#REF!</f>
        <v>#REF!</v>
      </c>
      <c r="E462" s="233" t="s">
        <v>1259</v>
      </c>
      <c r="G462" t="e">
        <f>[2]Data!#REF!</f>
        <v>#REF!</v>
      </c>
      <c r="I462" s="378" t="e">
        <f t="shared" si="19"/>
        <v>#REF!</v>
      </c>
      <c r="K462" s="398"/>
      <c r="T462" s="399"/>
      <c r="AF462" s="400"/>
      <c r="AG462" s="400"/>
      <c r="AH462" s="400"/>
    </row>
    <row r="463" spans="2:34" customFormat="1" x14ac:dyDescent="0.35">
      <c r="B463" t="e">
        <f>[2]Data!#REF!</f>
        <v>#REF!</v>
      </c>
      <c r="C463" t="e">
        <f>[2]Data!#REF!</f>
        <v>#REF!</v>
      </c>
      <c r="D463" t="e">
        <f>[2]Data!#REF!</f>
        <v>#REF!</v>
      </c>
      <c r="E463" s="233" t="s">
        <v>1259</v>
      </c>
      <c r="G463" t="e">
        <f>[2]Data!#REF!</f>
        <v>#REF!</v>
      </c>
      <c r="I463" s="378" t="e">
        <f t="shared" si="19"/>
        <v>#REF!</v>
      </c>
      <c r="K463" s="398"/>
      <c r="T463" s="399"/>
      <c r="AF463" s="400"/>
      <c r="AG463" s="400"/>
      <c r="AH463" s="400"/>
    </row>
    <row r="464" spans="2:34" customFormat="1" x14ac:dyDescent="0.35">
      <c r="B464" t="e">
        <f>[2]Data!#REF!</f>
        <v>#REF!</v>
      </c>
      <c r="C464" t="e">
        <f>[2]Data!#REF!</f>
        <v>#REF!</v>
      </c>
      <c r="D464" t="e">
        <f>[2]Data!#REF!</f>
        <v>#REF!</v>
      </c>
      <c r="E464" s="233" t="s">
        <v>1259</v>
      </c>
      <c r="G464" t="e">
        <f>[2]Data!#REF!</f>
        <v>#REF!</v>
      </c>
      <c r="I464" s="378" t="e">
        <f t="shared" si="19"/>
        <v>#REF!</v>
      </c>
      <c r="K464" s="398"/>
      <c r="T464" s="399"/>
      <c r="AF464" s="400"/>
      <c r="AG464" s="400"/>
      <c r="AH464" s="400"/>
    </row>
    <row r="465" spans="2:34" customFormat="1" x14ac:dyDescent="0.35">
      <c r="B465" t="e">
        <f>[2]Data!#REF!</f>
        <v>#REF!</v>
      </c>
      <c r="C465" t="e">
        <f>[2]Data!#REF!</f>
        <v>#REF!</v>
      </c>
      <c r="D465" t="e">
        <f>[2]Data!#REF!</f>
        <v>#REF!</v>
      </c>
      <c r="E465" s="233" t="s">
        <v>1259</v>
      </c>
      <c r="G465" t="e">
        <f>[2]Data!#REF!</f>
        <v>#REF!</v>
      </c>
      <c r="I465" s="378" t="e">
        <f t="shared" si="19"/>
        <v>#REF!</v>
      </c>
      <c r="K465" s="398"/>
      <c r="T465" s="399"/>
      <c r="AF465" s="400"/>
      <c r="AG465" s="400"/>
      <c r="AH465" s="400"/>
    </row>
    <row r="466" spans="2:34" customFormat="1" x14ac:dyDescent="0.35">
      <c r="B466" t="e">
        <f>[2]Data!#REF!</f>
        <v>#REF!</v>
      </c>
      <c r="C466" t="e">
        <f>[2]Data!#REF!</f>
        <v>#REF!</v>
      </c>
      <c r="D466" t="e">
        <f>[2]Data!#REF!</f>
        <v>#REF!</v>
      </c>
      <c r="E466" s="233" t="s">
        <v>1259</v>
      </c>
      <c r="G466" t="e">
        <f>[2]Data!#REF!</f>
        <v>#REF!</v>
      </c>
      <c r="I466" s="378" t="e">
        <f t="shared" si="19"/>
        <v>#REF!</v>
      </c>
      <c r="K466" s="398"/>
      <c r="T466" s="399"/>
      <c r="AF466" s="400"/>
      <c r="AG466" s="400"/>
      <c r="AH466" s="400"/>
    </row>
    <row r="467" spans="2:34" customFormat="1" x14ac:dyDescent="0.35">
      <c r="B467" t="e">
        <f>[2]Data!#REF!</f>
        <v>#REF!</v>
      </c>
      <c r="C467" t="e">
        <f>[2]Data!#REF!</f>
        <v>#REF!</v>
      </c>
      <c r="D467" t="e">
        <f>[2]Data!#REF!</f>
        <v>#REF!</v>
      </c>
      <c r="E467" s="233" t="s">
        <v>1259</v>
      </c>
      <c r="G467" t="e">
        <f>[2]Data!#REF!</f>
        <v>#REF!</v>
      </c>
      <c r="I467" s="378" t="e">
        <f t="shared" si="19"/>
        <v>#REF!</v>
      </c>
      <c r="K467" s="398"/>
      <c r="T467" s="399"/>
      <c r="AF467" s="400"/>
      <c r="AG467" s="400"/>
      <c r="AH467" s="400"/>
    </row>
    <row r="468" spans="2:34" customFormat="1" x14ac:dyDescent="0.35">
      <c r="B468" t="e">
        <f>[2]Data!#REF!</f>
        <v>#REF!</v>
      </c>
      <c r="C468" t="e">
        <f>[2]Data!#REF!</f>
        <v>#REF!</v>
      </c>
      <c r="D468" t="e">
        <f>[2]Data!#REF!</f>
        <v>#REF!</v>
      </c>
      <c r="E468" s="233" t="s">
        <v>1259</v>
      </c>
      <c r="G468" t="e">
        <f>[2]Data!#REF!</f>
        <v>#REF!</v>
      </c>
      <c r="I468" s="378" t="e">
        <f t="shared" si="19"/>
        <v>#REF!</v>
      </c>
      <c r="K468" s="398"/>
      <c r="T468" s="399"/>
      <c r="AF468" s="400"/>
      <c r="AG468" s="400"/>
      <c r="AH468" s="400"/>
    </row>
    <row r="469" spans="2:34" customFormat="1" x14ac:dyDescent="0.35">
      <c r="B469" t="e">
        <f>[2]Data!#REF!</f>
        <v>#REF!</v>
      </c>
      <c r="C469" t="e">
        <f>[2]Data!#REF!</f>
        <v>#REF!</v>
      </c>
      <c r="D469" t="e">
        <f>[2]Data!#REF!</f>
        <v>#REF!</v>
      </c>
      <c r="E469" s="233" t="s">
        <v>1259</v>
      </c>
      <c r="G469" t="e">
        <f>[2]Data!#REF!</f>
        <v>#REF!</v>
      </c>
      <c r="I469" s="378" t="e">
        <f t="shared" si="19"/>
        <v>#REF!</v>
      </c>
      <c r="K469" s="398"/>
      <c r="T469" s="399"/>
      <c r="AF469" s="400"/>
      <c r="AG469" s="400"/>
      <c r="AH469" s="400"/>
    </row>
    <row r="470" spans="2:34" customFormat="1" x14ac:dyDescent="0.35">
      <c r="B470" t="e">
        <f>[2]Data!#REF!</f>
        <v>#REF!</v>
      </c>
      <c r="C470" t="e">
        <f>[2]Data!#REF!</f>
        <v>#REF!</v>
      </c>
      <c r="D470" t="e">
        <f>[2]Data!#REF!</f>
        <v>#REF!</v>
      </c>
      <c r="E470" s="233" t="s">
        <v>1259</v>
      </c>
      <c r="G470" t="e">
        <f>[2]Data!#REF!</f>
        <v>#REF!</v>
      </c>
      <c r="I470" s="378" t="e">
        <f t="shared" si="19"/>
        <v>#REF!</v>
      </c>
      <c r="K470" s="398"/>
      <c r="T470" s="399"/>
      <c r="AF470" s="400"/>
      <c r="AG470" s="400"/>
      <c r="AH470" s="400"/>
    </row>
    <row r="471" spans="2:34" customFormat="1" x14ac:dyDescent="0.35">
      <c r="B471" t="e">
        <f>[2]Data!#REF!</f>
        <v>#REF!</v>
      </c>
      <c r="C471" t="e">
        <f>[2]Data!#REF!</f>
        <v>#REF!</v>
      </c>
      <c r="D471" t="e">
        <f>[2]Data!#REF!</f>
        <v>#REF!</v>
      </c>
      <c r="E471" s="233" t="s">
        <v>1259</v>
      </c>
      <c r="G471" t="e">
        <f>[2]Data!#REF!</f>
        <v>#REF!</v>
      </c>
      <c r="I471" s="378" t="e">
        <f t="shared" si="19"/>
        <v>#REF!</v>
      </c>
      <c r="K471" s="398"/>
      <c r="T471" s="399"/>
      <c r="AF471" s="400"/>
      <c r="AG471" s="400"/>
      <c r="AH471" s="400"/>
    </row>
    <row r="472" spans="2:34" customFormat="1" x14ac:dyDescent="0.35">
      <c r="B472" t="e">
        <f>[2]Data!#REF!</f>
        <v>#REF!</v>
      </c>
      <c r="C472" t="e">
        <f>[2]Data!#REF!</f>
        <v>#REF!</v>
      </c>
      <c r="D472" t="e">
        <f>[2]Data!#REF!</f>
        <v>#REF!</v>
      </c>
      <c r="E472" s="233" t="s">
        <v>1259</v>
      </c>
      <c r="G472" t="e">
        <f>[2]Data!#REF!</f>
        <v>#REF!</v>
      </c>
      <c r="I472" s="378" t="e">
        <f t="shared" si="19"/>
        <v>#REF!</v>
      </c>
      <c r="K472" s="398"/>
      <c r="T472" s="399"/>
      <c r="AF472" s="400"/>
      <c r="AG472" s="400"/>
      <c r="AH472" s="400"/>
    </row>
    <row r="473" spans="2:34" customFormat="1" x14ac:dyDescent="0.35">
      <c r="B473" t="e">
        <f>[2]Data!#REF!</f>
        <v>#REF!</v>
      </c>
      <c r="C473" t="e">
        <f>[2]Data!#REF!</f>
        <v>#REF!</v>
      </c>
      <c r="D473" t="e">
        <f>[2]Data!#REF!</f>
        <v>#REF!</v>
      </c>
      <c r="E473" s="233" t="s">
        <v>1259</v>
      </c>
      <c r="G473" t="e">
        <f>[2]Data!#REF!</f>
        <v>#REF!</v>
      </c>
      <c r="I473" s="378" t="e">
        <f t="shared" si="19"/>
        <v>#REF!</v>
      </c>
      <c r="K473" s="398"/>
      <c r="T473" s="399"/>
      <c r="AF473" s="400"/>
      <c r="AG473" s="400"/>
      <c r="AH473" s="400"/>
    </row>
    <row r="474" spans="2:34" customFormat="1" x14ac:dyDescent="0.35">
      <c r="B474" t="e">
        <f>[2]Data!#REF!</f>
        <v>#REF!</v>
      </c>
      <c r="C474" t="e">
        <f>[2]Data!#REF!</f>
        <v>#REF!</v>
      </c>
      <c r="D474" t="e">
        <f>[2]Data!#REF!</f>
        <v>#REF!</v>
      </c>
      <c r="E474" s="233" t="s">
        <v>1259</v>
      </c>
      <c r="G474" t="e">
        <f>[2]Data!#REF!</f>
        <v>#REF!</v>
      </c>
      <c r="I474" s="378" t="e">
        <f t="shared" si="19"/>
        <v>#REF!</v>
      </c>
      <c r="K474" s="398"/>
      <c r="T474" s="399"/>
      <c r="AF474" s="400"/>
      <c r="AG474" s="400"/>
      <c r="AH474" s="400"/>
    </row>
    <row r="475" spans="2:34" customFormat="1" x14ac:dyDescent="0.35">
      <c r="B475" t="e">
        <f>[2]Data!#REF!</f>
        <v>#REF!</v>
      </c>
      <c r="C475" t="e">
        <f>[2]Data!#REF!</f>
        <v>#REF!</v>
      </c>
      <c r="D475" t="e">
        <f>[2]Data!#REF!</f>
        <v>#REF!</v>
      </c>
      <c r="E475" s="233" t="s">
        <v>1259</v>
      </c>
      <c r="G475" t="e">
        <f>[2]Data!#REF!</f>
        <v>#REF!</v>
      </c>
      <c r="I475" s="378" t="e">
        <f t="shared" si="19"/>
        <v>#REF!</v>
      </c>
      <c r="K475" s="398"/>
      <c r="T475" s="399"/>
      <c r="AF475" s="400"/>
      <c r="AG475" s="400"/>
      <c r="AH475" s="400"/>
    </row>
    <row r="476" spans="2:34" customFormat="1" x14ac:dyDescent="0.35">
      <c r="B476" t="e">
        <f>[2]Data!#REF!</f>
        <v>#REF!</v>
      </c>
      <c r="C476" t="e">
        <f>[2]Data!#REF!</f>
        <v>#REF!</v>
      </c>
      <c r="D476" t="e">
        <f>[2]Data!#REF!</f>
        <v>#REF!</v>
      </c>
      <c r="E476" s="233" t="s">
        <v>1259</v>
      </c>
      <c r="G476" t="e">
        <f>[2]Data!#REF!</f>
        <v>#REF!</v>
      </c>
      <c r="I476" s="378" t="e">
        <f t="shared" si="19"/>
        <v>#REF!</v>
      </c>
      <c r="K476" s="398"/>
      <c r="T476" s="399"/>
      <c r="AF476" s="400"/>
      <c r="AG476" s="400"/>
      <c r="AH476" s="400"/>
    </row>
    <row r="477" spans="2:34" customFormat="1" x14ac:dyDescent="0.35">
      <c r="B477" t="e">
        <f>[2]Data!#REF!</f>
        <v>#REF!</v>
      </c>
      <c r="C477" t="e">
        <f>[2]Data!#REF!</f>
        <v>#REF!</v>
      </c>
      <c r="D477" t="e">
        <f>[2]Data!#REF!</f>
        <v>#REF!</v>
      </c>
      <c r="E477" s="233" t="s">
        <v>1259</v>
      </c>
      <c r="G477" t="e">
        <f>[2]Data!#REF!</f>
        <v>#REF!</v>
      </c>
      <c r="I477" s="378" t="e">
        <f t="shared" si="19"/>
        <v>#REF!</v>
      </c>
      <c r="K477" s="398"/>
      <c r="T477" s="399"/>
      <c r="AF477" s="400"/>
      <c r="AG477" s="400"/>
      <c r="AH477" s="400"/>
    </row>
    <row r="478" spans="2:34" customFormat="1" x14ac:dyDescent="0.35">
      <c r="B478" t="e">
        <f>[2]Data!#REF!</f>
        <v>#REF!</v>
      </c>
      <c r="C478" t="e">
        <f>[2]Data!#REF!</f>
        <v>#REF!</v>
      </c>
      <c r="D478" t="e">
        <f>[2]Data!#REF!</f>
        <v>#REF!</v>
      </c>
      <c r="E478" s="233" t="s">
        <v>1259</v>
      </c>
      <c r="G478" t="e">
        <f>[2]Data!#REF!</f>
        <v>#REF!</v>
      </c>
      <c r="I478" s="378" t="e">
        <f t="shared" si="19"/>
        <v>#REF!</v>
      </c>
      <c r="K478" s="398"/>
      <c r="T478" s="399"/>
      <c r="AF478" s="400"/>
      <c r="AG478" s="400"/>
      <c r="AH478" s="400"/>
    </row>
    <row r="479" spans="2:34" customFormat="1" x14ac:dyDescent="0.35">
      <c r="B479" t="e">
        <f>[2]Data!#REF!</f>
        <v>#REF!</v>
      </c>
      <c r="C479" t="e">
        <f>[2]Data!#REF!</f>
        <v>#REF!</v>
      </c>
      <c r="D479" t="e">
        <f>[2]Data!#REF!</f>
        <v>#REF!</v>
      </c>
      <c r="E479" s="233" t="s">
        <v>1259</v>
      </c>
      <c r="G479" t="e">
        <f>[2]Data!#REF!</f>
        <v>#REF!</v>
      </c>
      <c r="I479" s="378" t="e">
        <f t="shared" si="19"/>
        <v>#REF!</v>
      </c>
      <c r="K479" s="398"/>
      <c r="T479" s="399"/>
      <c r="AF479" s="400"/>
      <c r="AG479" s="400"/>
      <c r="AH479" s="400"/>
    </row>
    <row r="480" spans="2:34" customFormat="1" x14ac:dyDescent="0.35">
      <c r="B480" t="e">
        <f>[2]Data!#REF!</f>
        <v>#REF!</v>
      </c>
      <c r="C480" t="e">
        <f>[2]Data!#REF!</f>
        <v>#REF!</v>
      </c>
      <c r="D480" t="e">
        <f>[2]Data!#REF!</f>
        <v>#REF!</v>
      </c>
      <c r="E480" s="233" t="s">
        <v>1259</v>
      </c>
      <c r="G480" t="e">
        <f>[2]Data!#REF!</f>
        <v>#REF!</v>
      </c>
      <c r="I480" s="378" t="e">
        <f t="shared" si="19"/>
        <v>#REF!</v>
      </c>
      <c r="K480" s="398"/>
      <c r="T480" s="399"/>
      <c r="AF480" s="400"/>
      <c r="AG480" s="400"/>
      <c r="AH480" s="400"/>
    </row>
    <row r="481" spans="2:34" customFormat="1" x14ac:dyDescent="0.35">
      <c r="B481" t="e">
        <f>[2]Data!#REF!</f>
        <v>#REF!</v>
      </c>
      <c r="C481" t="e">
        <f>[2]Data!#REF!</f>
        <v>#REF!</v>
      </c>
      <c r="D481" t="e">
        <f>[2]Data!#REF!</f>
        <v>#REF!</v>
      </c>
      <c r="E481" s="233" t="s">
        <v>1259</v>
      </c>
      <c r="G481" t="e">
        <f>[2]Data!#REF!</f>
        <v>#REF!</v>
      </c>
      <c r="I481" s="378" t="e">
        <f t="shared" si="19"/>
        <v>#REF!</v>
      </c>
      <c r="K481" s="398"/>
      <c r="T481" s="399"/>
      <c r="AF481" s="400"/>
      <c r="AG481" s="400"/>
      <c r="AH481" s="400"/>
    </row>
    <row r="482" spans="2:34" customFormat="1" x14ac:dyDescent="0.35">
      <c r="B482" t="e">
        <f>[2]Data!#REF!</f>
        <v>#REF!</v>
      </c>
      <c r="C482" t="e">
        <f>[2]Data!#REF!</f>
        <v>#REF!</v>
      </c>
      <c r="D482" t="e">
        <f>[2]Data!#REF!</f>
        <v>#REF!</v>
      </c>
      <c r="E482" s="233" t="s">
        <v>1259</v>
      </c>
      <c r="G482" t="e">
        <f>[2]Data!#REF!</f>
        <v>#REF!</v>
      </c>
      <c r="I482" s="378" t="e">
        <f t="shared" si="19"/>
        <v>#REF!</v>
      </c>
      <c r="K482" s="398"/>
      <c r="T482" s="399"/>
      <c r="AF482" s="400"/>
      <c r="AG482" s="400"/>
      <c r="AH482" s="400"/>
    </row>
    <row r="483" spans="2:34" customFormat="1" x14ac:dyDescent="0.35">
      <c r="B483" t="e">
        <f>[2]Data!#REF!</f>
        <v>#REF!</v>
      </c>
      <c r="C483" t="e">
        <f>[2]Data!#REF!</f>
        <v>#REF!</v>
      </c>
      <c r="D483" t="e">
        <f>[2]Data!#REF!</f>
        <v>#REF!</v>
      </c>
      <c r="E483" s="233" t="s">
        <v>1259</v>
      </c>
      <c r="G483" t="e">
        <f>[2]Data!#REF!</f>
        <v>#REF!</v>
      </c>
      <c r="I483" s="378" t="e">
        <f t="shared" si="19"/>
        <v>#REF!</v>
      </c>
      <c r="K483" s="398"/>
      <c r="T483" s="399"/>
      <c r="AF483" s="400"/>
      <c r="AG483" s="400"/>
      <c r="AH483" s="400"/>
    </row>
    <row r="484" spans="2:34" customFormat="1" x14ac:dyDescent="0.35">
      <c r="B484" t="e">
        <f>[2]Data!#REF!</f>
        <v>#REF!</v>
      </c>
      <c r="C484" t="e">
        <f>[2]Data!#REF!</f>
        <v>#REF!</v>
      </c>
      <c r="D484" t="e">
        <f>[2]Data!#REF!</f>
        <v>#REF!</v>
      </c>
      <c r="E484" s="233" t="s">
        <v>1259</v>
      </c>
      <c r="G484" t="e">
        <f>[2]Data!#REF!</f>
        <v>#REF!</v>
      </c>
      <c r="I484" s="378" t="e">
        <f t="shared" ref="I484:I547" si="20">+G484*$I$3</f>
        <v>#REF!</v>
      </c>
      <c r="K484" s="398"/>
      <c r="T484" s="399"/>
      <c r="AF484" s="400"/>
      <c r="AG484" s="400"/>
      <c r="AH484" s="400"/>
    </row>
    <row r="485" spans="2:34" customFormat="1" x14ac:dyDescent="0.35">
      <c r="B485" t="e">
        <f>[2]Data!#REF!</f>
        <v>#REF!</v>
      </c>
      <c r="C485" t="e">
        <f>[2]Data!#REF!</f>
        <v>#REF!</v>
      </c>
      <c r="D485" t="e">
        <f>[2]Data!#REF!</f>
        <v>#REF!</v>
      </c>
      <c r="E485" s="233" t="s">
        <v>1259</v>
      </c>
      <c r="G485" t="e">
        <f>[2]Data!#REF!</f>
        <v>#REF!</v>
      </c>
      <c r="I485" s="378" t="e">
        <f t="shared" si="20"/>
        <v>#REF!</v>
      </c>
      <c r="K485" s="398"/>
      <c r="T485" s="399"/>
      <c r="AF485" s="400"/>
      <c r="AG485" s="400"/>
      <c r="AH485" s="400"/>
    </row>
    <row r="486" spans="2:34" customFormat="1" x14ac:dyDescent="0.35">
      <c r="B486" t="e">
        <f>[2]Data!#REF!</f>
        <v>#REF!</v>
      </c>
      <c r="C486" t="e">
        <f>[2]Data!#REF!</f>
        <v>#REF!</v>
      </c>
      <c r="D486" t="e">
        <f>[2]Data!#REF!</f>
        <v>#REF!</v>
      </c>
      <c r="E486" s="233" t="s">
        <v>1259</v>
      </c>
      <c r="G486" t="e">
        <f>[2]Data!#REF!</f>
        <v>#REF!</v>
      </c>
      <c r="I486" s="378" t="e">
        <f t="shared" si="20"/>
        <v>#REF!</v>
      </c>
      <c r="K486" s="398"/>
      <c r="T486" s="399"/>
      <c r="AF486" s="400"/>
      <c r="AG486" s="400"/>
      <c r="AH486" s="400"/>
    </row>
    <row r="487" spans="2:34" customFormat="1" x14ac:dyDescent="0.35">
      <c r="B487" t="e">
        <f>[2]Data!#REF!</f>
        <v>#REF!</v>
      </c>
      <c r="C487" t="e">
        <f>[2]Data!#REF!</f>
        <v>#REF!</v>
      </c>
      <c r="D487" t="e">
        <f>[2]Data!#REF!</f>
        <v>#REF!</v>
      </c>
      <c r="E487" s="233" t="s">
        <v>1259</v>
      </c>
      <c r="G487" t="e">
        <f>[2]Data!#REF!</f>
        <v>#REF!</v>
      </c>
      <c r="I487" s="378" t="e">
        <f t="shared" si="20"/>
        <v>#REF!</v>
      </c>
      <c r="K487" s="398"/>
      <c r="T487" s="399"/>
      <c r="AF487" s="400"/>
      <c r="AG487" s="400"/>
      <c r="AH487" s="400"/>
    </row>
    <row r="488" spans="2:34" customFormat="1" x14ac:dyDescent="0.35">
      <c r="B488" t="e">
        <f>[2]Data!#REF!</f>
        <v>#REF!</v>
      </c>
      <c r="C488" t="e">
        <f>[2]Data!#REF!</f>
        <v>#REF!</v>
      </c>
      <c r="D488" t="e">
        <f>[2]Data!#REF!</f>
        <v>#REF!</v>
      </c>
      <c r="E488" s="233" t="s">
        <v>1259</v>
      </c>
      <c r="G488" t="e">
        <f>[2]Data!#REF!</f>
        <v>#REF!</v>
      </c>
      <c r="I488" s="378" t="e">
        <f t="shared" si="20"/>
        <v>#REF!</v>
      </c>
      <c r="K488" s="398"/>
      <c r="T488" s="399"/>
      <c r="AF488" s="400"/>
      <c r="AG488" s="400"/>
      <c r="AH488" s="400"/>
    </row>
    <row r="489" spans="2:34" customFormat="1" x14ac:dyDescent="0.35">
      <c r="B489" t="e">
        <f>[2]Data!#REF!</f>
        <v>#REF!</v>
      </c>
      <c r="C489" t="e">
        <f>[2]Data!#REF!</f>
        <v>#REF!</v>
      </c>
      <c r="D489" t="e">
        <f>[2]Data!#REF!</f>
        <v>#REF!</v>
      </c>
      <c r="E489" s="233" t="s">
        <v>1259</v>
      </c>
      <c r="G489" t="e">
        <f>[2]Data!#REF!</f>
        <v>#REF!</v>
      </c>
      <c r="I489" s="378" t="e">
        <f t="shared" si="20"/>
        <v>#REF!</v>
      </c>
      <c r="K489" s="398"/>
      <c r="T489" s="399"/>
      <c r="AF489" s="400"/>
      <c r="AG489" s="400"/>
      <c r="AH489" s="400"/>
    </row>
    <row r="490" spans="2:34" customFormat="1" x14ac:dyDescent="0.35">
      <c r="B490" t="e">
        <f>[2]Data!#REF!</f>
        <v>#REF!</v>
      </c>
      <c r="C490" t="e">
        <f>[2]Data!#REF!</f>
        <v>#REF!</v>
      </c>
      <c r="D490" t="e">
        <f>[2]Data!#REF!</f>
        <v>#REF!</v>
      </c>
      <c r="E490" s="233" t="s">
        <v>1259</v>
      </c>
      <c r="G490" t="e">
        <f>[2]Data!#REF!</f>
        <v>#REF!</v>
      </c>
      <c r="I490" s="378" t="e">
        <f t="shared" si="20"/>
        <v>#REF!</v>
      </c>
      <c r="K490" s="398"/>
      <c r="T490" s="399"/>
      <c r="AF490" s="400"/>
      <c r="AG490" s="400"/>
      <c r="AH490" s="400"/>
    </row>
    <row r="491" spans="2:34" customFormat="1" x14ac:dyDescent="0.35">
      <c r="B491" t="e">
        <f>[2]Data!#REF!</f>
        <v>#REF!</v>
      </c>
      <c r="C491" t="e">
        <f>[2]Data!#REF!</f>
        <v>#REF!</v>
      </c>
      <c r="D491" t="e">
        <f>[2]Data!#REF!</f>
        <v>#REF!</v>
      </c>
      <c r="E491" s="233" t="s">
        <v>1259</v>
      </c>
      <c r="G491" t="e">
        <f>[2]Data!#REF!</f>
        <v>#REF!</v>
      </c>
      <c r="I491" s="378" t="e">
        <f t="shared" si="20"/>
        <v>#REF!</v>
      </c>
      <c r="K491" s="398"/>
      <c r="T491" s="399"/>
      <c r="AF491" s="400"/>
      <c r="AG491" s="400"/>
      <c r="AH491" s="400"/>
    </row>
    <row r="492" spans="2:34" customFormat="1" x14ac:dyDescent="0.35">
      <c r="B492" t="e">
        <f>[2]Data!#REF!</f>
        <v>#REF!</v>
      </c>
      <c r="C492" t="e">
        <f>[2]Data!#REF!</f>
        <v>#REF!</v>
      </c>
      <c r="D492" t="e">
        <f>[2]Data!#REF!</f>
        <v>#REF!</v>
      </c>
      <c r="E492" s="233" t="s">
        <v>1259</v>
      </c>
      <c r="G492" t="e">
        <f>[2]Data!#REF!</f>
        <v>#REF!</v>
      </c>
      <c r="I492" s="378" t="e">
        <f t="shared" si="20"/>
        <v>#REF!</v>
      </c>
      <c r="K492" s="398"/>
      <c r="T492" s="399"/>
      <c r="AF492" s="400"/>
      <c r="AG492" s="400"/>
      <c r="AH492" s="400"/>
    </row>
    <row r="493" spans="2:34" customFormat="1" x14ac:dyDescent="0.35">
      <c r="B493" t="e">
        <f>[2]Data!#REF!</f>
        <v>#REF!</v>
      </c>
      <c r="C493" t="e">
        <f>[2]Data!#REF!</f>
        <v>#REF!</v>
      </c>
      <c r="D493" t="e">
        <f>[2]Data!#REF!</f>
        <v>#REF!</v>
      </c>
      <c r="E493" s="233" t="s">
        <v>1259</v>
      </c>
      <c r="G493" t="e">
        <f>[2]Data!#REF!</f>
        <v>#REF!</v>
      </c>
      <c r="I493" s="378" t="e">
        <f t="shared" si="20"/>
        <v>#REF!</v>
      </c>
      <c r="K493" s="398"/>
      <c r="T493" s="399"/>
      <c r="AF493" s="400"/>
      <c r="AG493" s="400"/>
      <c r="AH493" s="400"/>
    </row>
    <row r="494" spans="2:34" customFormat="1" x14ac:dyDescent="0.35">
      <c r="B494" t="e">
        <f>[2]Data!#REF!</f>
        <v>#REF!</v>
      </c>
      <c r="C494" t="e">
        <f>[2]Data!#REF!</f>
        <v>#REF!</v>
      </c>
      <c r="D494" t="e">
        <f>[2]Data!#REF!</f>
        <v>#REF!</v>
      </c>
      <c r="E494" s="233" t="s">
        <v>1259</v>
      </c>
      <c r="G494" t="e">
        <f>[2]Data!#REF!</f>
        <v>#REF!</v>
      </c>
      <c r="I494" s="378" t="e">
        <f t="shared" si="20"/>
        <v>#REF!</v>
      </c>
      <c r="K494" s="398"/>
      <c r="T494" s="399"/>
      <c r="AF494" s="400"/>
      <c r="AG494" s="400"/>
      <c r="AH494" s="400"/>
    </row>
    <row r="495" spans="2:34" customFormat="1" x14ac:dyDescent="0.35">
      <c r="B495" t="e">
        <f>[2]Data!#REF!</f>
        <v>#REF!</v>
      </c>
      <c r="C495" t="e">
        <f>[2]Data!#REF!</f>
        <v>#REF!</v>
      </c>
      <c r="D495" t="e">
        <f>[2]Data!#REF!</f>
        <v>#REF!</v>
      </c>
      <c r="E495" s="233" t="s">
        <v>1259</v>
      </c>
      <c r="G495" t="e">
        <f>[2]Data!#REF!</f>
        <v>#REF!</v>
      </c>
      <c r="I495" s="378" t="e">
        <f t="shared" si="20"/>
        <v>#REF!</v>
      </c>
      <c r="K495" s="398"/>
      <c r="T495" s="399"/>
      <c r="AF495" s="400"/>
      <c r="AG495" s="400"/>
      <c r="AH495" s="400"/>
    </row>
    <row r="496" spans="2:34" customFormat="1" x14ac:dyDescent="0.35">
      <c r="B496" t="e">
        <f>[2]Data!#REF!</f>
        <v>#REF!</v>
      </c>
      <c r="C496" t="e">
        <f>[2]Data!#REF!</f>
        <v>#REF!</v>
      </c>
      <c r="D496" t="e">
        <f>[2]Data!#REF!</f>
        <v>#REF!</v>
      </c>
      <c r="E496" s="233" t="s">
        <v>1259</v>
      </c>
      <c r="G496" t="e">
        <f>[2]Data!#REF!</f>
        <v>#REF!</v>
      </c>
      <c r="I496" s="378" t="e">
        <f t="shared" si="20"/>
        <v>#REF!</v>
      </c>
      <c r="K496" s="398"/>
      <c r="T496" s="399"/>
      <c r="AF496" s="400"/>
      <c r="AG496" s="400"/>
      <c r="AH496" s="400"/>
    </row>
    <row r="497" spans="2:34" customFormat="1" x14ac:dyDescent="0.35">
      <c r="B497" t="e">
        <f>[2]Data!#REF!</f>
        <v>#REF!</v>
      </c>
      <c r="C497" t="e">
        <f>[2]Data!#REF!</f>
        <v>#REF!</v>
      </c>
      <c r="D497" t="e">
        <f>[2]Data!#REF!</f>
        <v>#REF!</v>
      </c>
      <c r="E497" s="233" t="s">
        <v>1259</v>
      </c>
      <c r="G497" t="e">
        <f>[2]Data!#REF!</f>
        <v>#REF!</v>
      </c>
      <c r="I497" s="378" t="e">
        <f t="shared" si="20"/>
        <v>#REF!</v>
      </c>
      <c r="K497" s="398"/>
      <c r="T497" s="399"/>
      <c r="AF497" s="400"/>
      <c r="AG497" s="400"/>
      <c r="AH497" s="400"/>
    </row>
    <row r="498" spans="2:34" customFormat="1" x14ac:dyDescent="0.35">
      <c r="B498" t="e">
        <f>[2]Data!#REF!</f>
        <v>#REF!</v>
      </c>
      <c r="C498" t="e">
        <f>[2]Data!#REF!</f>
        <v>#REF!</v>
      </c>
      <c r="D498" t="e">
        <f>[2]Data!#REF!</f>
        <v>#REF!</v>
      </c>
      <c r="E498" s="233" t="s">
        <v>1259</v>
      </c>
      <c r="G498" t="e">
        <f>[2]Data!#REF!</f>
        <v>#REF!</v>
      </c>
      <c r="I498" s="378" t="e">
        <f t="shared" si="20"/>
        <v>#REF!</v>
      </c>
      <c r="K498" s="398"/>
      <c r="T498" s="399"/>
      <c r="AF498" s="400"/>
      <c r="AG498" s="400"/>
      <c r="AH498" s="400"/>
    </row>
    <row r="499" spans="2:34" customFormat="1" x14ac:dyDescent="0.35">
      <c r="B499" t="e">
        <f>[2]Data!#REF!</f>
        <v>#REF!</v>
      </c>
      <c r="C499" t="e">
        <f>[2]Data!#REF!</f>
        <v>#REF!</v>
      </c>
      <c r="D499" t="e">
        <f>[2]Data!#REF!</f>
        <v>#REF!</v>
      </c>
      <c r="E499" s="233" t="s">
        <v>1259</v>
      </c>
      <c r="G499" t="e">
        <f>[2]Data!#REF!</f>
        <v>#REF!</v>
      </c>
      <c r="I499" s="378" t="e">
        <f t="shared" si="20"/>
        <v>#REF!</v>
      </c>
      <c r="K499" s="398"/>
      <c r="T499" s="399"/>
      <c r="AF499" s="400"/>
      <c r="AG499" s="400"/>
      <c r="AH499" s="400"/>
    </row>
    <row r="500" spans="2:34" customFormat="1" x14ac:dyDescent="0.35">
      <c r="B500" t="e">
        <f>[2]Data!#REF!</f>
        <v>#REF!</v>
      </c>
      <c r="C500" t="e">
        <f>[2]Data!#REF!</f>
        <v>#REF!</v>
      </c>
      <c r="D500" t="e">
        <f>[2]Data!#REF!</f>
        <v>#REF!</v>
      </c>
      <c r="E500" s="233" t="s">
        <v>1259</v>
      </c>
      <c r="G500" t="e">
        <f>[2]Data!#REF!</f>
        <v>#REF!</v>
      </c>
      <c r="I500" s="378" t="e">
        <f t="shared" si="20"/>
        <v>#REF!</v>
      </c>
      <c r="K500" s="398"/>
      <c r="T500" s="399"/>
      <c r="AF500" s="400"/>
      <c r="AG500" s="400"/>
      <c r="AH500" s="400"/>
    </row>
    <row r="501" spans="2:34" customFormat="1" x14ac:dyDescent="0.35">
      <c r="B501" t="e">
        <f>[2]Data!#REF!</f>
        <v>#REF!</v>
      </c>
      <c r="C501" t="e">
        <f>[2]Data!#REF!</f>
        <v>#REF!</v>
      </c>
      <c r="D501" t="e">
        <f>[2]Data!#REF!</f>
        <v>#REF!</v>
      </c>
      <c r="E501" s="233" t="s">
        <v>1259</v>
      </c>
      <c r="G501" t="e">
        <f>[2]Data!#REF!</f>
        <v>#REF!</v>
      </c>
      <c r="I501" s="378" t="e">
        <f t="shared" si="20"/>
        <v>#REF!</v>
      </c>
      <c r="K501" s="398"/>
      <c r="T501" s="399"/>
      <c r="AF501" s="400"/>
      <c r="AG501" s="400"/>
      <c r="AH501" s="400"/>
    </row>
    <row r="502" spans="2:34" customFormat="1" x14ac:dyDescent="0.35">
      <c r="B502" t="e">
        <f>[2]Data!#REF!</f>
        <v>#REF!</v>
      </c>
      <c r="C502" t="e">
        <f>[2]Data!#REF!</f>
        <v>#REF!</v>
      </c>
      <c r="D502" t="e">
        <f>[2]Data!#REF!</f>
        <v>#REF!</v>
      </c>
      <c r="E502" s="233" t="s">
        <v>1259</v>
      </c>
      <c r="G502" t="e">
        <f>[2]Data!#REF!</f>
        <v>#REF!</v>
      </c>
      <c r="I502" s="378" t="e">
        <f t="shared" si="20"/>
        <v>#REF!</v>
      </c>
      <c r="K502" s="398"/>
      <c r="T502" s="399"/>
      <c r="AF502" s="400"/>
      <c r="AG502" s="400"/>
      <c r="AH502" s="400"/>
    </row>
    <row r="503" spans="2:34" customFormat="1" x14ac:dyDescent="0.35">
      <c r="B503" t="e">
        <f>[2]Data!#REF!</f>
        <v>#REF!</v>
      </c>
      <c r="C503" t="e">
        <f>[2]Data!#REF!</f>
        <v>#REF!</v>
      </c>
      <c r="D503" t="e">
        <f>[2]Data!#REF!</f>
        <v>#REF!</v>
      </c>
      <c r="E503" s="233" t="s">
        <v>1259</v>
      </c>
      <c r="G503" t="e">
        <f>[2]Data!#REF!</f>
        <v>#REF!</v>
      </c>
      <c r="I503" s="378" t="e">
        <f t="shared" si="20"/>
        <v>#REF!</v>
      </c>
      <c r="K503" s="398"/>
      <c r="T503" s="399"/>
      <c r="AF503" s="400"/>
      <c r="AG503" s="400"/>
      <c r="AH503" s="400"/>
    </row>
    <row r="504" spans="2:34" customFormat="1" x14ac:dyDescent="0.35">
      <c r="B504" t="e">
        <f>[2]Data!#REF!</f>
        <v>#REF!</v>
      </c>
      <c r="C504" t="e">
        <f>[2]Data!#REF!</f>
        <v>#REF!</v>
      </c>
      <c r="D504" t="e">
        <f>[2]Data!#REF!</f>
        <v>#REF!</v>
      </c>
      <c r="E504" s="233" t="s">
        <v>1259</v>
      </c>
      <c r="G504" t="e">
        <f>[2]Data!#REF!</f>
        <v>#REF!</v>
      </c>
      <c r="I504" s="378" t="e">
        <f t="shared" si="20"/>
        <v>#REF!</v>
      </c>
      <c r="K504" s="398"/>
      <c r="T504" s="399"/>
      <c r="AF504" s="400"/>
      <c r="AG504" s="400"/>
      <c r="AH504" s="400"/>
    </row>
    <row r="505" spans="2:34" customFormat="1" x14ac:dyDescent="0.35">
      <c r="B505" t="e">
        <f>[2]Data!#REF!</f>
        <v>#REF!</v>
      </c>
      <c r="C505" t="e">
        <f>[2]Data!#REF!</f>
        <v>#REF!</v>
      </c>
      <c r="D505" t="e">
        <f>[2]Data!#REF!</f>
        <v>#REF!</v>
      </c>
      <c r="E505" s="233" t="s">
        <v>1259</v>
      </c>
      <c r="G505" t="e">
        <f>[2]Data!#REF!</f>
        <v>#REF!</v>
      </c>
      <c r="I505" s="378" t="e">
        <f t="shared" si="20"/>
        <v>#REF!</v>
      </c>
      <c r="K505" s="398"/>
      <c r="T505" s="399"/>
      <c r="AF505" s="400"/>
      <c r="AG505" s="400"/>
      <c r="AH505" s="400"/>
    </row>
    <row r="506" spans="2:34" customFormat="1" x14ac:dyDescent="0.35">
      <c r="B506" t="e">
        <f>[2]Data!#REF!</f>
        <v>#REF!</v>
      </c>
      <c r="C506" t="e">
        <f>[2]Data!#REF!</f>
        <v>#REF!</v>
      </c>
      <c r="D506" t="e">
        <f>[2]Data!#REF!</f>
        <v>#REF!</v>
      </c>
      <c r="E506" s="233" t="s">
        <v>1259</v>
      </c>
      <c r="G506" t="e">
        <f>[2]Data!#REF!</f>
        <v>#REF!</v>
      </c>
      <c r="I506" s="378" t="e">
        <f t="shared" si="20"/>
        <v>#REF!</v>
      </c>
      <c r="K506" s="398"/>
      <c r="T506" s="399"/>
      <c r="AF506" s="400"/>
      <c r="AG506" s="400"/>
      <c r="AH506" s="400"/>
    </row>
    <row r="507" spans="2:34" customFormat="1" x14ac:dyDescent="0.35">
      <c r="B507" t="e">
        <f>[2]Data!#REF!</f>
        <v>#REF!</v>
      </c>
      <c r="C507" t="e">
        <f>[2]Data!#REF!</f>
        <v>#REF!</v>
      </c>
      <c r="D507" t="e">
        <f>[2]Data!#REF!</f>
        <v>#REF!</v>
      </c>
      <c r="E507" s="233" t="s">
        <v>1259</v>
      </c>
      <c r="G507" t="e">
        <f>[2]Data!#REF!</f>
        <v>#REF!</v>
      </c>
      <c r="I507" s="378" t="e">
        <f t="shared" si="20"/>
        <v>#REF!</v>
      </c>
      <c r="K507" s="398"/>
      <c r="T507" s="399"/>
      <c r="AF507" s="400"/>
      <c r="AG507" s="400"/>
      <c r="AH507" s="400"/>
    </row>
    <row r="508" spans="2:34" customFormat="1" x14ac:dyDescent="0.35">
      <c r="B508" t="e">
        <f>[2]Data!#REF!</f>
        <v>#REF!</v>
      </c>
      <c r="C508" t="e">
        <f>[2]Data!#REF!</f>
        <v>#REF!</v>
      </c>
      <c r="D508" t="e">
        <f>[2]Data!#REF!</f>
        <v>#REF!</v>
      </c>
      <c r="E508" s="233" t="s">
        <v>1259</v>
      </c>
      <c r="G508" t="e">
        <f>[2]Data!#REF!</f>
        <v>#REF!</v>
      </c>
      <c r="I508" s="378" t="e">
        <f t="shared" si="20"/>
        <v>#REF!</v>
      </c>
      <c r="K508" s="398"/>
      <c r="T508" s="399"/>
      <c r="AF508" s="400"/>
      <c r="AG508" s="400"/>
      <c r="AH508" s="400"/>
    </row>
    <row r="509" spans="2:34" customFormat="1" x14ac:dyDescent="0.35">
      <c r="B509" t="e">
        <f>[2]Data!#REF!</f>
        <v>#REF!</v>
      </c>
      <c r="C509" t="e">
        <f>[2]Data!#REF!</f>
        <v>#REF!</v>
      </c>
      <c r="D509" t="e">
        <f>[2]Data!#REF!</f>
        <v>#REF!</v>
      </c>
      <c r="E509" s="233" t="s">
        <v>1259</v>
      </c>
      <c r="G509" t="e">
        <f>[2]Data!#REF!</f>
        <v>#REF!</v>
      </c>
      <c r="I509" s="378" t="e">
        <f t="shared" si="20"/>
        <v>#REF!</v>
      </c>
      <c r="K509" s="398"/>
      <c r="T509" s="399"/>
      <c r="AF509" s="400"/>
      <c r="AG509" s="400"/>
      <c r="AH509" s="400"/>
    </row>
    <row r="510" spans="2:34" customFormat="1" x14ac:dyDescent="0.35">
      <c r="B510" t="e">
        <f>[2]Data!#REF!</f>
        <v>#REF!</v>
      </c>
      <c r="C510" t="e">
        <f>[2]Data!#REF!</f>
        <v>#REF!</v>
      </c>
      <c r="D510" t="e">
        <f>[2]Data!#REF!</f>
        <v>#REF!</v>
      </c>
      <c r="E510" s="233" t="s">
        <v>1259</v>
      </c>
      <c r="G510" t="e">
        <f>[2]Data!#REF!</f>
        <v>#REF!</v>
      </c>
      <c r="I510" s="378" t="e">
        <f t="shared" si="20"/>
        <v>#REF!</v>
      </c>
      <c r="K510" s="398"/>
      <c r="T510" s="399"/>
      <c r="AF510" s="400"/>
      <c r="AG510" s="400"/>
      <c r="AH510" s="400"/>
    </row>
    <row r="511" spans="2:34" customFormat="1" x14ac:dyDescent="0.35">
      <c r="B511" t="e">
        <f>[2]Data!#REF!</f>
        <v>#REF!</v>
      </c>
      <c r="C511" t="e">
        <f>[2]Data!#REF!</f>
        <v>#REF!</v>
      </c>
      <c r="D511" t="e">
        <f>[2]Data!#REF!</f>
        <v>#REF!</v>
      </c>
      <c r="E511" s="233" t="s">
        <v>1259</v>
      </c>
      <c r="G511" t="e">
        <f>[2]Data!#REF!</f>
        <v>#REF!</v>
      </c>
      <c r="I511" s="378" t="e">
        <f t="shared" si="20"/>
        <v>#REF!</v>
      </c>
      <c r="K511" s="398"/>
      <c r="T511" s="399"/>
      <c r="AF511" s="400"/>
      <c r="AG511" s="400"/>
      <c r="AH511" s="400"/>
    </row>
    <row r="512" spans="2:34" customFormat="1" x14ac:dyDescent="0.35">
      <c r="B512" t="e">
        <f>[2]Data!#REF!</f>
        <v>#REF!</v>
      </c>
      <c r="C512" t="e">
        <f>[2]Data!#REF!</f>
        <v>#REF!</v>
      </c>
      <c r="D512" t="e">
        <f>[2]Data!#REF!</f>
        <v>#REF!</v>
      </c>
      <c r="E512" s="233" t="s">
        <v>1259</v>
      </c>
      <c r="G512" t="e">
        <f>[2]Data!#REF!</f>
        <v>#REF!</v>
      </c>
      <c r="I512" s="378" t="e">
        <f t="shared" si="20"/>
        <v>#REF!</v>
      </c>
      <c r="K512" s="398"/>
      <c r="T512" s="399"/>
      <c r="AF512" s="400"/>
      <c r="AG512" s="400"/>
      <c r="AH512" s="400"/>
    </row>
    <row r="513" spans="2:34" customFormat="1" x14ac:dyDescent="0.35">
      <c r="B513" t="e">
        <f>[2]Data!#REF!</f>
        <v>#REF!</v>
      </c>
      <c r="C513" t="e">
        <f>[2]Data!#REF!</f>
        <v>#REF!</v>
      </c>
      <c r="D513" t="e">
        <f>[2]Data!#REF!</f>
        <v>#REF!</v>
      </c>
      <c r="E513" s="233" t="s">
        <v>1259</v>
      </c>
      <c r="G513" t="e">
        <f>[2]Data!#REF!</f>
        <v>#REF!</v>
      </c>
      <c r="I513" s="378" t="e">
        <f t="shared" si="20"/>
        <v>#REF!</v>
      </c>
      <c r="K513" s="398"/>
      <c r="T513" s="399"/>
      <c r="AF513" s="400"/>
      <c r="AG513" s="400"/>
      <c r="AH513" s="400"/>
    </row>
    <row r="514" spans="2:34" customFormat="1" x14ac:dyDescent="0.35">
      <c r="B514" t="e">
        <f>[2]Data!#REF!</f>
        <v>#REF!</v>
      </c>
      <c r="C514" t="e">
        <f>[2]Data!#REF!</f>
        <v>#REF!</v>
      </c>
      <c r="D514" t="e">
        <f>[2]Data!#REF!</f>
        <v>#REF!</v>
      </c>
      <c r="E514" s="233" t="s">
        <v>1259</v>
      </c>
      <c r="G514" t="e">
        <f>[2]Data!#REF!</f>
        <v>#REF!</v>
      </c>
      <c r="I514" s="378" t="e">
        <f t="shared" si="20"/>
        <v>#REF!</v>
      </c>
      <c r="K514" s="398"/>
      <c r="T514" s="399"/>
      <c r="AF514" s="400"/>
      <c r="AG514" s="400"/>
      <c r="AH514" s="400"/>
    </row>
    <row r="515" spans="2:34" customFormat="1" x14ac:dyDescent="0.35">
      <c r="B515" t="e">
        <f>[2]Data!#REF!</f>
        <v>#REF!</v>
      </c>
      <c r="C515" t="e">
        <f>[2]Data!#REF!</f>
        <v>#REF!</v>
      </c>
      <c r="D515" t="e">
        <f>[2]Data!#REF!</f>
        <v>#REF!</v>
      </c>
      <c r="E515" s="233" t="s">
        <v>1259</v>
      </c>
      <c r="G515" t="e">
        <f>[2]Data!#REF!</f>
        <v>#REF!</v>
      </c>
      <c r="I515" s="378" t="e">
        <f t="shared" si="20"/>
        <v>#REF!</v>
      </c>
      <c r="K515" s="398"/>
      <c r="T515" s="399"/>
      <c r="AF515" s="400"/>
      <c r="AG515" s="400"/>
      <c r="AH515" s="400"/>
    </row>
    <row r="516" spans="2:34" customFormat="1" x14ac:dyDescent="0.35">
      <c r="B516" t="e">
        <f>[2]Data!#REF!</f>
        <v>#REF!</v>
      </c>
      <c r="C516" t="e">
        <f>[2]Data!#REF!</f>
        <v>#REF!</v>
      </c>
      <c r="D516" t="e">
        <f>[2]Data!#REF!</f>
        <v>#REF!</v>
      </c>
      <c r="E516" s="233" t="s">
        <v>1259</v>
      </c>
      <c r="G516" t="e">
        <f>[2]Data!#REF!</f>
        <v>#REF!</v>
      </c>
      <c r="I516" s="378" t="e">
        <f t="shared" si="20"/>
        <v>#REF!</v>
      </c>
      <c r="K516" s="398"/>
      <c r="T516" s="399"/>
      <c r="AF516" s="400"/>
      <c r="AG516" s="400"/>
      <c r="AH516" s="400"/>
    </row>
    <row r="517" spans="2:34" customFormat="1" x14ac:dyDescent="0.35">
      <c r="B517" t="e">
        <f>[2]Data!#REF!</f>
        <v>#REF!</v>
      </c>
      <c r="C517" t="e">
        <f>[2]Data!#REF!</f>
        <v>#REF!</v>
      </c>
      <c r="D517" t="e">
        <f>[2]Data!#REF!</f>
        <v>#REF!</v>
      </c>
      <c r="E517" s="233" t="s">
        <v>1259</v>
      </c>
      <c r="G517" t="e">
        <f>[2]Data!#REF!</f>
        <v>#REF!</v>
      </c>
      <c r="I517" s="378" t="e">
        <f t="shared" si="20"/>
        <v>#REF!</v>
      </c>
      <c r="K517" s="398"/>
      <c r="T517" s="399"/>
      <c r="AF517" s="400"/>
      <c r="AG517" s="400"/>
      <c r="AH517" s="400"/>
    </row>
    <row r="518" spans="2:34" customFormat="1" x14ac:dyDescent="0.35">
      <c r="B518" t="e">
        <f>[2]Data!#REF!</f>
        <v>#REF!</v>
      </c>
      <c r="C518" t="e">
        <f>[2]Data!#REF!</f>
        <v>#REF!</v>
      </c>
      <c r="D518" t="e">
        <f>[2]Data!#REF!</f>
        <v>#REF!</v>
      </c>
      <c r="E518" s="233" t="s">
        <v>1259</v>
      </c>
      <c r="G518" t="e">
        <f>[2]Data!#REF!</f>
        <v>#REF!</v>
      </c>
      <c r="I518" s="378" t="e">
        <f t="shared" si="20"/>
        <v>#REF!</v>
      </c>
      <c r="K518" s="398"/>
      <c r="T518" s="399"/>
      <c r="AF518" s="400"/>
      <c r="AG518" s="400"/>
      <c r="AH518" s="400"/>
    </row>
    <row r="519" spans="2:34" customFormat="1" x14ac:dyDescent="0.35">
      <c r="B519" t="e">
        <f>[2]Data!#REF!</f>
        <v>#REF!</v>
      </c>
      <c r="C519" t="e">
        <f>[2]Data!#REF!</f>
        <v>#REF!</v>
      </c>
      <c r="D519" t="e">
        <f>[2]Data!#REF!</f>
        <v>#REF!</v>
      </c>
      <c r="E519" s="233" t="s">
        <v>1259</v>
      </c>
      <c r="G519" t="e">
        <f>[2]Data!#REF!</f>
        <v>#REF!</v>
      </c>
      <c r="I519" s="378" t="e">
        <f t="shared" si="20"/>
        <v>#REF!</v>
      </c>
      <c r="K519" s="398"/>
      <c r="T519" s="399"/>
      <c r="AF519" s="400"/>
      <c r="AG519" s="400"/>
      <c r="AH519" s="400"/>
    </row>
    <row r="520" spans="2:34" customFormat="1" x14ac:dyDescent="0.35">
      <c r="B520" t="e">
        <f>[2]Data!#REF!</f>
        <v>#REF!</v>
      </c>
      <c r="C520" t="e">
        <f>[2]Data!#REF!</f>
        <v>#REF!</v>
      </c>
      <c r="D520" t="e">
        <f>[2]Data!#REF!</f>
        <v>#REF!</v>
      </c>
      <c r="E520" s="233" t="s">
        <v>1259</v>
      </c>
      <c r="G520" t="e">
        <f>[2]Data!#REF!</f>
        <v>#REF!</v>
      </c>
      <c r="I520" s="378" t="e">
        <f t="shared" si="20"/>
        <v>#REF!</v>
      </c>
      <c r="K520" s="398"/>
      <c r="T520" s="399"/>
      <c r="AF520" s="400"/>
      <c r="AG520" s="400"/>
      <c r="AH520" s="400"/>
    </row>
    <row r="521" spans="2:34" customFormat="1" x14ac:dyDescent="0.35">
      <c r="B521" t="e">
        <f>[2]Data!#REF!</f>
        <v>#REF!</v>
      </c>
      <c r="C521" t="e">
        <f>[2]Data!#REF!</f>
        <v>#REF!</v>
      </c>
      <c r="D521" t="e">
        <f>[2]Data!#REF!</f>
        <v>#REF!</v>
      </c>
      <c r="E521" s="233" t="s">
        <v>1259</v>
      </c>
      <c r="G521" t="e">
        <f>[2]Data!#REF!</f>
        <v>#REF!</v>
      </c>
      <c r="I521" s="378" t="e">
        <f t="shared" si="20"/>
        <v>#REF!</v>
      </c>
      <c r="K521" s="398"/>
      <c r="T521" s="399"/>
      <c r="AF521" s="400"/>
      <c r="AG521" s="400"/>
      <c r="AH521" s="400"/>
    </row>
    <row r="522" spans="2:34" customFormat="1" x14ac:dyDescent="0.35">
      <c r="B522" t="e">
        <f>[2]Data!#REF!</f>
        <v>#REF!</v>
      </c>
      <c r="C522" t="e">
        <f>[2]Data!#REF!</f>
        <v>#REF!</v>
      </c>
      <c r="D522" t="e">
        <f>[2]Data!#REF!</f>
        <v>#REF!</v>
      </c>
      <c r="E522" s="233" t="s">
        <v>1259</v>
      </c>
      <c r="G522" t="e">
        <f>[2]Data!#REF!</f>
        <v>#REF!</v>
      </c>
      <c r="I522" s="378" t="e">
        <f t="shared" si="20"/>
        <v>#REF!</v>
      </c>
      <c r="K522" s="398"/>
      <c r="T522" s="399"/>
      <c r="AF522" s="400"/>
      <c r="AG522" s="400"/>
      <c r="AH522" s="400"/>
    </row>
    <row r="523" spans="2:34" customFormat="1" x14ac:dyDescent="0.35">
      <c r="B523" t="e">
        <f>[2]Data!#REF!</f>
        <v>#REF!</v>
      </c>
      <c r="C523" t="e">
        <f>[2]Data!#REF!</f>
        <v>#REF!</v>
      </c>
      <c r="D523" t="e">
        <f>[2]Data!#REF!</f>
        <v>#REF!</v>
      </c>
      <c r="E523" s="233" t="s">
        <v>1259</v>
      </c>
      <c r="G523" t="e">
        <f>[2]Data!#REF!</f>
        <v>#REF!</v>
      </c>
      <c r="I523" s="378" t="e">
        <f t="shared" si="20"/>
        <v>#REF!</v>
      </c>
      <c r="K523" s="398"/>
      <c r="T523" s="399"/>
      <c r="AF523" s="400"/>
      <c r="AG523" s="400"/>
      <c r="AH523" s="400"/>
    </row>
    <row r="524" spans="2:34" customFormat="1" x14ac:dyDescent="0.35">
      <c r="B524" t="e">
        <f>[2]Data!#REF!</f>
        <v>#REF!</v>
      </c>
      <c r="C524" t="e">
        <f>[2]Data!#REF!</f>
        <v>#REF!</v>
      </c>
      <c r="D524" t="e">
        <f>[2]Data!#REF!</f>
        <v>#REF!</v>
      </c>
      <c r="E524" s="233" t="s">
        <v>1259</v>
      </c>
      <c r="G524" t="e">
        <f>[2]Data!#REF!</f>
        <v>#REF!</v>
      </c>
      <c r="I524" s="378" t="e">
        <f t="shared" si="20"/>
        <v>#REF!</v>
      </c>
      <c r="K524" s="398"/>
      <c r="T524" s="399"/>
      <c r="AF524" s="400"/>
      <c r="AG524" s="400"/>
      <c r="AH524" s="400"/>
    </row>
    <row r="525" spans="2:34" customFormat="1" x14ac:dyDescent="0.35">
      <c r="B525" t="e">
        <f>[2]Data!#REF!</f>
        <v>#REF!</v>
      </c>
      <c r="C525" t="e">
        <f>[2]Data!#REF!</f>
        <v>#REF!</v>
      </c>
      <c r="D525" t="e">
        <f>[2]Data!#REF!</f>
        <v>#REF!</v>
      </c>
      <c r="E525" s="233" t="s">
        <v>1259</v>
      </c>
      <c r="G525" t="e">
        <f>[2]Data!#REF!</f>
        <v>#REF!</v>
      </c>
      <c r="I525" s="378" t="e">
        <f t="shared" si="20"/>
        <v>#REF!</v>
      </c>
      <c r="K525" s="398"/>
      <c r="T525" s="399"/>
      <c r="AF525" s="400"/>
      <c r="AG525" s="400"/>
      <c r="AH525" s="400"/>
    </row>
    <row r="526" spans="2:34" customFormat="1" x14ac:dyDescent="0.35">
      <c r="B526" t="e">
        <f>[2]Data!#REF!</f>
        <v>#REF!</v>
      </c>
      <c r="C526" t="e">
        <f>[2]Data!#REF!</f>
        <v>#REF!</v>
      </c>
      <c r="D526" t="e">
        <f>[2]Data!#REF!</f>
        <v>#REF!</v>
      </c>
      <c r="E526" s="233" t="s">
        <v>1259</v>
      </c>
      <c r="G526" t="e">
        <f>[2]Data!#REF!</f>
        <v>#REF!</v>
      </c>
      <c r="I526" s="378" t="e">
        <f t="shared" si="20"/>
        <v>#REF!</v>
      </c>
      <c r="K526" s="398"/>
      <c r="T526" s="399"/>
      <c r="AF526" s="400"/>
      <c r="AG526" s="400"/>
      <c r="AH526" s="400"/>
    </row>
    <row r="527" spans="2:34" customFormat="1" x14ac:dyDescent="0.35">
      <c r="B527" t="e">
        <f>[2]Data!#REF!</f>
        <v>#REF!</v>
      </c>
      <c r="C527" t="e">
        <f>[2]Data!#REF!</f>
        <v>#REF!</v>
      </c>
      <c r="D527" t="e">
        <f>[2]Data!#REF!</f>
        <v>#REF!</v>
      </c>
      <c r="E527" s="233" t="s">
        <v>1259</v>
      </c>
      <c r="G527" t="e">
        <f>[2]Data!#REF!</f>
        <v>#REF!</v>
      </c>
      <c r="I527" s="378" t="e">
        <f t="shared" si="20"/>
        <v>#REF!</v>
      </c>
      <c r="K527" s="398"/>
      <c r="T527" s="399"/>
      <c r="AF527" s="400"/>
      <c r="AG527" s="400"/>
      <c r="AH527" s="400"/>
    </row>
    <row r="528" spans="2:34" customFormat="1" x14ac:dyDescent="0.35">
      <c r="B528" t="e">
        <f>[2]Data!#REF!</f>
        <v>#REF!</v>
      </c>
      <c r="C528" t="e">
        <f>[2]Data!#REF!</f>
        <v>#REF!</v>
      </c>
      <c r="D528" t="e">
        <f>[2]Data!#REF!</f>
        <v>#REF!</v>
      </c>
      <c r="E528" s="233" t="s">
        <v>1259</v>
      </c>
      <c r="G528" t="e">
        <f>[2]Data!#REF!</f>
        <v>#REF!</v>
      </c>
      <c r="I528" s="378" t="e">
        <f t="shared" si="20"/>
        <v>#REF!</v>
      </c>
      <c r="K528" s="398"/>
      <c r="T528" s="399"/>
      <c r="AF528" s="400"/>
      <c r="AG528" s="400"/>
      <c r="AH528" s="400"/>
    </row>
    <row r="529" spans="2:34" customFormat="1" x14ac:dyDescent="0.35">
      <c r="B529" t="e">
        <f>[2]Data!#REF!</f>
        <v>#REF!</v>
      </c>
      <c r="C529" t="e">
        <f>[2]Data!#REF!</f>
        <v>#REF!</v>
      </c>
      <c r="D529" t="e">
        <f>[2]Data!#REF!</f>
        <v>#REF!</v>
      </c>
      <c r="E529" s="233" t="s">
        <v>1259</v>
      </c>
      <c r="G529" t="e">
        <f>[2]Data!#REF!</f>
        <v>#REF!</v>
      </c>
      <c r="I529" s="378" t="e">
        <f t="shared" si="20"/>
        <v>#REF!</v>
      </c>
      <c r="K529" s="398"/>
      <c r="T529" s="399"/>
      <c r="AF529" s="400"/>
      <c r="AG529" s="400"/>
      <c r="AH529" s="400"/>
    </row>
    <row r="530" spans="2:34" customFormat="1" x14ac:dyDescent="0.35">
      <c r="B530" t="e">
        <f>[2]Data!#REF!</f>
        <v>#REF!</v>
      </c>
      <c r="C530" t="e">
        <f>[2]Data!#REF!</f>
        <v>#REF!</v>
      </c>
      <c r="D530" t="e">
        <f>[2]Data!#REF!</f>
        <v>#REF!</v>
      </c>
      <c r="E530" s="233" t="s">
        <v>1259</v>
      </c>
      <c r="G530" t="e">
        <f>[2]Data!#REF!</f>
        <v>#REF!</v>
      </c>
      <c r="I530" s="378" t="e">
        <f t="shared" si="20"/>
        <v>#REF!</v>
      </c>
      <c r="K530" s="398"/>
      <c r="T530" s="399"/>
      <c r="AF530" s="400"/>
      <c r="AG530" s="400"/>
      <c r="AH530" s="400"/>
    </row>
    <row r="531" spans="2:34" customFormat="1" x14ac:dyDescent="0.35">
      <c r="B531" t="e">
        <f>[2]Data!#REF!</f>
        <v>#REF!</v>
      </c>
      <c r="C531" t="e">
        <f>[2]Data!#REF!</f>
        <v>#REF!</v>
      </c>
      <c r="D531" t="e">
        <f>[2]Data!#REF!</f>
        <v>#REF!</v>
      </c>
      <c r="E531" s="233" t="s">
        <v>1259</v>
      </c>
      <c r="G531" t="e">
        <f>[2]Data!#REF!</f>
        <v>#REF!</v>
      </c>
      <c r="I531" s="378" t="e">
        <f t="shared" si="20"/>
        <v>#REF!</v>
      </c>
      <c r="K531" s="398"/>
      <c r="T531" s="399"/>
      <c r="AF531" s="400"/>
      <c r="AG531" s="400"/>
      <c r="AH531" s="400"/>
    </row>
    <row r="532" spans="2:34" customFormat="1" x14ac:dyDescent="0.35">
      <c r="B532" t="e">
        <f>[2]Data!#REF!</f>
        <v>#REF!</v>
      </c>
      <c r="C532" t="e">
        <f>[2]Data!#REF!</f>
        <v>#REF!</v>
      </c>
      <c r="D532" t="e">
        <f>[2]Data!#REF!</f>
        <v>#REF!</v>
      </c>
      <c r="E532" s="233" t="s">
        <v>1259</v>
      </c>
      <c r="G532" t="e">
        <f>[2]Data!#REF!</f>
        <v>#REF!</v>
      </c>
      <c r="I532" s="378" t="e">
        <f t="shared" si="20"/>
        <v>#REF!</v>
      </c>
      <c r="K532" s="398"/>
      <c r="T532" s="399"/>
      <c r="AF532" s="400"/>
      <c r="AG532" s="400"/>
      <c r="AH532" s="400"/>
    </row>
    <row r="533" spans="2:34" customFormat="1" x14ac:dyDescent="0.35">
      <c r="B533" t="e">
        <f>[2]Data!#REF!</f>
        <v>#REF!</v>
      </c>
      <c r="C533" t="e">
        <f>[2]Data!#REF!</f>
        <v>#REF!</v>
      </c>
      <c r="D533" t="e">
        <f>[2]Data!#REF!</f>
        <v>#REF!</v>
      </c>
      <c r="E533" s="233" t="s">
        <v>1259</v>
      </c>
      <c r="G533" t="e">
        <f>[2]Data!#REF!</f>
        <v>#REF!</v>
      </c>
      <c r="I533" s="378" t="e">
        <f t="shared" si="20"/>
        <v>#REF!</v>
      </c>
      <c r="K533" s="398"/>
      <c r="T533" s="399"/>
      <c r="AF533" s="400"/>
      <c r="AG533" s="400"/>
      <c r="AH533" s="400"/>
    </row>
    <row r="534" spans="2:34" customFormat="1" x14ac:dyDescent="0.35">
      <c r="B534" t="e">
        <f>[2]Data!#REF!</f>
        <v>#REF!</v>
      </c>
      <c r="C534" t="e">
        <f>[2]Data!#REF!</f>
        <v>#REF!</v>
      </c>
      <c r="D534" t="e">
        <f>[2]Data!#REF!</f>
        <v>#REF!</v>
      </c>
      <c r="E534" s="233" t="s">
        <v>1259</v>
      </c>
      <c r="G534" t="e">
        <f>[2]Data!#REF!</f>
        <v>#REF!</v>
      </c>
      <c r="I534" s="378" t="e">
        <f t="shared" si="20"/>
        <v>#REF!</v>
      </c>
      <c r="K534" s="398"/>
      <c r="T534" s="399"/>
      <c r="AF534" s="400"/>
      <c r="AG534" s="400"/>
      <c r="AH534" s="400"/>
    </row>
    <row r="535" spans="2:34" customFormat="1" x14ac:dyDescent="0.35">
      <c r="B535" t="e">
        <f>[2]Data!#REF!</f>
        <v>#REF!</v>
      </c>
      <c r="C535" t="e">
        <f>[2]Data!#REF!</f>
        <v>#REF!</v>
      </c>
      <c r="D535" t="e">
        <f>[2]Data!#REF!</f>
        <v>#REF!</v>
      </c>
      <c r="E535" s="233" t="s">
        <v>1259</v>
      </c>
      <c r="G535" t="e">
        <f>[2]Data!#REF!</f>
        <v>#REF!</v>
      </c>
      <c r="I535" s="378" t="e">
        <f t="shared" si="20"/>
        <v>#REF!</v>
      </c>
      <c r="K535" s="398"/>
      <c r="T535" s="399"/>
      <c r="AF535" s="400"/>
      <c r="AG535" s="400"/>
      <c r="AH535" s="400"/>
    </row>
    <row r="536" spans="2:34" customFormat="1" x14ac:dyDescent="0.35">
      <c r="B536" t="e">
        <f>[2]Data!#REF!</f>
        <v>#REF!</v>
      </c>
      <c r="C536" t="e">
        <f>[2]Data!#REF!</f>
        <v>#REF!</v>
      </c>
      <c r="D536" t="e">
        <f>[2]Data!#REF!</f>
        <v>#REF!</v>
      </c>
      <c r="E536" s="233" t="s">
        <v>1259</v>
      </c>
      <c r="G536" t="e">
        <f>[2]Data!#REF!</f>
        <v>#REF!</v>
      </c>
      <c r="I536" s="378" t="e">
        <f t="shared" si="20"/>
        <v>#REF!</v>
      </c>
      <c r="K536" s="398"/>
      <c r="T536" s="399"/>
      <c r="AF536" s="400"/>
      <c r="AG536" s="400"/>
      <c r="AH536" s="400"/>
    </row>
    <row r="537" spans="2:34" customFormat="1" x14ac:dyDescent="0.35">
      <c r="B537" t="e">
        <f>[2]Data!#REF!</f>
        <v>#REF!</v>
      </c>
      <c r="C537" t="e">
        <f>[2]Data!#REF!</f>
        <v>#REF!</v>
      </c>
      <c r="D537" t="e">
        <f>[2]Data!#REF!</f>
        <v>#REF!</v>
      </c>
      <c r="E537" s="233" t="s">
        <v>1259</v>
      </c>
      <c r="G537" t="e">
        <f>[2]Data!#REF!</f>
        <v>#REF!</v>
      </c>
      <c r="I537" s="378" t="e">
        <f t="shared" si="20"/>
        <v>#REF!</v>
      </c>
      <c r="K537" s="398"/>
      <c r="T537" s="399"/>
      <c r="AF537" s="400"/>
      <c r="AG537" s="400"/>
      <c r="AH537" s="400"/>
    </row>
    <row r="538" spans="2:34" customFormat="1" x14ac:dyDescent="0.35">
      <c r="B538" t="e">
        <f>[2]Data!#REF!</f>
        <v>#REF!</v>
      </c>
      <c r="C538" t="e">
        <f>[2]Data!#REF!</f>
        <v>#REF!</v>
      </c>
      <c r="D538" t="e">
        <f>[2]Data!#REF!</f>
        <v>#REF!</v>
      </c>
      <c r="E538" s="233" t="s">
        <v>1259</v>
      </c>
      <c r="G538" t="e">
        <f>[2]Data!#REF!</f>
        <v>#REF!</v>
      </c>
      <c r="I538" s="378" t="e">
        <f t="shared" si="20"/>
        <v>#REF!</v>
      </c>
      <c r="K538" s="398"/>
      <c r="T538" s="399"/>
      <c r="AF538" s="400"/>
      <c r="AG538" s="400"/>
      <c r="AH538" s="400"/>
    </row>
    <row r="539" spans="2:34" customFormat="1" x14ac:dyDescent="0.35">
      <c r="B539" t="e">
        <f>[2]Data!#REF!</f>
        <v>#REF!</v>
      </c>
      <c r="C539" t="e">
        <f>[2]Data!#REF!</f>
        <v>#REF!</v>
      </c>
      <c r="D539" t="e">
        <f>[2]Data!#REF!</f>
        <v>#REF!</v>
      </c>
      <c r="E539" s="233" t="s">
        <v>1259</v>
      </c>
      <c r="G539" t="e">
        <f>[2]Data!#REF!</f>
        <v>#REF!</v>
      </c>
      <c r="I539" s="378" t="e">
        <f t="shared" si="20"/>
        <v>#REF!</v>
      </c>
      <c r="K539" s="398"/>
      <c r="T539" s="399"/>
      <c r="AF539" s="400"/>
      <c r="AG539" s="400"/>
      <c r="AH539" s="400"/>
    </row>
    <row r="540" spans="2:34" customFormat="1" x14ac:dyDescent="0.35">
      <c r="B540" t="e">
        <f>[2]Data!#REF!</f>
        <v>#REF!</v>
      </c>
      <c r="C540" t="e">
        <f>[2]Data!#REF!</f>
        <v>#REF!</v>
      </c>
      <c r="D540" t="e">
        <f>[2]Data!#REF!</f>
        <v>#REF!</v>
      </c>
      <c r="E540" s="233" t="s">
        <v>1259</v>
      </c>
      <c r="G540" t="e">
        <f>[2]Data!#REF!</f>
        <v>#REF!</v>
      </c>
      <c r="I540" s="378" t="e">
        <f t="shared" si="20"/>
        <v>#REF!</v>
      </c>
      <c r="K540" s="398"/>
      <c r="T540" s="399"/>
      <c r="AF540" s="400"/>
      <c r="AG540" s="400"/>
      <c r="AH540" s="400"/>
    </row>
    <row r="541" spans="2:34" customFormat="1" x14ac:dyDescent="0.35">
      <c r="B541" t="e">
        <f>[2]Data!#REF!</f>
        <v>#REF!</v>
      </c>
      <c r="C541" t="e">
        <f>[2]Data!#REF!</f>
        <v>#REF!</v>
      </c>
      <c r="D541" t="e">
        <f>[2]Data!#REF!</f>
        <v>#REF!</v>
      </c>
      <c r="E541" s="233" t="s">
        <v>1259</v>
      </c>
      <c r="G541" t="e">
        <f>[2]Data!#REF!</f>
        <v>#REF!</v>
      </c>
      <c r="I541" s="378" t="e">
        <f t="shared" si="20"/>
        <v>#REF!</v>
      </c>
      <c r="K541" s="398"/>
      <c r="T541" s="399"/>
      <c r="AF541" s="400"/>
      <c r="AG541" s="400"/>
      <c r="AH541" s="400"/>
    </row>
    <row r="542" spans="2:34" customFormat="1" x14ac:dyDescent="0.35">
      <c r="B542" t="e">
        <f>[2]Data!#REF!</f>
        <v>#REF!</v>
      </c>
      <c r="C542" t="e">
        <f>[2]Data!#REF!</f>
        <v>#REF!</v>
      </c>
      <c r="D542" t="e">
        <f>[2]Data!#REF!</f>
        <v>#REF!</v>
      </c>
      <c r="E542" s="233" t="s">
        <v>1259</v>
      </c>
      <c r="G542" t="e">
        <f>[2]Data!#REF!</f>
        <v>#REF!</v>
      </c>
      <c r="I542" s="378" t="e">
        <f t="shared" si="20"/>
        <v>#REF!</v>
      </c>
      <c r="K542" s="398"/>
      <c r="T542" s="399"/>
      <c r="AF542" s="400"/>
      <c r="AG542" s="400"/>
      <c r="AH542" s="400"/>
    </row>
    <row r="543" spans="2:34" customFormat="1" x14ac:dyDescent="0.35">
      <c r="B543" t="e">
        <f>[2]Data!#REF!</f>
        <v>#REF!</v>
      </c>
      <c r="C543" t="e">
        <f>[2]Data!#REF!</f>
        <v>#REF!</v>
      </c>
      <c r="D543" t="e">
        <f>[2]Data!#REF!</f>
        <v>#REF!</v>
      </c>
      <c r="E543" s="233" t="s">
        <v>1259</v>
      </c>
      <c r="G543" t="e">
        <f>[2]Data!#REF!</f>
        <v>#REF!</v>
      </c>
      <c r="I543" s="378" t="e">
        <f t="shared" si="20"/>
        <v>#REF!</v>
      </c>
      <c r="K543" s="398"/>
      <c r="T543" s="399"/>
      <c r="AF543" s="400"/>
      <c r="AG543" s="400"/>
      <c r="AH543" s="400"/>
    </row>
    <row r="544" spans="2:34" customFormat="1" x14ac:dyDescent="0.35">
      <c r="B544" t="e">
        <f>[2]Data!#REF!</f>
        <v>#REF!</v>
      </c>
      <c r="C544" t="e">
        <f>[2]Data!#REF!</f>
        <v>#REF!</v>
      </c>
      <c r="D544" t="e">
        <f>[2]Data!#REF!</f>
        <v>#REF!</v>
      </c>
      <c r="E544" s="233" t="s">
        <v>1259</v>
      </c>
      <c r="G544" t="e">
        <f>[2]Data!#REF!</f>
        <v>#REF!</v>
      </c>
      <c r="I544" s="378" t="e">
        <f t="shared" si="20"/>
        <v>#REF!</v>
      </c>
      <c r="K544" s="398"/>
      <c r="T544" s="399"/>
      <c r="AF544" s="400"/>
      <c r="AG544" s="400"/>
      <c r="AH544" s="400"/>
    </row>
    <row r="545" spans="2:34" customFormat="1" x14ac:dyDescent="0.35">
      <c r="B545" t="e">
        <f>[2]Data!#REF!</f>
        <v>#REF!</v>
      </c>
      <c r="C545" t="e">
        <f>[2]Data!#REF!</f>
        <v>#REF!</v>
      </c>
      <c r="D545" t="e">
        <f>[2]Data!#REF!</f>
        <v>#REF!</v>
      </c>
      <c r="E545" s="233" t="s">
        <v>1259</v>
      </c>
      <c r="G545" t="e">
        <f>[2]Data!#REF!</f>
        <v>#REF!</v>
      </c>
      <c r="I545" s="378" t="e">
        <f t="shared" si="20"/>
        <v>#REF!</v>
      </c>
      <c r="K545" s="398"/>
      <c r="T545" s="399"/>
      <c r="AF545" s="400"/>
      <c r="AG545" s="400"/>
      <c r="AH545" s="400"/>
    </row>
    <row r="546" spans="2:34" customFormat="1" x14ac:dyDescent="0.35">
      <c r="B546" t="e">
        <f>[2]Data!#REF!</f>
        <v>#REF!</v>
      </c>
      <c r="C546" t="e">
        <f>[2]Data!#REF!</f>
        <v>#REF!</v>
      </c>
      <c r="D546" t="e">
        <f>[2]Data!#REF!</f>
        <v>#REF!</v>
      </c>
      <c r="E546" s="233" t="s">
        <v>1259</v>
      </c>
      <c r="G546" t="e">
        <f>[2]Data!#REF!</f>
        <v>#REF!</v>
      </c>
      <c r="I546" s="378" t="e">
        <f t="shared" si="20"/>
        <v>#REF!</v>
      </c>
      <c r="K546" s="398"/>
      <c r="T546" s="399"/>
      <c r="AF546" s="400"/>
      <c r="AG546" s="400"/>
      <c r="AH546" s="400"/>
    </row>
    <row r="547" spans="2:34" customFormat="1" x14ac:dyDescent="0.35">
      <c r="B547" t="e">
        <f>[2]Data!#REF!</f>
        <v>#REF!</v>
      </c>
      <c r="C547" t="e">
        <f>[2]Data!#REF!</f>
        <v>#REF!</v>
      </c>
      <c r="D547" t="e">
        <f>[2]Data!#REF!</f>
        <v>#REF!</v>
      </c>
      <c r="E547" s="233" t="s">
        <v>1259</v>
      </c>
      <c r="G547" t="e">
        <f>[2]Data!#REF!</f>
        <v>#REF!</v>
      </c>
      <c r="I547" s="378" t="e">
        <f t="shared" si="20"/>
        <v>#REF!</v>
      </c>
      <c r="K547" s="398"/>
      <c r="T547" s="399"/>
      <c r="AF547" s="400"/>
      <c r="AG547" s="400"/>
      <c r="AH547" s="400"/>
    </row>
    <row r="548" spans="2:34" customFormat="1" x14ac:dyDescent="0.35">
      <c r="B548" t="e">
        <f>[2]Data!#REF!</f>
        <v>#REF!</v>
      </c>
      <c r="C548" t="e">
        <f>[2]Data!#REF!</f>
        <v>#REF!</v>
      </c>
      <c r="D548" t="e">
        <f>[2]Data!#REF!</f>
        <v>#REF!</v>
      </c>
      <c r="E548" s="233" t="s">
        <v>1259</v>
      </c>
      <c r="G548" t="e">
        <f>[2]Data!#REF!</f>
        <v>#REF!</v>
      </c>
      <c r="I548" s="378" t="e">
        <f t="shared" ref="I548:I611" si="21">+G548*$I$3</f>
        <v>#REF!</v>
      </c>
      <c r="K548" s="398"/>
      <c r="T548" s="399"/>
      <c r="AF548" s="400"/>
      <c r="AG548" s="400"/>
      <c r="AH548" s="400"/>
    </row>
    <row r="549" spans="2:34" customFormat="1" x14ac:dyDescent="0.35">
      <c r="B549" t="e">
        <f>[2]Data!#REF!</f>
        <v>#REF!</v>
      </c>
      <c r="C549" t="e">
        <f>[2]Data!#REF!</f>
        <v>#REF!</v>
      </c>
      <c r="D549" t="e">
        <f>[2]Data!#REF!</f>
        <v>#REF!</v>
      </c>
      <c r="E549" s="233" t="s">
        <v>1259</v>
      </c>
      <c r="G549" t="e">
        <f>[2]Data!#REF!</f>
        <v>#REF!</v>
      </c>
      <c r="I549" s="378" t="e">
        <f t="shared" si="21"/>
        <v>#REF!</v>
      </c>
      <c r="K549" s="398"/>
      <c r="T549" s="399"/>
      <c r="AF549" s="400"/>
      <c r="AG549" s="400"/>
      <c r="AH549" s="400"/>
    </row>
    <row r="550" spans="2:34" customFormat="1" x14ac:dyDescent="0.35">
      <c r="B550" t="e">
        <f>[2]Data!#REF!</f>
        <v>#REF!</v>
      </c>
      <c r="C550" t="e">
        <f>[2]Data!#REF!</f>
        <v>#REF!</v>
      </c>
      <c r="D550" t="e">
        <f>[2]Data!#REF!</f>
        <v>#REF!</v>
      </c>
      <c r="E550" s="233" t="s">
        <v>1259</v>
      </c>
      <c r="G550" t="e">
        <f>[2]Data!#REF!</f>
        <v>#REF!</v>
      </c>
      <c r="I550" s="378" t="e">
        <f t="shared" si="21"/>
        <v>#REF!</v>
      </c>
      <c r="K550" s="398"/>
      <c r="T550" s="399"/>
      <c r="AF550" s="400"/>
      <c r="AG550" s="400"/>
      <c r="AH550" s="400"/>
    </row>
    <row r="551" spans="2:34" customFormat="1" x14ac:dyDescent="0.35">
      <c r="B551" t="e">
        <f>[2]Data!#REF!</f>
        <v>#REF!</v>
      </c>
      <c r="C551" t="e">
        <f>[2]Data!#REF!</f>
        <v>#REF!</v>
      </c>
      <c r="D551" t="e">
        <f>[2]Data!#REF!</f>
        <v>#REF!</v>
      </c>
      <c r="E551" s="233" t="s">
        <v>1259</v>
      </c>
      <c r="G551" t="e">
        <f>[2]Data!#REF!</f>
        <v>#REF!</v>
      </c>
      <c r="I551" s="378" t="e">
        <f t="shared" si="21"/>
        <v>#REF!</v>
      </c>
      <c r="K551" s="398"/>
      <c r="T551" s="399"/>
      <c r="AF551" s="400"/>
      <c r="AG551" s="400"/>
      <c r="AH551" s="400"/>
    </row>
    <row r="552" spans="2:34" customFormat="1" x14ac:dyDescent="0.35">
      <c r="B552" t="e">
        <f>[2]Data!#REF!</f>
        <v>#REF!</v>
      </c>
      <c r="C552" t="e">
        <f>[2]Data!#REF!</f>
        <v>#REF!</v>
      </c>
      <c r="D552" t="e">
        <f>[2]Data!#REF!</f>
        <v>#REF!</v>
      </c>
      <c r="E552" s="233" t="s">
        <v>1259</v>
      </c>
      <c r="G552" t="e">
        <f>[2]Data!#REF!</f>
        <v>#REF!</v>
      </c>
      <c r="I552" s="378" t="e">
        <f t="shared" si="21"/>
        <v>#REF!</v>
      </c>
      <c r="K552" s="398"/>
      <c r="T552" s="399"/>
      <c r="AF552" s="400"/>
      <c r="AG552" s="400"/>
      <c r="AH552" s="400"/>
    </row>
    <row r="553" spans="2:34" customFormat="1" x14ac:dyDescent="0.35">
      <c r="B553" t="e">
        <f>[2]Data!#REF!</f>
        <v>#REF!</v>
      </c>
      <c r="C553" t="e">
        <f>[2]Data!#REF!</f>
        <v>#REF!</v>
      </c>
      <c r="D553" t="e">
        <f>[2]Data!#REF!</f>
        <v>#REF!</v>
      </c>
      <c r="E553" s="233" t="s">
        <v>1259</v>
      </c>
      <c r="G553" t="e">
        <f>[2]Data!#REF!</f>
        <v>#REF!</v>
      </c>
      <c r="I553" s="378" t="e">
        <f t="shared" si="21"/>
        <v>#REF!</v>
      </c>
      <c r="K553" s="398"/>
      <c r="T553" s="399"/>
      <c r="AF553" s="400"/>
      <c r="AG553" s="400"/>
      <c r="AH553" s="400"/>
    </row>
    <row r="554" spans="2:34" customFormat="1" x14ac:dyDescent="0.35">
      <c r="B554" t="e">
        <f>[2]Data!#REF!</f>
        <v>#REF!</v>
      </c>
      <c r="C554" t="e">
        <f>[2]Data!#REF!</f>
        <v>#REF!</v>
      </c>
      <c r="D554" t="e">
        <f>[2]Data!#REF!</f>
        <v>#REF!</v>
      </c>
      <c r="E554" s="233" t="s">
        <v>1259</v>
      </c>
      <c r="G554" t="e">
        <f>[2]Data!#REF!</f>
        <v>#REF!</v>
      </c>
      <c r="I554" s="378" t="e">
        <f t="shared" si="21"/>
        <v>#REF!</v>
      </c>
      <c r="K554" s="398"/>
      <c r="T554" s="399"/>
      <c r="AF554" s="400"/>
      <c r="AG554" s="400"/>
      <c r="AH554" s="400"/>
    </row>
    <row r="555" spans="2:34" customFormat="1" x14ac:dyDescent="0.35">
      <c r="B555" t="e">
        <f>[2]Data!#REF!</f>
        <v>#REF!</v>
      </c>
      <c r="C555" t="e">
        <f>[2]Data!#REF!</f>
        <v>#REF!</v>
      </c>
      <c r="D555" t="e">
        <f>[2]Data!#REF!</f>
        <v>#REF!</v>
      </c>
      <c r="E555" s="233" t="s">
        <v>1259</v>
      </c>
      <c r="G555" t="e">
        <f>[2]Data!#REF!</f>
        <v>#REF!</v>
      </c>
      <c r="I555" s="378" t="e">
        <f t="shared" si="21"/>
        <v>#REF!</v>
      </c>
      <c r="K555" s="398"/>
      <c r="T555" s="399"/>
      <c r="AF555" s="400"/>
      <c r="AG555" s="400"/>
      <c r="AH555" s="400"/>
    </row>
    <row r="556" spans="2:34" customFormat="1" x14ac:dyDescent="0.35">
      <c r="B556" t="e">
        <f>[2]Data!#REF!</f>
        <v>#REF!</v>
      </c>
      <c r="C556" t="e">
        <f>[2]Data!#REF!</f>
        <v>#REF!</v>
      </c>
      <c r="D556" t="e">
        <f>[2]Data!#REF!</f>
        <v>#REF!</v>
      </c>
      <c r="E556" s="233" t="s">
        <v>1259</v>
      </c>
      <c r="G556" t="e">
        <f>[2]Data!#REF!</f>
        <v>#REF!</v>
      </c>
      <c r="I556" s="378" t="e">
        <f t="shared" si="21"/>
        <v>#REF!</v>
      </c>
      <c r="K556" s="398"/>
      <c r="T556" s="399"/>
      <c r="AF556" s="400"/>
      <c r="AG556" s="400"/>
      <c r="AH556" s="400"/>
    </row>
    <row r="557" spans="2:34" customFormat="1" x14ac:dyDescent="0.35">
      <c r="B557" t="e">
        <f>[2]Data!#REF!</f>
        <v>#REF!</v>
      </c>
      <c r="C557" t="e">
        <f>[2]Data!#REF!</f>
        <v>#REF!</v>
      </c>
      <c r="D557" t="e">
        <f>[2]Data!#REF!</f>
        <v>#REF!</v>
      </c>
      <c r="E557" s="233" t="s">
        <v>1259</v>
      </c>
      <c r="G557" t="e">
        <f>[2]Data!#REF!</f>
        <v>#REF!</v>
      </c>
      <c r="I557" s="378" t="e">
        <f t="shared" si="21"/>
        <v>#REF!</v>
      </c>
      <c r="K557" s="398"/>
      <c r="T557" s="399"/>
      <c r="AF557" s="400"/>
      <c r="AG557" s="400"/>
      <c r="AH557" s="400"/>
    </row>
    <row r="558" spans="2:34" customFormat="1" x14ac:dyDescent="0.35">
      <c r="B558" t="e">
        <f>[2]Data!#REF!</f>
        <v>#REF!</v>
      </c>
      <c r="C558" t="e">
        <f>[2]Data!#REF!</f>
        <v>#REF!</v>
      </c>
      <c r="D558" t="e">
        <f>[2]Data!#REF!</f>
        <v>#REF!</v>
      </c>
      <c r="E558" s="233" t="s">
        <v>1259</v>
      </c>
      <c r="G558" t="e">
        <f>[2]Data!#REF!</f>
        <v>#REF!</v>
      </c>
      <c r="I558" s="378" t="e">
        <f t="shared" si="21"/>
        <v>#REF!</v>
      </c>
      <c r="K558" s="398"/>
      <c r="T558" s="399"/>
      <c r="AF558" s="400"/>
      <c r="AG558" s="400"/>
      <c r="AH558" s="400"/>
    </row>
    <row r="559" spans="2:34" customFormat="1" x14ac:dyDescent="0.35">
      <c r="B559" t="e">
        <f>[2]Data!#REF!</f>
        <v>#REF!</v>
      </c>
      <c r="C559" t="e">
        <f>[2]Data!#REF!</f>
        <v>#REF!</v>
      </c>
      <c r="D559" t="e">
        <f>[2]Data!#REF!</f>
        <v>#REF!</v>
      </c>
      <c r="E559" s="233" t="s">
        <v>1259</v>
      </c>
      <c r="G559" t="e">
        <f>[2]Data!#REF!</f>
        <v>#REF!</v>
      </c>
      <c r="I559" s="378" t="e">
        <f t="shared" si="21"/>
        <v>#REF!</v>
      </c>
      <c r="K559" s="398"/>
      <c r="T559" s="399"/>
      <c r="AF559" s="400"/>
      <c r="AG559" s="400"/>
      <c r="AH559" s="400"/>
    </row>
    <row r="560" spans="2:34" customFormat="1" x14ac:dyDescent="0.35">
      <c r="B560" t="e">
        <f>[2]Data!#REF!</f>
        <v>#REF!</v>
      </c>
      <c r="C560" t="e">
        <f>[2]Data!#REF!</f>
        <v>#REF!</v>
      </c>
      <c r="D560" t="e">
        <f>[2]Data!#REF!</f>
        <v>#REF!</v>
      </c>
      <c r="E560" s="233" t="s">
        <v>1259</v>
      </c>
      <c r="G560" t="e">
        <f>[2]Data!#REF!</f>
        <v>#REF!</v>
      </c>
      <c r="I560" s="378" t="e">
        <f t="shared" si="21"/>
        <v>#REF!</v>
      </c>
      <c r="K560" s="398"/>
      <c r="T560" s="399"/>
      <c r="AF560" s="400"/>
      <c r="AG560" s="400"/>
      <c r="AH560" s="400"/>
    </row>
    <row r="561" spans="2:34" customFormat="1" x14ac:dyDescent="0.35">
      <c r="B561" t="e">
        <f>[2]Data!#REF!</f>
        <v>#REF!</v>
      </c>
      <c r="C561" t="e">
        <f>[2]Data!#REF!</f>
        <v>#REF!</v>
      </c>
      <c r="D561" t="e">
        <f>[2]Data!#REF!</f>
        <v>#REF!</v>
      </c>
      <c r="E561" s="233" t="s">
        <v>1259</v>
      </c>
      <c r="G561" t="e">
        <f>[2]Data!#REF!</f>
        <v>#REF!</v>
      </c>
      <c r="I561" s="378" t="e">
        <f t="shared" si="21"/>
        <v>#REF!</v>
      </c>
      <c r="K561" s="398"/>
      <c r="T561" s="399"/>
      <c r="AF561" s="400"/>
      <c r="AG561" s="400"/>
      <c r="AH561" s="400"/>
    </row>
    <row r="562" spans="2:34" customFormat="1" x14ac:dyDescent="0.35">
      <c r="B562" t="e">
        <f>[2]Data!#REF!</f>
        <v>#REF!</v>
      </c>
      <c r="C562" t="e">
        <f>[2]Data!#REF!</f>
        <v>#REF!</v>
      </c>
      <c r="D562" t="e">
        <f>[2]Data!#REF!</f>
        <v>#REF!</v>
      </c>
      <c r="E562" s="233" t="s">
        <v>1259</v>
      </c>
      <c r="G562" t="e">
        <f>[2]Data!#REF!</f>
        <v>#REF!</v>
      </c>
      <c r="I562" s="378" t="e">
        <f t="shared" si="21"/>
        <v>#REF!</v>
      </c>
      <c r="K562" s="398"/>
      <c r="T562" s="399"/>
      <c r="AF562" s="400"/>
      <c r="AG562" s="400"/>
      <c r="AH562" s="400"/>
    </row>
    <row r="563" spans="2:34" customFormat="1" x14ac:dyDescent="0.35">
      <c r="B563" t="e">
        <f>[2]Data!#REF!</f>
        <v>#REF!</v>
      </c>
      <c r="C563" t="e">
        <f>[2]Data!#REF!</f>
        <v>#REF!</v>
      </c>
      <c r="D563" t="e">
        <f>[2]Data!#REF!</f>
        <v>#REF!</v>
      </c>
      <c r="E563" s="233" t="s">
        <v>1259</v>
      </c>
      <c r="G563" t="e">
        <f>[2]Data!#REF!</f>
        <v>#REF!</v>
      </c>
      <c r="I563" s="378" t="e">
        <f t="shared" si="21"/>
        <v>#REF!</v>
      </c>
      <c r="K563" s="398"/>
      <c r="T563" s="399"/>
      <c r="AF563" s="400"/>
      <c r="AG563" s="400"/>
      <c r="AH563" s="400"/>
    </row>
    <row r="564" spans="2:34" customFormat="1" x14ac:dyDescent="0.35">
      <c r="B564" t="e">
        <f>[2]Data!#REF!</f>
        <v>#REF!</v>
      </c>
      <c r="C564" t="e">
        <f>[2]Data!#REF!</f>
        <v>#REF!</v>
      </c>
      <c r="D564" t="e">
        <f>[2]Data!#REF!</f>
        <v>#REF!</v>
      </c>
      <c r="E564" s="233" t="s">
        <v>1259</v>
      </c>
      <c r="G564" t="e">
        <f>[2]Data!#REF!</f>
        <v>#REF!</v>
      </c>
      <c r="I564" s="378" t="e">
        <f t="shared" si="21"/>
        <v>#REF!</v>
      </c>
      <c r="K564" s="398"/>
      <c r="T564" s="399"/>
      <c r="AF564" s="400"/>
      <c r="AG564" s="400"/>
      <c r="AH564" s="400"/>
    </row>
    <row r="565" spans="2:34" customFormat="1" x14ac:dyDescent="0.35">
      <c r="B565" t="e">
        <f>[2]Data!#REF!</f>
        <v>#REF!</v>
      </c>
      <c r="C565" t="e">
        <f>[2]Data!#REF!</f>
        <v>#REF!</v>
      </c>
      <c r="D565" t="e">
        <f>[2]Data!#REF!</f>
        <v>#REF!</v>
      </c>
      <c r="E565" s="233" t="s">
        <v>1259</v>
      </c>
      <c r="G565" t="e">
        <f>[2]Data!#REF!</f>
        <v>#REF!</v>
      </c>
      <c r="I565" s="378" t="e">
        <f t="shared" si="21"/>
        <v>#REF!</v>
      </c>
      <c r="K565" s="398"/>
      <c r="T565" s="399"/>
      <c r="AF565" s="400"/>
      <c r="AG565" s="400"/>
      <c r="AH565" s="400"/>
    </row>
    <row r="566" spans="2:34" customFormat="1" x14ac:dyDescent="0.35">
      <c r="B566" t="e">
        <f>[2]Data!#REF!</f>
        <v>#REF!</v>
      </c>
      <c r="C566" t="e">
        <f>[2]Data!#REF!</f>
        <v>#REF!</v>
      </c>
      <c r="D566" t="e">
        <f>[2]Data!#REF!</f>
        <v>#REF!</v>
      </c>
      <c r="E566" s="233" t="s">
        <v>1259</v>
      </c>
      <c r="G566" t="e">
        <f>[2]Data!#REF!</f>
        <v>#REF!</v>
      </c>
      <c r="I566" s="378" t="e">
        <f t="shared" si="21"/>
        <v>#REF!</v>
      </c>
      <c r="K566" s="398"/>
      <c r="T566" s="399"/>
      <c r="AF566" s="400"/>
      <c r="AG566" s="400"/>
      <c r="AH566" s="400"/>
    </row>
    <row r="567" spans="2:34" customFormat="1" x14ac:dyDescent="0.35">
      <c r="B567" t="e">
        <f>[2]Data!#REF!</f>
        <v>#REF!</v>
      </c>
      <c r="C567" t="e">
        <f>[2]Data!#REF!</f>
        <v>#REF!</v>
      </c>
      <c r="D567" t="e">
        <f>[2]Data!#REF!</f>
        <v>#REF!</v>
      </c>
      <c r="E567" s="233" t="s">
        <v>1259</v>
      </c>
      <c r="G567" t="e">
        <f>[2]Data!#REF!</f>
        <v>#REF!</v>
      </c>
      <c r="I567" s="378" t="e">
        <f t="shared" si="21"/>
        <v>#REF!</v>
      </c>
      <c r="K567" s="398"/>
      <c r="T567" s="399"/>
      <c r="AF567" s="400"/>
      <c r="AG567" s="400"/>
      <c r="AH567" s="400"/>
    </row>
    <row r="568" spans="2:34" customFormat="1" x14ac:dyDescent="0.35">
      <c r="B568" t="e">
        <f>[2]Data!#REF!</f>
        <v>#REF!</v>
      </c>
      <c r="C568" t="e">
        <f>[2]Data!#REF!</f>
        <v>#REF!</v>
      </c>
      <c r="D568" t="e">
        <f>[2]Data!#REF!</f>
        <v>#REF!</v>
      </c>
      <c r="E568" s="233" t="s">
        <v>1259</v>
      </c>
      <c r="G568" t="e">
        <f>[2]Data!#REF!</f>
        <v>#REF!</v>
      </c>
      <c r="I568" s="378" t="e">
        <f t="shared" si="21"/>
        <v>#REF!</v>
      </c>
      <c r="K568" s="398"/>
      <c r="T568" s="399"/>
      <c r="AF568" s="400"/>
      <c r="AG568" s="400"/>
      <c r="AH568" s="400"/>
    </row>
    <row r="569" spans="2:34" customFormat="1" x14ac:dyDescent="0.35">
      <c r="B569" t="e">
        <f>[2]Data!#REF!</f>
        <v>#REF!</v>
      </c>
      <c r="C569" t="e">
        <f>[2]Data!#REF!</f>
        <v>#REF!</v>
      </c>
      <c r="D569" t="e">
        <f>[2]Data!#REF!</f>
        <v>#REF!</v>
      </c>
      <c r="E569" s="233" t="s">
        <v>1259</v>
      </c>
      <c r="G569" t="e">
        <f>[2]Data!#REF!</f>
        <v>#REF!</v>
      </c>
      <c r="I569" s="378" t="e">
        <f t="shared" si="21"/>
        <v>#REF!</v>
      </c>
      <c r="K569" s="398"/>
      <c r="T569" s="399"/>
      <c r="AF569" s="400"/>
      <c r="AG569" s="400"/>
      <c r="AH569" s="400"/>
    </row>
    <row r="570" spans="2:34" customFormat="1" x14ac:dyDescent="0.35">
      <c r="B570" t="e">
        <f>[2]Data!#REF!</f>
        <v>#REF!</v>
      </c>
      <c r="C570" t="e">
        <f>[2]Data!#REF!</f>
        <v>#REF!</v>
      </c>
      <c r="D570" t="e">
        <f>[2]Data!#REF!</f>
        <v>#REF!</v>
      </c>
      <c r="E570" s="233" t="s">
        <v>1259</v>
      </c>
      <c r="G570" t="e">
        <f>[2]Data!#REF!</f>
        <v>#REF!</v>
      </c>
      <c r="I570" s="378" t="e">
        <f t="shared" si="21"/>
        <v>#REF!</v>
      </c>
      <c r="K570" s="398"/>
      <c r="T570" s="399"/>
      <c r="AF570" s="400"/>
      <c r="AG570" s="400"/>
      <c r="AH570" s="400"/>
    </row>
    <row r="571" spans="2:34" customFormat="1" x14ac:dyDescent="0.35">
      <c r="B571" t="e">
        <f>[2]Data!#REF!</f>
        <v>#REF!</v>
      </c>
      <c r="C571" t="e">
        <f>[2]Data!#REF!</f>
        <v>#REF!</v>
      </c>
      <c r="D571" t="e">
        <f>[2]Data!#REF!</f>
        <v>#REF!</v>
      </c>
      <c r="E571" s="233" t="s">
        <v>1259</v>
      </c>
      <c r="G571" t="e">
        <f>[2]Data!#REF!</f>
        <v>#REF!</v>
      </c>
      <c r="I571" s="378" t="e">
        <f t="shared" si="21"/>
        <v>#REF!</v>
      </c>
      <c r="K571" s="398"/>
      <c r="T571" s="399"/>
      <c r="AF571" s="400"/>
      <c r="AG571" s="400"/>
      <c r="AH571" s="400"/>
    </row>
    <row r="572" spans="2:34" customFormat="1" x14ac:dyDescent="0.35">
      <c r="B572" t="e">
        <f>[2]Data!#REF!</f>
        <v>#REF!</v>
      </c>
      <c r="C572" t="e">
        <f>[2]Data!#REF!</f>
        <v>#REF!</v>
      </c>
      <c r="D572" t="e">
        <f>[2]Data!#REF!</f>
        <v>#REF!</v>
      </c>
      <c r="E572" s="233" t="s">
        <v>1259</v>
      </c>
      <c r="G572" t="e">
        <f>[2]Data!#REF!</f>
        <v>#REF!</v>
      </c>
      <c r="I572" s="378" t="e">
        <f t="shared" si="21"/>
        <v>#REF!</v>
      </c>
      <c r="K572" s="398"/>
      <c r="T572" s="399"/>
      <c r="AF572" s="400"/>
      <c r="AG572" s="400"/>
      <c r="AH572" s="400"/>
    </row>
    <row r="573" spans="2:34" customFormat="1" x14ac:dyDescent="0.35">
      <c r="B573" t="e">
        <f>[2]Data!#REF!</f>
        <v>#REF!</v>
      </c>
      <c r="C573" t="e">
        <f>[2]Data!#REF!</f>
        <v>#REF!</v>
      </c>
      <c r="D573" t="e">
        <f>[2]Data!#REF!</f>
        <v>#REF!</v>
      </c>
      <c r="E573" s="233" t="s">
        <v>1259</v>
      </c>
      <c r="G573" t="e">
        <f>[2]Data!#REF!</f>
        <v>#REF!</v>
      </c>
      <c r="I573" s="378" t="e">
        <f t="shared" si="21"/>
        <v>#REF!</v>
      </c>
      <c r="K573" s="398"/>
      <c r="T573" s="399"/>
      <c r="AF573" s="400"/>
      <c r="AG573" s="400"/>
      <c r="AH573" s="400"/>
    </row>
    <row r="574" spans="2:34" customFormat="1" x14ac:dyDescent="0.35">
      <c r="B574" t="e">
        <f>[2]Data!#REF!</f>
        <v>#REF!</v>
      </c>
      <c r="C574" t="e">
        <f>[2]Data!#REF!</f>
        <v>#REF!</v>
      </c>
      <c r="D574" t="e">
        <f>[2]Data!#REF!</f>
        <v>#REF!</v>
      </c>
      <c r="E574" s="233" t="s">
        <v>1259</v>
      </c>
      <c r="G574" t="e">
        <f>[2]Data!#REF!</f>
        <v>#REF!</v>
      </c>
      <c r="I574" s="378" t="e">
        <f t="shared" si="21"/>
        <v>#REF!</v>
      </c>
      <c r="K574" s="398"/>
      <c r="T574" s="399"/>
      <c r="AF574" s="400"/>
      <c r="AG574" s="400"/>
      <c r="AH574" s="400"/>
    </row>
    <row r="575" spans="2:34" customFormat="1" x14ac:dyDescent="0.35">
      <c r="B575" t="e">
        <f>[2]Data!#REF!</f>
        <v>#REF!</v>
      </c>
      <c r="C575" t="e">
        <f>[2]Data!#REF!</f>
        <v>#REF!</v>
      </c>
      <c r="D575" t="e">
        <f>[2]Data!#REF!</f>
        <v>#REF!</v>
      </c>
      <c r="E575" s="233" t="s">
        <v>1259</v>
      </c>
      <c r="G575" t="e">
        <f>[2]Data!#REF!</f>
        <v>#REF!</v>
      </c>
      <c r="I575" s="378" t="e">
        <f t="shared" si="21"/>
        <v>#REF!</v>
      </c>
      <c r="K575" s="398"/>
      <c r="T575" s="399"/>
      <c r="AF575" s="400"/>
      <c r="AG575" s="400"/>
      <c r="AH575" s="400"/>
    </row>
    <row r="576" spans="2:34" customFormat="1" x14ac:dyDescent="0.35">
      <c r="B576" t="e">
        <f>[2]Data!#REF!</f>
        <v>#REF!</v>
      </c>
      <c r="C576" t="e">
        <f>[2]Data!#REF!</f>
        <v>#REF!</v>
      </c>
      <c r="D576" t="e">
        <f>[2]Data!#REF!</f>
        <v>#REF!</v>
      </c>
      <c r="E576" s="233" t="s">
        <v>1259</v>
      </c>
      <c r="G576" t="e">
        <f>[2]Data!#REF!</f>
        <v>#REF!</v>
      </c>
      <c r="I576" s="378" t="e">
        <f t="shared" si="21"/>
        <v>#REF!</v>
      </c>
      <c r="K576" s="398"/>
      <c r="T576" s="399"/>
      <c r="AF576" s="400"/>
      <c r="AG576" s="400"/>
      <c r="AH576" s="400"/>
    </row>
    <row r="577" spans="2:34" customFormat="1" x14ac:dyDescent="0.35">
      <c r="B577" t="e">
        <f>[2]Data!#REF!</f>
        <v>#REF!</v>
      </c>
      <c r="C577" t="e">
        <f>[2]Data!#REF!</f>
        <v>#REF!</v>
      </c>
      <c r="D577" t="e">
        <f>[2]Data!#REF!</f>
        <v>#REF!</v>
      </c>
      <c r="E577" s="233" t="s">
        <v>1259</v>
      </c>
      <c r="G577" t="e">
        <f>[2]Data!#REF!</f>
        <v>#REF!</v>
      </c>
      <c r="I577" s="378" t="e">
        <f t="shared" si="21"/>
        <v>#REF!</v>
      </c>
      <c r="K577" s="398"/>
      <c r="T577" s="399"/>
      <c r="AF577" s="400"/>
      <c r="AG577" s="400"/>
      <c r="AH577" s="400"/>
    </row>
    <row r="578" spans="2:34" customFormat="1" x14ac:dyDescent="0.35">
      <c r="B578" t="e">
        <f>[2]Data!#REF!</f>
        <v>#REF!</v>
      </c>
      <c r="C578" t="e">
        <f>[2]Data!#REF!</f>
        <v>#REF!</v>
      </c>
      <c r="D578" t="e">
        <f>[2]Data!#REF!</f>
        <v>#REF!</v>
      </c>
      <c r="E578" s="233" t="s">
        <v>1259</v>
      </c>
      <c r="G578" t="e">
        <f>[2]Data!#REF!</f>
        <v>#REF!</v>
      </c>
      <c r="I578" s="378" t="e">
        <f t="shared" si="21"/>
        <v>#REF!</v>
      </c>
      <c r="K578" s="398"/>
      <c r="T578" s="399"/>
      <c r="AF578" s="400"/>
      <c r="AG578" s="400"/>
      <c r="AH578" s="400"/>
    </row>
    <row r="579" spans="2:34" customFormat="1" x14ac:dyDescent="0.35">
      <c r="B579" t="e">
        <f>[2]Data!#REF!</f>
        <v>#REF!</v>
      </c>
      <c r="C579" t="e">
        <f>[2]Data!#REF!</f>
        <v>#REF!</v>
      </c>
      <c r="D579" t="e">
        <f>[2]Data!#REF!</f>
        <v>#REF!</v>
      </c>
      <c r="E579" s="233" t="s">
        <v>1259</v>
      </c>
      <c r="G579" t="e">
        <f>[2]Data!#REF!</f>
        <v>#REF!</v>
      </c>
      <c r="I579" s="378" t="e">
        <f t="shared" si="21"/>
        <v>#REF!</v>
      </c>
      <c r="K579" s="398"/>
      <c r="T579" s="399"/>
      <c r="AF579" s="400"/>
      <c r="AG579" s="400"/>
      <c r="AH579" s="400"/>
    </row>
    <row r="580" spans="2:34" customFormat="1" x14ac:dyDescent="0.35">
      <c r="B580" t="e">
        <f>[2]Data!#REF!</f>
        <v>#REF!</v>
      </c>
      <c r="C580" t="e">
        <f>[2]Data!#REF!</f>
        <v>#REF!</v>
      </c>
      <c r="D580" t="e">
        <f>[2]Data!#REF!</f>
        <v>#REF!</v>
      </c>
      <c r="E580" s="233" t="s">
        <v>1259</v>
      </c>
      <c r="G580" t="e">
        <f>[2]Data!#REF!</f>
        <v>#REF!</v>
      </c>
      <c r="I580" s="378" t="e">
        <f t="shared" si="21"/>
        <v>#REF!</v>
      </c>
      <c r="K580" s="398"/>
      <c r="T580" s="399"/>
      <c r="AF580" s="400"/>
      <c r="AG580" s="400"/>
      <c r="AH580" s="400"/>
    </row>
    <row r="581" spans="2:34" customFormat="1" x14ac:dyDescent="0.35">
      <c r="B581" t="e">
        <f>[2]Data!#REF!</f>
        <v>#REF!</v>
      </c>
      <c r="C581" t="e">
        <f>[2]Data!#REF!</f>
        <v>#REF!</v>
      </c>
      <c r="D581" t="e">
        <f>[2]Data!#REF!</f>
        <v>#REF!</v>
      </c>
      <c r="E581" s="233" t="s">
        <v>1259</v>
      </c>
      <c r="G581" t="e">
        <f>[2]Data!#REF!</f>
        <v>#REF!</v>
      </c>
      <c r="I581" s="378" t="e">
        <f t="shared" si="21"/>
        <v>#REF!</v>
      </c>
      <c r="K581" s="398"/>
      <c r="T581" s="399"/>
      <c r="AF581" s="400"/>
      <c r="AG581" s="400"/>
      <c r="AH581" s="400"/>
    </row>
    <row r="582" spans="2:34" customFormat="1" x14ac:dyDescent="0.35">
      <c r="B582" t="e">
        <f>[2]Data!#REF!</f>
        <v>#REF!</v>
      </c>
      <c r="C582" t="e">
        <f>[2]Data!#REF!</f>
        <v>#REF!</v>
      </c>
      <c r="D582" t="e">
        <f>[2]Data!#REF!</f>
        <v>#REF!</v>
      </c>
      <c r="E582" s="233" t="s">
        <v>1259</v>
      </c>
      <c r="G582" t="e">
        <f>[2]Data!#REF!</f>
        <v>#REF!</v>
      </c>
      <c r="I582" s="378" t="e">
        <f t="shared" si="21"/>
        <v>#REF!</v>
      </c>
      <c r="K582" s="398"/>
      <c r="T582" s="399"/>
      <c r="AF582" s="400"/>
      <c r="AG582" s="400"/>
      <c r="AH582" s="400"/>
    </row>
    <row r="583" spans="2:34" customFormat="1" x14ac:dyDescent="0.35">
      <c r="B583" t="e">
        <f>[2]Data!#REF!</f>
        <v>#REF!</v>
      </c>
      <c r="C583" t="e">
        <f>[2]Data!#REF!</f>
        <v>#REF!</v>
      </c>
      <c r="D583" t="e">
        <f>[2]Data!#REF!</f>
        <v>#REF!</v>
      </c>
      <c r="E583" s="233" t="s">
        <v>1259</v>
      </c>
      <c r="G583" t="e">
        <f>[2]Data!#REF!</f>
        <v>#REF!</v>
      </c>
      <c r="I583" s="378" t="e">
        <f t="shared" si="21"/>
        <v>#REF!</v>
      </c>
      <c r="K583" s="398"/>
      <c r="T583" s="399"/>
      <c r="AF583" s="400"/>
      <c r="AG583" s="400"/>
      <c r="AH583" s="400"/>
    </row>
    <row r="584" spans="2:34" customFormat="1" x14ac:dyDescent="0.35">
      <c r="B584" t="e">
        <f>[2]Data!#REF!</f>
        <v>#REF!</v>
      </c>
      <c r="C584" t="e">
        <f>[2]Data!#REF!</f>
        <v>#REF!</v>
      </c>
      <c r="D584" t="e">
        <f>[2]Data!#REF!</f>
        <v>#REF!</v>
      </c>
      <c r="E584" s="233" t="s">
        <v>1259</v>
      </c>
      <c r="G584" t="e">
        <f>[2]Data!#REF!</f>
        <v>#REF!</v>
      </c>
      <c r="I584" s="378" t="e">
        <f t="shared" si="21"/>
        <v>#REF!</v>
      </c>
      <c r="K584" s="398"/>
      <c r="T584" s="399"/>
      <c r="AF584" s="400"/>
      <c r="AG584" s="400"/>
      <c r="AH584" s="400"/>
    </row>
    <row r="585" spans="2:34" customFormat="1" x14ac:dyDescent="0.35">
      <c r="B585" t="e">
        <f>[2]Data!#REF!</f>
        <v>#REF!</v>
      </c>
      <c r="C585" t="e">
        <f>[2]Data!#REF!</f>
        <v>#REF!</v>
      </c>
      <c r="D585" t="e">
        <f>[2]Data!#REF!</f>
        <v>#REF!</v>
      </c>
      <c r="E585" s="233" t="s">
        <v>1259</v>
      </c>
      <c r="G585" t="e">
        <f>[2]Data!#REF!</f>
        <v>#REF!</v>
      </c>
      <c r="I585" s="378" t="e">
        <f t="shared" si="21"/>
        <v>#REF!</v>
      </c>
      <c r="K585" s="398"/>
      <c r="T585" s="399"/>
      <c r="AF585" s="400"/>
      <c r="AG585" s="400"/>
      <c r="AH585" s="400"/>
    </row>
    <row r="586" spans="2:34" customFormat="1" x14ac:dyDescent="0.35">
      <c r="B586" t="e">
        <f>[2]Data!#REF!</f>
        <v>#REF!</v>
      </c>
      <c r="C586" t="e">
        <f>[2]Data!#REF!</f>
        <v>#REF!</v>
      </c>
      <c r="D586" t="e">
        <f>[2]Data!#REF!</f>
        <v>#REF!</v>
      </c>
      <c r="E586" s="233" t="s">
        <v>1259</v>
      </c>
      <c r="G586" t="e">
        <f>[2]Data!#REF!</f>
        <v>#REF!</v>
      </c>
      <c r="I586" s="378" t="e">
        <f t="shared" si="21"/>
        <v>#REF!</v>
      </c>
      <c r="K586" s="398"/>
      <c r="T586" s="399"/>
      <c r="AF586" s="400"/>
      <c r="AG586" s="400"/>
      <c r="AH586" s="400"/>
    </row>
    <row r="587" spans="2:34" customFormat="1" x14ac:dyDescent="0.35">
      <c r="B587" t="e">
        <f>[2]Data!#REF!</f>
        <v>#REF!</v>
      </c>
      <c r="C587" t="e">
        <f>[2]Data!#REF!</f>
        <v>#REF!</v>
      </c>
      <c r="D587" t="e">
        <f>[2]Data!#REF!</f>
        <v>#REF!</v>
      </c>
      <c r="E587" s="233" t="s">
        <v>1259</v>
      </c>
      <c r="G587" t="e">
        <f>[2]Data!#REF!</f>
        <v>#REF!</v>
      </c>
      <c r="I587" s="378" t="e">
        <f t="shared" si="21"/>
        <v>#REF!</v>
      </c>
      <c r="K587" s="398"/>
      <c r="T587" s="399"/>
      <c r="AF587" s="400"/>
      <c r="AG587" s="400"/>
      <c r="AH587" s="400"/>
    </row>
    <row r="588" spans="2:34" customFormat="1" x14ac:dyDescent="0.35">
      <c r="B588" t="e">
        <f>[2]Data!#REF!</f>
        <v>#REF!</v>
      </c>
      <c r="C588" t="e">
        <f>[2]Data!#REF!</f>
        <v>#REF!</v>
      </c>
      <c r="D588" t="e">
        <f>[2]Data!#REF!</f>
        <v>#REF!</v>
      </c>
      <c r="E588" s="233" t="s">
        <v>1259</v>
      </c>
      <c r="G588" t="e">
        <f>[2]Data!#REF!</f>
        <v>#REF!</v>
      </c>
      <c r="I588" s="378" t="e">
        <f t="shared" si="21"/>
        <v>#REF!</v>
      </c>
      <c r="K588" s="398"/>
      <c r="T588" s="399"/>
      <c r="AF588" s="400"/>
      <c r="AG588" s="400"/>
      <c r="AH588" s="400"/>
    </row>
    <row r="589" spans="2:34" customFormat="1" x14ac:dyDescent="0.35">
      <c r="B589" t="e">
        <f>[2]Data!#REF!</f>
        <v>#REF!</v>
      </c>
      <c r="C589" t="e">
        <f>[2]Data!#REF!</f>
        <v>#REF!</v>
      </c>
      <c r="D589" t="e">
        <f>[2]Data!#REF!</f>
        <v>#REF!</v>
      </c>
      <c r="E589" s="233" t="s">
        <v>1259</v>
      </c>
      <c r="G589" t="e">
        <f>[2]Data!#REF!</f>
        <v>#REF!</v>
      </c>
      <c r="I589" s="378" t="e">
        <f t="shared" si="21"/>
        <v>#REF!</v>
      </c>
      <c r="K589" s="398"/>
      <c r="T589" s="399"/>
      <c r="AF589" s="400"/>
      <c r="AG589" s="400"/>
      <c r="AH589" s="400"/>
    </row>
    <row r="590" spans="2:34" customFormat="1" x14ac:dyDescent="0.35">
      <c r="B590" t="e">
        <f>[2]Data!#REF!</f>
        <v>#REF!</v>
      </c>
      <c r="C590" t="e">
        <f>[2]Data!#REF!</f>
        <v>#REF!</v>
      </c>
      <c r="D590" t="e">
        <f>[2]Data!#REF!</f>
        <v>#REF!</v>
      </c>
      <c r="E590" s="233" t="s">
        <v>1259</v>
      </c>
      <c r="G590" t="e">
        <f>[2]Data!#REF!</f>
        <v>#REF!</v>
      </c>
      <c r="I590" s="378" t="e">
        <f t="shared" si="21"/>
        <v>#REF!</v>
      </c>
      <c r="K590" s="398"/>
      <c r="T590" s="399"/>
      <c r="AF590" s="400"/>
      <c r="AG590" s="400"/>
      <c r="AH590" s="400"/>
    </row>
    <row r="591" spans="2:34" customFormat="1" x14ac:dyDescent="0.35">
      <c r="B591" t="e">
        <f>[2]Data!#REF!</f>
        <v>#REF!</v>
      </c>
      <c r="C591" t="e">
        <f>[2]Data!#REF!</f>
        <v>#REF!</v>
      </c>
      <c r="D591" t="e">
        <f>[2]Data!#REF!</f>
        <v>#REF!</v>
      </c>
      <c r="E591" s="233" t="s">
        <v>1259</v>
      </c>
      <c r="G591" t="e">
        <f>[2]Data!#REF!</f>
        <v>#REF!</v>
      </c>
      <c r="I591" s="378" t="e">
        <f t="shared" si="21"/>
        <v>#REF!</v>
      </c>
      <c r="K591" s="398"/>
      <c r="T591" s="399"/>
      <c r="AF591" s="400"/>
      <c r="AG591" s="400"/>
      <c r="AH591" s="400"/>
    </row>
    <row r="592" spans="2:34" customFormat="1" x14ac:dyDescent="0.35">
      <c r="B592" t="e">
        <f>[2]Data!#REF!</f>
        <v>#REF!</v>
      </c>
      <c r="C592" t="e">
        <f>[2]Data!#REF!</f>
        <v>#REF!</v>
      </c>
      <c r="D592" t="e">
        <f>[2]Data!#REF!</f>
        <v>#REF!</v>
      </c>
      <c r="E592" s="233" t="s">
        <v>1259</v>
      </c>
      <c r="G592" t="e">
        <f>[2]Data!#REF!</f>
        <v>#REF!</v>
      </c>
      <c r="I592" s="378" t="e">
        <f t="shared" si="21"/>
        <v>#REF!</v>
      </c>
      <c r="K592" s="398"/>
      <c r="T592" s="399"/>
      <c r="AF592" s="400"/>
      <c r="AG592" s="400"/>
      <c r="AH592" s="400"/>
    </row>
    <row r="593" spans="2:34" customFormat="1" x14ac:dyDescent="0.35">
      <c r="B593" t="e">
        <f>[2]Data!#REF!</f>
        <v>#REF!</v>
      </c>
      <c r="C593" t="e">
        <f>[2]Data!#REF!</f>
        <v>#REF!</v>
      </c>
      <c r="D593" t="e">
        <f>[2]Data!#REF!</f>
        <v>#REF!</v>
      </c>
      <c r="E593" s="233" t="s">
        <v>1259</v>
      </c>
      <c r="G593" t="e">
        <f>[2]Data!#REF!</f>
        <v>#REF!</v>
      </c>
      <c r="I593" s="378" t="e">
        <f t="shared" si="21"/>
        <v>#REF!</v>
      </c>
      <c r="K593" s="398"/>
      <c r="T593" s="399"/>
      <c r="AF593" s="400"/>
      <c r="AG593" s="400"/>
      <c r="AH593" s="400"/>
    </row>
    <row r="594" spans="2:34" customFormat="1" x14ac:dyDescent="0.35">
      <c r="B594" t="e">
        <f>[2]Data!#REF!</f>
        <v>#REF!</v>
      </c>
      <c r="C594" t="e">
        <f>[2]Data!#REF!</f>
        <v>#REF!</v>
      </c>
      <c r="D594" t="e">
        <f>[2]Data!#REF!</f>
        <v>#REF!</v>
      </c>
      <c r="E594" s="233" t="s">
        <v>1259</v>
      </c>
      <c r="G594" t="e">
        <f>[2]Data!#REF!</f>
        <v>#REF!</v>
      </c>
      <c r="I594" s="378" t="e">
        <f t="shared" si="21"/>
        <v>#REF!</v>
      </c>
      <c r="K594" s="398"/>
      <c r="T594" s="399"/>
      <c r="AF594" s="400"/>
      <c r="AG594" s="400"/>
      <c r="AH594" s="400"/>
    </row>
    <row r="595" spans="2:34" customFormat="1" x14ac:dyDescent="0.35">
      <c r="B595" t="e">
        <f>[2]Data!#REF!</f>
        <v>#REF!</v>
      </c>
      <c r="C595" t="e">
        <f>[2]Data!#REF!</f>
        <v>#REF!</v>
      </c>
      <c r="D595" t="e">
        <f>[2]Data!#REF!</f>
        <v>#REF!</v>
      </c>
      <c r="E595" s="233" t="s">
        <v>1259</v>
      </c>
      <c r="G595" t="e">
        <f>[2]Data!#REF!</f>
        <v>#REF!</v>
      </c>
      <c r="I595" s="378" t="e">
        <f t="shared" si="21"/>
        <v>#REF!</v>
      </c>
      <c r="K595" s="398"/>
      <c r="T595" s="399"/>
      <c r="AF595" s="400"/>
      <c r="AG595" s="400"/>
      <c r="AH595" s="400"/>
    </row>
    <row r="596" spans="2:34" customFormat="1" x14ac:dyDescent="0.35">
      <c r="B596" t="e">
        <f>[2]Data!#REF!</f>
        <v>#REF!</v>
      </c>
      <c r="C596" t="e">
        <f>[2]Data!#REF!</f>
        <v>#REF!</v>
      </c>
      <c r="D596" t="e">
        <f>[2]Data!#REF!</f>
        <v>#REF!</v>
      </c>
      <c r="E596" s="233" t="s">
        <v>1259</v>
      </c>
      <c r="G596" t="e">
        <f>[2]Data!#REF!</f>
        <v>#REF!</v>
      </c>
      <c r="I596" s="378" t="e">
        <f t="shared" si="21"/>
        <v>#REF!</v>
      </c>
      <c r="K596" s="398"/>
      <c r="T596" s="399"/>
      <c r="AF596" s="400"/>
      <c r="AG596" s="400"/>
      <c r="AH596" s="400"/>
    </row>
    <row r="597" spans="2:34" customFormat="1" x14ac:dyDescent="0.35">
      <c r="B597" t="e">
        <f>[2]Data!#REF!</f>
        <v>#REF!</v>
      </c>
      <c r="C597" t="e">
        <f>[2]Data!#REF!</f>
        <v>#REF!</v>
      </c>
      <c r="D597" t="e">
        <f>[2]Data!#REF!</f>
        <v>#REF!</v>
      </c>
      <c r="E597" s="233" t="s">
        <v>1259</v>
      </c>
      <c r="G597" t="e">
        <f>[2]Data!#REF!</f>
        <v>#REF!</v>
      </c>
      <c r="I597" s="378" t="e">
        <f t="shared" si="21"/>
        <v>#REF!</v>
      </c>
      <c r="K597" s="398"/>
      <c r="T597" s="399"/>
      <c r="AF597" s="400"/>
      <c r="AG597" s="400"/>
      <c r="AH597" s="400"/>
    </row>
    <row r="598" spans="2:34" customFormat="1" x14ac:dyDescent="0.35">
      <c r="B598" t="e">
        <f>[2]Data!#REF!</f>
        <v>#REF!</v>
      </c>
      <c r="C598" t="e">
        <f>[2]Data!#REF!</f>
        <v>#REF!</v>
      </c>
      <c r="D598" t="e">
        <f>[2]Data!#REF!</f>
        <v>#REF!</v>
      </c>
      <c r="E598" s="233" t="s">
        <v>1259</v>
      </c>
      <c r="G598" t="e">
        <f>[2]Data!#REF!</f>
        <v>#REF!</v>
      </c>
      <c r="I598" s="378" t="e">
        <f t="shared" si="21"/>
        <v>#REF!</v>
      </c>
      <c r="K598" s="398"/>
      <c r="T598" s="399"/>
      <c r="AF598" s="400"/>
      <c r="AG598" s="400"/>
      <c r="AH598" s="400"/>
    </row>
    <row r="599" spans="2:34" customFormat="1" x14ac:dyDescent="0.35">
      <c r="B599" t="e">
        <f>[2]Data!#REF!</f>
        <v>#REF!</v>
      </c>
      <c r="C599" t="e">
        <f>[2]Data!#REF!</f>
        <v>#REF!</v>
      </c>
      <c r="D599" t="e">
        <f>[2]Data!#REF!</f>
        <v>#REF!</v>
      </c>
      <c r="E599" s="233" t="s">
        <v>1259</v>
      </c>
      <c r="G599" t="e">
        <f>[2]Data!#REF!</f>
        <v>#REF!</v>
      </c>
      <c r="I599" s="378" t="e">
        <f t="shared" si="21"/>
        <v>#REF!</v>
      </c>
      <c r="K599" s="398"/>
      <c r="T599" s="399"/>
      <c r="AF599" s="400"/>
      <c r="AG599" s="400"/>
      <c r="AH599" s="400"/>
    </row>
    <row r="600" spans="2:34" customFormat="1" x14ac:dyDescent="0.35">
      <c r="B600" t="e">
        <f>[2]Data!#REF!</f>
        <v>#REF!</v>
      </c>
      <c r="C600" t="e">
        <f>[2]Data!#REF!</f>
        <v>#REF!</v>
      </c>
      <c r="D600" t="e">
        <f>[2]Data!#REF!</f>
        <v>#REF!</v>
      </c>
      <c r="E600" s="233" t="s">
        <v>1259</v>
      </c>
      <c r="G600" t="e">
        <f>[2]Data!#REF!</f>
        <v>#REF!</v>
      </c>
      <c r="I600" s="378" t="e">
        <f t="shared" si="21"/>
        <v>#REF!</v>
      </c>
      <c r="K600" s="398"/>
      <c r="T600" s="399"/>
      <c r="AF600" s="400"/>
      <c r="AG600" s="400"/>
      <c r="AH600" s="400"/>
    </row>
    <row r="601" spans="2:34" customFormat="1" x14ac:dyDescent="0.35">
      <c r="B601" t="e">
        <f>[2]Data!#REF!</f>
        <v>#REF!</v>
      </c>
      <c r="C601" t="e">
        <f>[2]Data!#REF!</f>
        <v>#REF!</v>
      </c>
      <c r="D601" t="e">
        <f>[2]Data!#REF!</f>
        <v>#REF!</v>
      </c>
      <c r="E601" s="233" t="s">
        <v>1259</v>
      </c>
      <c r="G601" t="e">
        <f>[2]Data!#REF!</f>
        <v>#REF!</v>
      </c>
      <c r="I601" s="378" t="e">
        <f t="shared" si="21"/>
        <v>#REF!</v>
      </c>
      <c r="K601" s="398"/>
      <c r="T601" s="399"/>
      <c r="AF601" s="400"/>
      <c r="AG601" s="400"/>
      <c r="AH601" s="400"/>
    </row>
    <row r="602" spans="2:34" customFormat="1" x14ac:dyDescent="0.35">
      <c r="B602" t="e">
        <f>[2]Data!#REF!</f>
        <v>#REF!</v>
      </c>
      <c r="C602" t="e">
        <f>[2]Data!#REF!</f>
        <v>#REF!</v>
      </c>
      <c r="D602" t="e">
        <f>[2]Data!#REF!</f>
        <v>#REF!</v>
      </c>
      <c r="E602" s="233" t="s">
        <v>1259</v>
      </c>
      <c r="G602" t="e">
        <f>[2]Data!#REF!</f>
        <v>#REF!</v>
      </c>
      <c r="I602" s="378" t="e">
        <f t="shared" si="21"/>
        <v>#REF!</v>
      </c>
      <c r="K602" s="398"/>
      <c r="T602" s="399"/>
      <c r="AF602" s="400"/>
      <c r="AG602" s="400"/>
      <c r="AH602" s="400"/>
    </row>
    <row r="603" spans="2:34" customFormat="1" x14ac:dyDescent="0.35">
      <c r="B603" t="e">
        <f>[2]Data!#REF!</f>
        <v>#REF!</v>
      </c>
      <c r="C603" t="e">
        <f>[2]Data!#REF!</f>
        <v>#REF!</v>
      </c>
      <c r="D603" t="e">
        <f>[2]Data!#REF!</f>
        <v>#REF!</v>
      </c>
      <c r="E603" s="233" t="s">
        <v>1259</v>
      </c>
      <c r="G603" t="e">
        <f>[2]Data!#REF!</f>
        <v>#REF!</v>
      </c>
      <c r="I603" s="378" t="e">
        <f t="shared" si="21"/>
        <v>#REF!</v>
      </c>
      <c r="K603" s="398"/>
      <c r="T603" s="399"/>
      <c r="AF603" s="400"/>
      <c r="AG603" s="400"/>
      <c r="AH603" s="400"/>
    </row>
    <row r="604" spans="2:34" customFormat="1" x14ac:dyDescent="0.35">
      <c r="B604" t="e">
        <f>[2]Data!#REF!</f>
        <v>#REF!</v>
      </c>
      <c r="C604" t="e">
        <f>[2]Data!#REF!</f>
        <v>#REF!</v>
      </c>
      <c r="D604" t="e">
        <f>[2]Data!#REF!</f>
        <v>#REF!</v>
      </c>
      <c r="E604" s="233" t="s">
        <v>1259</v>
      </c>
      <c r="G604" t="e">
        <f>[2]Data!#REF!</f>
        <v>#REF!</v>
      </c>
      <c r="I604" s="378" t="e">
        <f t="shared" si="21"/>
        <v>#REF!</v>
      </c>
      <c r="K604" s="398"/>
      <c r="T604" s="399"/>
      <c r="AF604" s="400"/>
      <c r="AG604" s="400"/>
      <c r="AH604" s="400"/>
    </row>
    <row r="605" spans="2:34" customFormat="1" x14ac:dyDescent="0.35">
      <c r="B605" t="e">
        <f>[2]Data!#REF!</f>
        <v>#REF!</v>
      </c>
      <c r="C605" t="e">
        <f>[2]Data!#REF!</f>
        <v>#REF!</v>
      </c>
      <c r="D605" t="e">
        <f>[2]Data!#REF!</f>
        <v>#REF!</v>
      </c>
      <c r="E605" s="233" t="s">
        <v>1259</v>
      </c>
      <c r="G605" t="e">
        <f>[2]Data!#REF!</f>
        <v>#REF!</v>
      </c>
      <c r="I605" s="378" t="e">
        <f t="shared" si="21"/>
        <v>#REF!</v>
      </c>
      <c r="K605" s="398"/>
      <c r="T605" s="399"/>
      <c r="AF605" s="400"/>
      <c r="AG605" s="400"/>
      <c r="AH605" s="400"/>
    </row>
    <row r="606" spans="2:34" customFormat="1" x14ac:dyDescent="0.35">
      <c r="B606" t="e">
        <f>[2]Data!#REF!</f>
        <v>#REF!</v>
      </c>
      <c r="C606" t="e">
        <f>[2]Data!#REF!</f>
        <v>#REF!</v>
      </c>
      <c r="D606" t="e">
        <f>[2]Data!#REF!</f>
        <v>#REF!</v>
      </c>
      <c r="E606" s="233" t="s">
        <v>1259</v>
      </c>
      <c r="G606" t="e">
        <f>[2]Data!#REF!</f>
        <v>#REF!</v>
      </c>
      <c r="I606" s="378" t="e">
        <f t="shared" si="21"/>
        <v>#REF!</v>
      </c>
      <c r="K606" s="398"/>
      <c r="T606" s="399"/>
      <c r="AF606" s="400"/>
      <c r="AG606" s="400"/>
      <c r="AH606" s="400"/>
    </row>
    <row r="607" spans="2:34" customFormat="1" x14ac:dyDescent="0.35">
      <c r="B607" t="e">
        <f>[2]Data!#REF!</f>
        <v>#REF!</v>
      </c>
      <c r="C607" t="e">
        <f>[2]Data!#REF!</f>
        <v>#REF!</v>
      </c>
      <c r="D607" t="e">
        <f>[2]Data!#REF!</f>
        <v>#REF!</v>
      </c>
      <c r="E607" s="233" t="s">
        <v>1259</v>
      </c>
      <c r="G607" t="e">
        <f>[2]Data!#REF!</f>
        <v>#REF!</v>
      </c>
      <c r="I607" s="378" t="e">
        <f t="shared" si="21"/>
        <v>#REF!</v>
      </c>
      <c r="K607" s="398"/>
      <c r="T607" s="399"/>
      <c r="AF607" s="400"/>
      <c r="AG607" s="400"/>
      <c r="AH607" s="400"/>
    </row>
    <row r="608" spans="2:34" customFormat="1" x14ac:dyDescent="0.35">
      <c r="B608" t="e">
        <f>[2]Data!#REF!</f>
        <v>#REF!</v>
      </c>
      <c r="C608" t="e">
        <f>[2]Data!#REF!</f>
        <v>#REF!</v>
      </c>
      <c r="D608" t="e">
        <f>[2]Data!#REF!</f>
        <v>#REF!</v>
      </c>
      <c r="E608" s="233" t="s">
        <v>1259</v>
      </c>
      <c r="G608" t="e">
        <f>[2]Data!#REF!</f>
        <v>#REF!</v>
      </c>
      <c r="I608" s="378" t="e">
        <f t="shared" si="21"/>
        <v>#REF!</v>
      </c>
      <c r="K608" s="398"/>
      <c r="T608" s="399"/>
      <c r="AF608" s="400"/>
      <c r="AG608" s="400"/>
      <c r="AH608" s="400"/>
    </row>
    <row r="609" spans="2:34" customFormat="1" x14ac:dyDescent="0.35">
      <c r="B609" t="e">
        <f>[2]Data!#REF!</f>
        <v>#REF!</v>
      </c>
      <c r="C609" t="e">
        <f>[2]Data!#REF!</f>
        <v>#REF!</v>
      </c>
      <c r="D609" t="e">
        <f>[2]Data!#REF!</f>
        <v>#REF!</v>
      </c>
      <c r="E609" s="233" t="s">
        <v>1259</v>
      </c>
      <c r="G609" t="e">
        <f>[2]Data!#REF!</f>
        <v>#REF!</v>
      </c>
      <c r="I609" s="378" t="e">
        <f t="shared" si="21"/>
        <v>#REF!</v>
      </c>
      <c r="K609" s="398"/>
      <c r="T609" s="399"/>
      <c r="AF609" s="400"/>
      <c r="AG609" s="400"/>
      <c r="AH609" s="400"/>
    </row>
    <row r="610" spans="2:34" customFormat="1" x14ac:dyDescent="0.35">
      <c r="B610" t="e">
        <f>[2]Data!#REF!</f>
        <v>#REF!</v>
      </c>
      <c r="C610" t="e">
        <f>[2]Data!#REF!</f>
        <v>#REF!</v>
      </c>
      <c r="D610" t="e">
        <f>[2]Data!#REF!</f>
        <v>#REF!</v>
      </c>
      <c r="E610" s="233" t="s">
        <v>1259</v>
      </c>
      <c r="G610" t="e">
        <f>[2]Data!#REF!</f>
        <v>#REF!</v>
      </c>
      <c r="I610" s="378" t="e">
        <f t="shared" si="21"/>
        <v>#REF!</v>
      </c>
      <c r="K610" s="398"/>
      <c r="T610" s="399"/>
      <c r="AF610" s="400"/>
      <c r="AG610" s="400"/>
      <c r="AH610" s="400"/>
    </row>
    <row r="611" spans="2:34" customFormat="1" x14ac:dyDescent="0.35">
      <c r="B611" t="e">
        <f>[2]Data!#REF!</f>
        <v>#REF!</v>
      </c>
      <c r="C611" t="e">
        <f>[2]Data!#REF!</f>
        <v>#REF!</v>
      </c>
      <c r="D611" t="e">
        <f>[2]Data!#REF!</f>
        <v>#REF!</v>
      </c>
      <c r="E611" s="233" t="s">
        <v>1259</v>
      </c>
      <c r="G611" t="e">
        <f>[2]Data!#REF!</f>
        <v>#REF!</v>
      </c>
      <c r="I611" s="378" t="e">
        <f t="shared" si="21"/>
        <v>#REF!</v>
      </c>
      <c r="K611" s="398"/>
      <c r="T611" s="399"/>
      <c r="AF611" s="400"/>
      <c r="AG611" s="400"/>
      <c r="AH611" s="400"/>
    </row>
    <row r="612" spans="2:34" customFormat="1" x14ac:dyDescent="0.35">
      <c r="B612" t="e">
        <f>[2]Data!#REF!</f>
        <v>#REF!</v>
      </c>
      <c r="C612" t="e">
        <f>[2]Data!#REF!</f>
        <v>#REF!</v>
      </c>
      <c r="D612" t="e">
        <f>[2]Data!#REF!</f>
        <v>#REF!</v>
      </c>
      <c r="E612" s="233" t="s">
        <v>1259</v>
      </c>
      <c r="G612" t="e">
        <f>[2]Data!#REF!</f>
        <v>#REF!</v>
      </c>
      <c r="I612" s="378" t="e">
        <f t="shared" ref="I612:I675" si="22">+G612*$I$3</f>
        <v>#REF!</v>
      </c>
      <c r="K612" s="398"/>
      <c r="T612" s="399"/>
      <c r="AF612" s="400"/>
      <c r="AG612" s="400"/>
      <c r="AH612" s="400"/>
    </row>
    <row r="613" spans="2:34" customFormat="1" x14ac:dyDescent="0.35">
      <c r="B613" t="e">
        <f>[2]Data!#REF!</f>
        <v>#REF!</v>
      </c>
      <c r="C613" t="e">
        <f>[2]Data!#REF!</f>
        <v>#REF!</v>
      </c>
      <c r="D613" t="e">
        <f>[2]Data!#REF!</f>
        <v>#REF!</v>
      </c>
      <c r="E613" s="233" t="s">
        <v>1259</v>
      </c>
      <c r="G613" t="e">
        <f>[2]Data!#REF!</f>
        <v>#REF!</v>
      </c>
      <c r="I613" s="378" t="e">
        <f t="shared" si="22"/>
        <v>#REF!</v>
      </c>
      <c r="K613" s="398"/>
      <c r="T613" s="399"/>
      <c r="AF613" s="400"/>
      <c r="AG613" s="400"/>
      <c r="AH613" s="400"/>
    </row>
    <row r="614" spans="2:34" customFormat="1" x14ac:dyDescent="0.35">
      <c r="B614" t="e">
        <f>[2]Data!#REF!</f>
        <v>#REF!</v>
      </c>
      <c r="C614" t="e">
        <f>[2]Data!#REF!</f>
        <v>#REF!</v>
      </c>
      <c r="D614" t="e">
        <f>[2]Data!#REF!</f>
        <v>#REF!</v>
      </c>
      <c r="E614" s="233" t="s">
        <v>1259</v>
      </c>
      <c r="G614" t="e">
        <f>[2]Data!#REF!</f>
        <v>#REF!</v>
      </c>
      <c r="I614" s="378" t="e">
        <f t="shared" si="22"/>
        <v>#REF!</v>
      </c>
      <c r="K614" s="398"/>
      <c r="T614" s="399"/>
      <c r="AF614" s="400"/>
      <c r="AG614" s="400"/>
      <c r="AH614" s="400"/>
    </row>
    <row r="615" spans="2:34" customFormat="1" x14ac:dyDescent="0.35">
      <c r="B615" t="e">
        <f>[2]Data!#REF!</f>
        <v>#REF!</v>
      </c>
      <c r="C615" t="e">
        <f>[2]Data!#REF!</f>
        <v>#REF!</v>
      </c>
      <c r="D615" t="e">
        <f>[2]Data!#REF!</f>
        <v>#REF!</v>
      </c>
      <c r="E615" s="233" t="s">
        <v>1259</v>
      </c>
      <c r="G615" t="e">
        <f>[2]Data!#REF!</f>
        <v>#REF!</v>
      </c>
      <c r="I615" s="378" t="e">
        <f t="shared" si="22"/>
        <v>#REF!</v>
      </c>
      <c r="K615" s="398"/>
      <c r="T615" s="399"/>
      <c r="AF615" s="400"/>
      <c r="AG615" s="400"/>
      <c r="AH615" s="400"/>
    </row>
    <row r="616" spans="2:34" customFormat="1" x14ac:dyDescent="0.35">
      <c r="B616" t="e">
        <f>[2]Data!#REF!</f>
        <v>#REF!</v>
      </c>
      <c r="C616" t="e">
        <f>[2]Data!#REF!</f>
        <v>#REF!</v>
      </c>
      <c r="D616" t="e">
        <f>[2]Data!#REF!</f>
        <v>#REF!</v>
      </c>
      <c r="E616" s="233" t="s">
        <v>1259</v>
      </c>
      <c r="G616" t="e">
        <f>[2]Data!#REF!</f>
        <v>#REF!</v>
      </c>
      <c r="I616" s="378" t="e">
        <f t="shared" si="22"/>
        <v>#REF!</v>
      </c>
      <c r="K616" s="398"/>
      <c r="T616" s="399"/>
      <c r="AF616" s="400"/>
      <c r="AG616" s="400"/>
      <c r="AH616" s="400"/>
    </row>
    <row r="617" spans="2:34" customFormat="1" x14ac:dyDescent="0.35">
      <c r="B617" t="e">
        <f>[2]Data!#REF!</f>
        <v>#REF!</v>
      </c>
      <c r="C617" t="e">
        <f>[2]Data!#REF!</f>
        <v>#REF!</v>
      </c>
      <c r="D617" t="e">
        <f>[2]Data!#REF!</f>
        <v>#REF!</v>
      </c>
      <c r="E617" s="233" t="s">
        <v>1259</v>
      </c>
      <c r="G617" t="e">
        <f>[2]Data!#REF!</f>
        <v>#REF!</v>
      </c>
      <c r="I617" s="378" t="e">
        <f t="shared" si="22"/>
        <v>#REF!</v>
      </c>
      <c r="K617" s="398"/>
      <c r="T617" s="399"/>
      <c r="AF617" s="400"/>
      <c r="AG617" s="400"/>
      <c r="AH617" s="400"/>
    </row>
    <row r="618" spans="2:34" customFormat="1" x14ac:dyDescent="0.35">
      <c r="B618" t="e">
        <f>[2]Data!#REF!</f>
        <v>#REF!</v>
      </c>
      <c r="C618" t="e">
        <f>[2]Data!#REF!</f>
        <v>#REF!</v>
      </c>
      <c r="D618" t="e">
        <f>[2]Data!#REF!</f>
        <v>#REF!</v>
      </c>
      <c r="E618" s="233" t="s">
        <v>1259</v>
      </c>
      <c r="G618" t="e">
        <f>[2]Data!#REF!</f>
        <v>#REF!</v>
      </c>
      <c r="I618" s="378" t="e">
        <f t="shared" si="22"/>
        <v>#REF!</v>
      </c>
      <c r="K618" s="398"/>
      <c r="T618" s="399"/>
      <c r="AF618" s="400"/>
      <c r="AG618" s="400"/>
      <c r="AH618" s="400"/>
    </row>
    <row r="619" spans="2:34" customFormat="1" x14ac:dyDescent="0.35">
      <c r="B619" t="e">
        <f>[2]Data!#REF!</f>
        <v>#REF!</v>
      </c>
      <c r="C619" t="e">
        <f>[2]Data!#REF!</f>
        <v>#REF!</v>
      </c>
      <c r="D619" t="e">
        <f>[2]Data!#REF!</f>
        <v>#REF!</v>
      </c>
      <c r="E619" s="233" t="s">
        <v>1259</v>
      </c>
      <c r="G619" t="e">
        <f>[2]Data!#REF!</f>
        <v>#REF!</v>
      </c>
      <c r="I619" s="378" t="e">
        <f t="shared" si="22"/>
        <v>#REF!</v>
      </c>
      <c r="K619" s="398"/>
      <c r="T619" s="399"/>
      <c r="AF619" s="400"/>
      <c r="AG619" s="400"/>
      <c r="AH619" s="400"/>
    </row>
    <row r="620" spans="2:34" customFormat="1" x14ac:dyDescent="0.35">
      <c r="B620" t="e">
        <f>[2]Data!#REF!</f>
        <v>#REF!</v>
      </c>
      <c r="C620" t="e">
        <f>[2]Data!#REF!</f>
        <v>#REF!</v>
      </c>
      <c r="D620" t="e">
        <f>[2]Data!#REF!</f>
        <v>#REF!</v>
      </c>
      <c r="E620" s="233" t="s">
        <v>1259</v>
      </c>
      <c r="G620" t="e">
        <f>[2]Data!#REF!</f>
        <v>#REF!</v>
      </c>
      <c r="I620" s="378" t="e">
        <f t="shared" si="22"/>
        <v>#REF!</v>
      </c>
      <c r="K620" s="398"/>
      <c r="T620" s="399"/>
      <c r="AF620" s="400"/>
      <c r="AG620" s="400"/>
      <c r="AH620" s="400"/>
    </row>
    <row r="621" spans="2:34" customFormat="1" x14ac:dyDescent="0.35">
      <c r="B621" t="e">
        <f>[2]Data!#REF!</f>
        <v>#REF!</v>
      </c>
      <c r="C621" t="e">
        <f>[2]Data!#REF!</f>
        <v>#REF!</v>
      </c>
      <c r="D621" t="e">
        <f>[2]Data!#REF!</f>
        <v>#REF!</v>
      </c>
      <c r="E621" s="233" t="s">
        <v>1259</v>
      </c>
      <c r="G621" t="e">
        <f>[2]Data!#REF!</f>
        <v>#REF!</v>
      </c>
      <c r="I621" s="378" t="e">
        <f t="shared" si="22"/>
        <v>#REF!</v>
      </c>
      <c r="K621" s="398"/>
      <c r="T621" s="399"/>
      <c r="AF621" s="400"/>
      <c r="AG621" s="400"/>
      <c r="AH621" s="400"/>
    </row>
    <row r="622" spans="2:34" customFormat="1" x14ac:dyDescent="0.35">
      <c r="B622" t="e">
        <f>[2]Data!#REF!</f>
        <v>#REF!</v>
      </c>
      <c r="C622" t="e">
        <f>[2]Data!#REF!</f>
        <v>#REF!</v>
      </c>
      <c r="D622" t="e">
        <f>[2]Data!#REF!</f>
        <v>#REF!</v>
      </c>
      <c r="E622" s="233" t="s">
        <v>1259</v>
      </c>
      <c r="G622" t="e">
        <f>[2]Data!#REF!</f>
        <v>#REF!</v>
      </c>
      <c r="I622" s="378" t="e">
        <f t="shared" si="22"/>
        <v>#REF!</v>
      </c>
      <c r="K622" s="398"/>
      <c r="T622" s="399"/>
      <c r="AF622" s="400"/>
      <c r="AG622" s="400"/>
      <c r="AH622" s="400"/>
    </row>
    <row r="623" spans="2:34" customFormat="1" x14ac:dyDescent="0.35">
      <c r="B623" t="e">
        <f>[2]Data!#REF!</f>
        <v>#REF!</v>
      </c>
      <c r="C623" t="e">
        <f>[2]Data!#REF!</f>
        <v>#REF!</v>
      </c>
      <c r="D623" t="e">
        <f>[2]Data!#REF!</f>
        <v>#REF!</v>
      </c>
      <c r="E623" s="233" t="s">
        <v>1259</v>
      </c>
      <c r="G623" t="e">
        <f>[2]Data!#REF!</f>
        <v>#REF!</v>
      </c>
      <c r="I623" s="378" t="e">
        <f t="shared" si="22"/>
        <v>#REF!</v>
      </c>
      <c r="K623" s="398"/>
      <c r="T623" s="399"/>
      <c r="AF623" s="400"/>
      <c r="AG623" s="400"/>
      <c r="AH623" s="400"/>
    </row>
    <row r="624" spans="2:34" customFormat="1" x14ac:dyDescent="0.35">
      <c r="B624" t="e">
        <f>[2]Data!#REF!</f>
        <v>#REF!</v>
      </c>
      <c r="C624" t="e">
        <f>[2]Data!#REF!</f>
        <v>#REF!</v>
      </c>
      <c r="D624" t="e">
        <f>[2]Data!#REF!</f>
        <v>#REF!</v>
      </c>
      <c r="E624" s="233" t="s">
        <v>1259</v>
      </c>
      <c r="G624" t="e">
        <f>[2]Data!#REF!</f>
        <v>#REF!</v>
      </c>
      <c r="I624" s="378" t="e">
        <f t="shared" si="22"/>
        <v>#REF!</v>
      </c>
      <c r="K624" s="398"/>
      <c r="T624" s="399"/>
      <c r="AF624" s="400"/>
      <c r="AG624" s="400"/>
      <c r="AH624" s="400"/>
    </row>
    <row r="625" spans="2:34" customFormat="1" x14ac:dyDescent="0.35">
      <c r="B625" t="e">
        <f>[2]Data!#REF!</f>
        <v>#REF!</v>
      </c>
      <c r="C625" t="e">
        <f>[2]Data!#REF!</f>
        <v>#REF!</v>
      </c>
      <c r="D625" t="e">
        <f>[2]Data!#REF!</f>
        <v>#REF!</v>
      </c>
      <c r="E625" s="233" t="s">
        <v>1259</v>
      </c>
      <c r="G625" t="e">
        <f>[2]Data!#REF!</f>
        <v>#REF!</v>
      </c>
      <c r="I625" s="378" t="e">
        <f t="shared" si="22"/>
        <v>#REF!</v>
      </c>
      <c r="K625" s="398"/>
      <c r="T625" s="399"/>
      <c r="AF625" s="400"/>
      <c r="AG625" s="400"/>
      <c r="AH625" s="400"/>
    </row>
    <row r="626" spans="2:34" customFormat="1" x14ac:dyDescent="0.35">
      <c r="B626" t="e">
        <f>[2]Data!#REF!</f>
        <v>#REF!</v>
      </c>
      <c r="C626" t="e">
        <f>[2]Data!#REF!</f>
        <v>#REF!</v>
      </c>
      <c r="D626" t="e">
        <f>[2]Data!#REF!</f>
        <v>#REF!</v>
      </c>
      <c r="E626" s="233" t="s">
        <v>1259</v>
      </c>
      <c r="G626" t="e">
        <f>[2]Data!#REF!</f>
        <v>#REF!</v>
      </c>
      <c r="I626" s="378" t="e">
        <f t="shared" si="22"/>
        <v>#REF!</v>
      </c>
      <c r="K626" s="398"/>
      <c r="T626" s="399"/>
      <c r="AF626" s="400"/>
      <c r="AG626" s="400"/>
      <c r="AH626" s="400"/>
    </row>
    <row r="627" spans="2:34" customFormat="1" x14ac:dyDescent="0.35">
      <c r="B627" t="e">
        <f>[2]Data!#REF!</f>
        <v>#REF!</v>
      </c>
      <c r="C627" t="e">
        <f>[2]Data!#REF!</f>
        <v>#REF!</v>
      </c>
      <c r="D627" t="e">
        <f>[2]Data!#REF!</f>
        <v>#REF!</v>
      </c>
      <c r="E627" s="233" t="s">
        <v>1259</v>
      </c>
      <c r="G627" t="e">
        <f>[2]Data!#REF!</f>
        <v>#REF!</v>
      </c>
      <c r="I627" s="378" t="e">
        <f t="shared" si="22"/>
        <v>#REF!</v>
      </c>
      <c r="K627" s="398"/>
      <c r="T627" s="399"/>
      <c r="AF627" s="400"/>
      <c r="AG627" s="400"/>
      <c r="AH627" s="400"/>
    </row>
    <row r="628" spans="2:34" customFormat="1" x14ac:dyDescent="0.35">
      <c r="B628" t="e">
        <f>[2]Data!#REF!</f>
        <v>#REF!</v>
      </c>
      <c r="C628" t="e">
        <f>[2]Data!#REF!</f>
        <v>#REF!</v>
      </c>
      <c r="D628" t="e">
        <f>[2]Data!#REF!</f>
        <v>#REF!</v>
      </c>
      <c r="E628" s="233" t="s">
        <v>1259</v>
      </c>
      <c r="G628" t="e">
        <f>[2]Data!#REF!</f>
        <v>#REF!</v>
      </c>
      <c r="I628" s="378" t="e">
        <f t="shared" si="22"/>
        <v>#REF!</v>
      </c>
      <c r="K628" s="398"/>
      <c r="T628" s="399"/>
      <c r="AF628" s="400"/>
      <c r="AG628" s="400"/>
      <c r="AH628" s="400"/>
    </row>
    <row r="629" spans="2:34" customFormat="1" x14ac:dyDescent="0.35">
      <c r="B629" t="e">
        <f>[2]Data!#REF!</f>
        <v>#REF!</v>
      </c>
      <c r="C629" t="e">
        <f>[2]Data!#REF!</f>
        <v>#REF!</v>
      </c>
      <c r="D629" t="e">
        <f>[2]Data!#REF!</f>
        <v>#REF!</v>
      </c>
      <c r="E629" s="233" t="s">
        <v>1259</v>
      </c>
      <c r="G629" t="e">
        <f>[2]Data!#REF!</f>
        <v>#REF!</v>
      </c>
      <c r="I629" s="378" t="e">
        <f t="shared" si="22"/>
        <v>#REF!</v>
      </c>
      <c r="K629" s="398"/>
      <c r="T629" s="399"/>
      <c r="AF629" s="400"/>
      <c r="AG629" s="400"/>
      <c r="AH629" s="400"/>
    </row>
    <row r="630" spans="2:34" customFormat="1" x14ac:dyDescent="0.35">
      <c r="B630" t="e">
        <f>[2]Data!#REF!</f>
        <v>#REF!</v>
      </c>
      <c r="C630" t="e">
        <f>[2]Data!#REF!</f>
        <v>#REF!</v>
      </c>
      <c r="D630" t="e">
        <f>[2]Data!#REF!</f>
        <v>#REF!</v>
      </c>
      <c r="E630" s="233" t="s">
        <v>1259</v>
      </c>
      <c r="G630" t="e">
        <f>[2]Data!#REF!</f>
        <v>#REF!</v>
      </c>
      <c r="I630" s="378" t="e">
        <f t="shared" si="22"/>
        <v>#REF!</v>
      </c>
      <c r="K630" s="398"/>
      <c r="T630" s="399"/>
      <c r="AF630" s="400"/>
      <c r="AG630" s="400"/>
      <c r="AH630" s="400"/>
    </row>
    <row r="631" spans="2:34" customFormat="1" x14ac:dyDescent="0.35">
      <c r="B631" t="e">
        <f>[2]Data!#REF!</f>
        <v>#REF!</v>
      </c>
      <c r="C631" t="e">
        <f>[2]Data!#REF!</f>
        <v>#REF!</v>
      </c>
      <c r="D631" t="e">
        <f>[2]Data!#REF!</f>
        <v>#REF!</v>
      </c>
      <c r="E631" s="233" t="s">
        <v>1259</v>
      </c>
      <c r="G631" t="e">
        <f>[2]Data!#REF!</f>
        <v>#REF!</v>
      </c>
      <c r="I631" s="378" t="e">
        <f t="shared" si="22"/>
        <v>#REF!</v>
      </c>
      <c r="K631" s="398"/>
      <c r="T631" s="399"/>
      <c r="AF631" s="400"/>
      <c r="AG631" s="400"/>
      <c r="AH631" s="400"/>
    </row>
    <row r="632" spans="2:34" customFormat="1" x14ac:dyDescent="0.35">
      <c r="B632" t="e">
        <f>[2]Data!#REF!</f>
        <v>#REF!</v>
      </c>
      <c r="C632" t="e">
        <f>[2]Data!#REF!</f>
        <v>#REF!</v>
      </c>
      <c r="D632" t="e">
        <f>[2]Data!#REF!</f>
        <v>#REF!</v>
      </c>
      <c r="E632" s="233" t="s">
        <v>1259</v>
      </c>
      <c r="G632" t="e">
        <f>[2]Data!#REF!</f>
        <v>#REF!</v>
      </c>
      <c r="I632" s="378" t="e">
        <f t="shared" si="22"/>
        <v>#REF!</v>
      </c>
      <c r="K632" s="398"/>
      <c r="T632" s="399"/>
      <c r="AF632" s="400"/>
      <c r="AG632" s="400"/>
      <c r="AH632" s="400"/>
    </row>
    <row r="633" spans="2:34" customFormat="1" x14ac:dyDescent="0.35">
      <c r="B633" t="e">
        <f>[2]Data!#REF!</f>
        <v>#REF!</v>
      </c>
      <c r="C633" t="e">
        <f>[2]Data!#REF!</f>
        <v>#REF!</v>
      </c>
      <c r="D633" t="e">
        <f>[2]Data!#REF!</f>
        <v>#REF!</v>
      </c>
      <c r="E633" s="233" t="s">
        <v>1259</v>
      </c>
      <c r="G633" t="e">
        <f>[2]Data!#REF!</f>
        <v>#REF!</v>
      </c>
      <c r="I633" s="378" t="e">
        <f t="shared" si="22"/>
        <v>#REF!</v>
      </c>
      <c r="K633" s="398"/>
      <c r="T633" s="399"/>
      <c r="AF633" s="400"/>
      <c r="AG633" s="400"/>
      <c r="AH633" s="400"/>
    </row>
    <row r="634" spans="2:34" customFormat="1" x14ac:dyDescent="0.35">
      <c r="B634" t="e">
        <f>[2]Data!#REF!</f>
        <v>#REF!</v>
      </c>
      <c r="C634" t="e">
        <f>[2]Data!#REF!</f>
        <v>#REF!</v>
      </c>
      <c r="D634" t="e">
        <f>[2]Data!#REF!</f>
        <v>#REF!</v>
      </c>
      <c r="E634" s="233" t="s">
        <v>1259</v>
      </c>
      <c r="G634" t="e">
        <f>[2]Data!#REF!</f>
        <v>#REF!</v>
      </c>
      <c r="I634" s="378" t="e">
        <f t="shared" si="22"/>
        <v>#REF!</v>
      </c>
      <c r="K634" s="398"/>
      <c r="T634" s="399"/>
      <c r="AF634" s="400"/>
      <c r="AG634" s="400"/>
      <c r="AH634" s="400"/>
    </row>
    <row r="635" spans="2:34" customFormat="1" x14ac:dyDescent="0.35">
      <c r="B635" t="e">
        <f>[2]Data!#REF!</f>
        <v>#REF!</v>
      </c>
      <c r="C635" t="e">
        <f>[2]Data!#REF!</f>
        <v>#REF!</v>
      </c>
      <c r="D635" t="e">
        <f>[2]Data!#REF!</f>
        <v>#REF!</v>
      </c>
      <c r="E635" s="233" t="s">
        <v>1259</v>
      </c>
      <c r="G635" t="e">
        <f>[2]Data!#REF!</f>
        <v>#REF!</v>
      </c>
      <c r="I635" s="378" t="e">
        <f t="shared" si="22"/>
        <v>#REF!</v>
      </c>
      <c r="K635" s="398"/>
      <c r="T635" s="399"/>
      <c r="AF635" s="400"/>
      <c r="AG635" s="400"/>
      <c r="AH635" s="400"/>
    </row>
    <row r="636" spans="2:34" customFormat="1" x14ac:dyDescent="0.35">
      <c r="B636" t="e">
        <f>[2]Data!#REF!</f>
        <v>#REF!</v>
      </c>
      <c r="C636" t="e">
        <f>[2]Data!#REF!</f>
        <v>#REF!</v>
      </c>
      <c r="D636" t="e">
        <f>[2]Data!#REF!</f>
        <v>#REF!</v>
      </c>
      <c r="E636" s="233" t="s">
        <v>1259</v>
      </c>
      <c r="G636" t="e">
        <f>[2]Data!#REF!</f>
        <v>#REF!</v>
      </c>
      <c r="I636" s="378" t="e">
        <f t="shared" si="22"/>
        <v>#REF!</v>
      </c>
      <c r="K636" s="398"/>
      <c r="T636" s="399"/>
      <c r="AF636" s="400"/>
      <c r="AG636" s="400"/>
      <c r="AH636" s="400"/>
    </row>
    <row r="637" spans="2:34" customFormat="1" x14ac:dyDescent="0.35">
      <c r="B637" t="e">
        <f>[2]Data!#REF!</f>
        <v>#REF!</v>
      </c>
      <c r="C637" t="e">
        <f>[2]Data!#REF!</f>
        <v>#REF!</v>
      </c>
      <c r="D637" t="e">
        <f>[2]Data!#REF!</f>
        <v>#REF!</v>
      </c>
      <c r="E637" s="233" t="s">
        <v>1259</v>
      </c>
      <c r="G637" t="e">
        <f>[2]Data!#REF!</f>
        <v>#REF!</v>
      </c>
      <c r="I637" s="378" t="e">
        <f t="shared" si="22"/>
        <v>#REF!</v>
      </c>
      <c r="K637" s="398"/>
      <c r="T637" s="399"/>
      <c r="AF637" s="400"/>
      <c r="AG637" s="400"/>
      <c r="AH637" s="400"/>
    </row>
    <row r="638" spans="2:34" customFormat="1" x14ac:dyDescent="0.35">
      <c r="B638" t="e">
        <f>[2]Data!#REF!</f>
        <v>#REF!</v>
      </c>
      <c r="C638" t="e">
        <f>[2]Data!#REF!</f>
        <v>#REF!</v>
      </c>
      <c r="D638" t="e">
        <f>[2]Data!#REF!</f>
        <v>#REF!</v>
      </c>
      <c r="E638" s="233" t="s">
        <v>1259</v>
      </c>
      <c r="G638" t="e">
        <f>[2]Data!#REF!</f>
        <v>#REF!</v>
      </c>
      <c r="I638" s="378" t="e">
        <f t="shared" si="22"/>
        <v>#REF!</v>
      </c>
      <c r="K638" s="398"/>
      <c r="T638" s="399"/>
      <c r="AF638" s="400"/>
      <c r="AG638" s="400"/>
      <c r="AH638" s="400"/>
    </row>
    <row r="639" spans="2:34" customFormat="1" x14ac:dyDescent="0.35">
      <c r="B639" t="e">
        <f>[2]Data!#REF!</f>
        <v>#REF!</v>
      </c>
      <c r="C639" t="e">
        <f>[2]Data!#REF!</f>
        <v>#REF!</v>
      </c>
      <c r="D639" t="e">
        <f>[2]Data!#REF!</f>
        <v>#REF!</v>
      </c>
      <c r="E639" s="233" t="s">
        <v>1259</v>
      </c>
      <c r="G639" t="e">
        <f>[2]Data!#REF!</f>
        <v>#REF!</v>
      </c>
      <c r="I639" s="378" t="e">
        <f t="shared" si="22"/>
        <v>#REF!</v>
      </c>
      <c r="K639" s="398"/>
      <c r="T639" s="399"/>
      <c r="AF639" s="400"/>
      <c r="AG639" s="400"/>
      <c r="AH639" s="400"/>
    </row>
    <row r="640" spans="2:34" customFormat="1" x14ac:dyDescent="0.35">
      <c r="B640" t="e">
        <f>[2]Data!#REF!</f>
        <v>#REF!</v>
      </c>
      <c r="C640" t="e">
        <f>[2]Data!#REF!</f>
        <v>#REF!</v>
      </c>
      <c r="D640" t="e">
        <f>[2]Data!#REF!</f>
        <v>#REF!</v>
      </c>
      <c r="E640" s="233" t="s">
        <v>1259</v>
      </c>
      <c r="G640" t="e">
        <f>[2]Data!#REF!</f>
        <v>#REF!</v>
      </c>
      <c r="I640" s="378" t="e">
        <f t="shared" si="22"/>
        <v>#REF!</v>
      </c>
      <c r="K640" s="398"/>
      <c r="T640" s="399"/>
      <c r="AF640" s="400"/>
      <c r="AG640" s="400"/>
      <c r="AH640" s="400"/>
    </row>
    <row r="641" spans="2:34" customFormat="1" x14ac:dyDescent="0.35">
      <c r="B641" t="e">
        <f>[2]Data!#REF!</f>
        <v>#REF!</v>
      </c>
      <c r="C641" t="e">
        <f>[2]Data!#REF!</f>
        <v>#REF!</v>
      </c>
      <c r="D641" t="e">
        <f>[2]Data!#REF!</f>
        <v>#REF!</v>
      </c>
      <c r="E641" s="233" t="s">
        <v>1259</v>
      </c>
      <c r="G641" t="e">
        <f>[2]Data!#REF!</f>
        <v>#REF!</v>
      </c>
      <c r="I641" s="378" t="e">
        <f t="shared" si="22"/>
        <v>#REF!</v>
      </c>
      <c r="K641" s="398"/>
      <c r="T641" s="399"/>
      <c r="AF641" s="400"/>
      <c r="AG641" s="400"/>
      <c r="AH641" s="400"/>
    </row>
    <row r="642" spans="2:34" customFormat="1" x14ac:dyDescent="0.35">
      <c r="B642" t="e">
        <f>[2]Data!#REF!</f>
        <v>#REF!</v>
      </c>
      <c r="C642" t="e">
        <f>[2]Data!#REF!</f>
        <v>#REF!</v>
      </c>
      <c r="D642" t="e">
        <f>[2]Data!#REF!</f>
        <v>#REF!</v>
      </c>
      <c r="E642" s="233" t="s">
        <v>1259</v>
      </c>
      <c r="G642" t="e">
        <f>[2]Data!#REF!</f>
        <v>#REF!</v>
      </c>
      <c r="I642" s="378" t="e">
        <f t="shared" si="22"/>
        <v>#REF!</v>
      </c>
      <c r="K642" s="398"/>
      <c r="T642" s="399"/>
      <c r="AF642" s="400"/>
      <c r="AG642" s="400"/>
      <c r="AH642" s="400"/>
    </row>
    <row r="643" spans="2:34" customFormat="1" x14ac:dyDescent="0.35">
      <c r="B643" t="e">
        <f>[2]Data!#REF!</f>
        <v>#REF!</v>
      </c>
      <c r="C643" t="e">
        <f>[2]Data!#REF!</f>
        <v>#REF!</v>
      </c>
      <c r="D643" t="e">
        <f>[2]Data!#REF!</f>
        <v>#REF!</v>
      </c>
      <c r="E643" s="233" t="s">
        <v>1259</v>
      </c>
      <c r="G643" t="e">
        <f>[2]Data!#REF!</f>
        <v>#REF!</v>
      </c>
      <c r="I643" s="378" t="e">
        <f t="shared" si="22"/>
        <v>#REF!</v>
      </c>
      <c r="K643" s="398"/>
      <c r="T643" s="399"/>
      <c r="AF643" s="400"/>
      <c r="AG643" s="400"/>
      <c r="AH643" s="400"/>
    </row>
    <row r="644" spans="2:34" customFormat="1" x14ac:dyDescent="0.35">
      <c r="B644" t="e">
        <f>[2]Data!#REF!</f>
        <v>#REF!</v>
      </c>
      <c r="C644" t="e">
        <f>[2]Data!#REF!</f>
        <v>#REF!</v>
      </c>
      <c r="D644" t="e">
        <f>[2]Data!#REF!</f>
        <v>#REF!</v>
      </c>
      <c r="E644" s="233" t="s">
        <v>1259</v>
      </c>
      <c r="G644" t="e">
        <f>[2]Data!#REF!</f>
        <v>#REF!</v>
      </c>
      <c r="I644" s="378" t="e">
        <f t="shared" si="22"/>
        <v>#REF!</v>
      </c>
      <c r="K644" s="398"/>
      <c r="T644" s="399"/>
      <c r="AF644" s="400"/>
      <c r="AG644" s="400"/>
      <c r="AH644" s="400"/>
    </row>
    <row r="645" spans="2:34" customFormat="1" x14ac:dyDescent="0.35">
      <c r="B645" t="e">
        <f>[2]Data!#REF!</f>
        <v>#REF!</v>
      </c>
      <c r="C645" t="e">
        <f>[2]Data!#REF!</f>
        <v>#REF!</v>
      </c>
      <c r="D645" t="e">
        <f>[2]Data!#REF!</f>
        <v>#REF!</v>
      </c>
      <c r="E645" s="233" t="s">
        <v>1259</v>
      </c>
      <c r="G645" t="e">
        <f>[2]Data!#REF!</f>
        <v>#REF!</v>
      </c>
      <c r="I645" s="378" t="e">
        <f t="shared" si="22"/>
        <v>#REF!</v>
      </c>
      <c r="K645" s="398"/>
      <c r="T645" s="399"/>
      <c r="AF645" s="400"/>
      <c r="AG645" s="400"/>
      <c r="AH645" s="400"/>
    </row>
    <row r="646" spans="2:34" customFormat="1" x14ac:dyDescent="0.35">
      <c r="B646" t="e">
        <f>[2]Data!#REF!</f>
        <v>#REF!</v>
      </c>
      <c r="C646" t="e">
        <f>[2]Data!#REF!</f>
        <v>#REF!</v>
      </c>
      <c r="D646" t="e">
        <f>[2]Data!#REF!</f>
        <v>#REF!</v>
      </c>
      <c r="E646" s="233" t="s">
        <v>1259</v>
      </c>
      <c r="G646" t="e">
        <f>[2]Data!#REF!</f>
        <v>#REF!</v>
      </c>
      <c r="I646" s="378" t="e">
        <f t="shared" si="22"/>
        <v>#REF!</v>
      </c>
      <c r="K646" s="398"/>
      <c r="T646" s="399"/>
      <c r="AF646" s="400"/>
      <c r="AG646" s="400"/>
      <c r="AH646" s="400"/>
    </row>
    <row r="647" spans="2:34" customFormat="1" x14ac:dyDescent="0.35">
      <c r="B647" t="e">
        <f>[2]Data!#REF!</f>
        <v>#REF!</v>
      </c>
      <c r="C647" t="e">
        <f>[2]Data!#REF!</f>
        <v>#REF!</v>
      </c>
      <c r="D647" t="e">
        <f>[2]Data!#REF!</f>
        <v>#REF!</v>
      </c>
      <c r="E647" s="233" t="s">
        <v>1259</v>
      </c>
      <c r="G647" t="e">
        <f>[2]Data!#REF!</f>
        <v>#REF!</v>
      </c>
      <c r="I647" s="378" t="e">
        <f t="shared" si="22"/>
        <v>#REF!</v>
      </c>
      <c r="K647" s="398"/>
      <c r="T647" s="399"/>
      <c r="AF647" s="400"/>
      <c r="AG647" s="400"/>
      <c r="AH647" s="400"/>
    </row>
    <row r="648" spans="2:34" customFormat="1" x14ac:dyDescent="0.35">
      <c r="B648" t="e">
        <f>[2]Data!#REF!</f>
        <v>#REF!</v>
      </c>
      <c r="C648" t="e">
        <f>[2]Data!#REF!</f>
        <v>#REF!</v>
      </c>
      <c r="D648" t="e">
        <f>[2]Data!#REF!</f>
        <v>#REF!</v>
      </c>
      <c r="E648" s="233" t="s">
        <v>1259</v>
      </c>
      <c r="G648" t="e">
        <f>[2]Data!#REF!</f>
        <v>#REF!</v>
      </c>
      <c r="I648" s="378" t="e">
        <f t="shared" si="22"/>
        <v>#REF!</v>
      </c>
      <c r="K648" s="398"/>
      <c r="T648" s="399"/>
      <c r="AF648" s="400"/>
      <c r="AG648" s="400"/>
      <c r="AH648" s="400"/>
    </row>
    <row r="649" spans="2:34" customFormat="1" x14ac:dyDescent="0.35">
      <c r="B649" t="e">
        <f>[2]Data!#REF!</f>
        <v>#REF!</v>
      </c>
      <c r="C649" t="e">
        <f>[2]Data!#REF!</f>
        <v>#REF!</v>
      </c>
      <c r="D649" t="e">
        <f>[2]Data!#REF!</f>
        <v>#REF!</v>
      </c>
      <c r="E649" s="233" t="s">
        <v>1259</v>
      </c>
      <c r="G649" t="e">
        <f>[2]Data!#REF!</f>
        <v>#REF!</v>
      </c>
      <c r="I649" s="378" t="e">
        <f t="shared" si="22"/>
        <v>#REF!</v>
      </c>
      <c r="K649" s="398"/>
      <c r="T649" s="399"/>
      <c r="AF649" s="400"/>
      <c r="AG649" s="400"/>
      <c r="AH649" s="400"/>
    </row>
    <row r="650" spans="2:34" customFormat="1" x14ac:dyDescent="0.35">
      <c r="B650" t="e">
        <f>[2]Data!#REF!</f>
        <v>#REF!</v>
      </c>
      <c r="C650" t="e">
        <f>[2]Data!#REF!</f>
        <v>#REF!</v>
      </c>
      <c r="D650" t="e">
        <f>[2]Data!#REF!</f>
        <v>#REF!</v>
      </c>
      <c r="E650" s="233" t="s">
        <v>1259</v>
      </c>
      <c r="G650" t="e">
        <f>[2]Data!#REF!</f>
        <v>#REF!</v>
      </c>
      <c r="I650" s="378" t="e">
        <f t="shared" si="22"/>
        <v>#REF!</v>
      </c>
      <c r="K650" s="398"/>
      <c r="T650" s="399"/>
      <c r="AF650" s="400"/>
      <c r="AG650" s="400"/>
      <c r="AH650" s="400"/>
    </row>
    <row r="651" spans="2:34" customFormat="1" x14ac:dyDescent="0.35">
      <c r="B651" t="e">
        <f>[2]Data!#REF!</f>
        <v>#REF!</v>
      </c>
      <c r="C651" t="e">
        <f>[2]Data!#REF!</f>
        <v>#REF!</v>
      </c>
      <c r="D651" t="e">
        <f>[2]Data!#REF!</f>
        <v>#REF!</v>
      </c>
      <c r="E651" s="233" t="s">
        <v>1259</v>
      </c>
      <c r="G651" t="e">
        <f>[2]Data!#REF!</f>
        <v>#REF!</v>
      </c>
      <c r="I651" s="378" t="e">
        <f t="shared" si="22"/>
        <v>#REF!</v>
      </c>
      <c r="K651" s="398"/>
      <c r="T651" s="399"/>
      <c r="AF651" s="400"/>
      <c r="AG651" s="400"/>
      <c r="AH651" s="400"/>
    </row>
    <row r="652" spans="2:34" customFormat="1" x14ac:dyDescent="0.35">
      <c r="B652" t="e">
        <f>[2]Data!#REF!</f>
        <v>#REF!</v>
      </c>
      <c r="C652" t="e">
        <f>[2]Data!#REF!</f>
        <v>#REF!</v>
      </c>
      <c r="D652" t="e">
        <f>[2]Data!#REF!</f>
        <v>#REF!</v>
      </c>
      <c r="E652" s="233" t="s">
        <v>1259</v>
      </c>
      <c r="G652" t="e">
        <f>[2]Data!#REF!</f>
        <v>#REF!</v>
      </c>
      <c r="I652" s="378" t="e">
        <f t="shared" si="22"/>
        <v>#REF!</v>
      </c>
      <c r="K652" s="398"/>
      <c r="T652" s="399"/>
      <c r="AF652" s="400"/>
      <c r="AG652" s="400"/>
      <c r="AH652" s="400"/>
    </row>
    <row r="653" spans="2:34" customFormat="1" x14ac:dyDescent="0.35">
      <c r="B653" t="e">
        <f>[2]Data!#REF!</f>
        <v>#REF!</v>
      </c>
      <c r="C653" t="e">
        <f>[2]Data!#REF!</f>
        <v>#REF!</v>
      </c>
      <c r="D653" t="e">
        <f>[2]Data!#REF!</f>
        <v>#REF!</v>
      </c>
      <c r="E653" s="233" t="s">
        <v>1259</v>
      </c>
      <c r="G653" t="e">
        <f>[2]Data!#REF!</f>
        <v>#REF!</v>
      </c>
      <c r="I653" s="378" t="e">
        <f t="shared" si="22"/>
        <v>#REF!</v>
      </c>
      <c r="K653" s="398"/>
      <c r="T653" s="399"/>
      <c r="AF653" s="400"/>
      <c r="AG653" s="400"/>
      <c r="AH653" s="400"/>
    </row>
    <row r="654" spans="2:34" customFormat="1" x14ac:dyDescent="0.35">
      <c r="B654" t="e">
        <f>[2]Data!#REF!</f>
        <v>#REF!</v>
      </c>
      <c r="C654" t="e">
        <f>[2]Data!#REF!</f>
        <v>#REF!</v>
      </c>
      <c r="D654" t="e">
        <f>[2]Data!#REF!</f>
        <v>#REF!</v>
      </c>
      <c r="E654" s="233" t="s">
        <v>1259</v>
      </c>
      <c r="G654" t="e">
        <f>[2]Data!#REF!</f>
        <v>#REF!</v>
      </c>
      <c r="I654" s="378" t="e">
        <f t="shared" si="22"/>
        <v>#REF!</v>
      </c>
      <c r="K654" s="398"/>
      <c r="T654" s="399"/>
      <c r="AF654" s="400"/>
      <c r="AG654" s="400"/>
      <c r="AH654" s="400"/>
    </row>
    <row r="655" spans="2:34" customFormat="1" x14ac:dyDescent="0.35">
      <c r="B655" t="e">
        <f>[2]Data!#REF!</f>
        <v>#REF!</v>
      </c>
      <c r="C655" t="e">
        <f>[2]Data!#REF!</f>
        <v>#REF!</v>
      </c>
      <c r="D655" t="e">
        <f>[2]Data!#REF!</f>
        <v>#REF!</v>
      </c>
      <c r="E655" s="233" t="s">
        <v>1259</v>
      </c>
      <c r="G655" t="e">
        <f>[2]Data!#REF!</f>
        <v>#REF!</v>
      </c>
      <c r="I655" s="378" t="e">
        <f t="shared" si="22"/>
        <v>#REF!</v>
      </c>
      <c r="K655" s="398"/>
      <c r="T655" s="399"/>
      <c r="AF655" s="400"/>
      <c r="AG655" s="400"/>
      <c r="AH655" s="400"/>
    </row>
    <row r="656" spans="2:34" customFormat="1" x14ac:dyDescent="0.35">
      <c r="B656" t="e">
        <f>[2]Data!#REF!</f>
        <v>#REF!</v>
      </c>
      <c r="C656" t="e">
        <f>[2]Data!#REF!</f>
        <v>#REF!</v>
      </c>
      <c r="D656" t="e">
        <f>[2]Data!#REF!</f>
        <v>#REF!</v>
      </c>
      <c r="E656" s="233" t="s">
        <v>1259</v>
      </c>
      <c r="G656" t="e">
        <f>[2]Data!#REF!</f>
        <v>#REF!</v>
      </c>
      <c r="I656" s="378" t="e">
        <f t="shared" si="22"/>
        <v>#REF!</v>
      </c>
      <c r="K656" s="398"/>
      <c r="T656" s="399"/>
      <c r="AF656" s="400"/>
      <c r="AG656" s="400"/>
      <c r="AH656" s="400"/>
    </row>
    <row r="657" spans="2:34" customFormat="1" x14ac:dyDescent="0.35">
      <c r="B657" t="e">
        <f>[2]Data!#REF!</f>
        <v>#REF!</v>
      </c>
      <c r="C657" t="e">
        <f>[2]Data!#REF!</f>
        <v>#REF!</v>
      </c>
      <c r="D657" t="e">
        <f>[2]Data!#REF!</f>
        <v>#REF!</v>
      </c>
      <c r="E657" s="233" t="s">
        <v>1259</v>
      </c>
      <c r="G657" t="e">
        <f>[2]Data!#REF!</f>
        <v>#REF!</v>
      </c>
      <c r="I657" s="378" t="e">
        <f t="shared" si="22"/>
        <v>#REF!</v>
      </c>
      <c r="K657" s="398"/>
      <c r="T657" s="399"/>
      <c r="AF657" s="400"/>
      <c r="AG657" s="400"/>
      <c r="AH657" s="400"/>
    </row>
    <row r="658" spans="2:34" customFormat="1" x14ac:dyDescent="0.35">
      <c r="B658" t="e">
        <f>[2]Data!#REF!</f>
        <v>#REF!</v>
      </c>
      <c r="C658" t="e">
        <f>[2]Data!#REF!</f>
        <v>#REF!</v>
      </c>
      <c r="D658" t="e">
        <f>[2]Data!#REF!</f>
        <v>#REF!</v>
      </c>
      <c r="E658" s="233" t="s">
        <v>1259</v>
      </c>
      <c r="G658" t="e">
        <f>[2]Data!#REF!</f>
        <v>#REF!</v>
      </c>
      <c r="I658" s="378" t="e">
        <f t="shared" si="22"/>
        <v>#REF!</v>
      </c>
      <c r="K658" s="398"/>
      <c r="T658" s="399"/>
      <c r="AF658" s="400"/>
      <c r="AG658" s="400"/>
      <c r="AH658" s="400"/>
    </row>
    <row r="659" spans="2:34" customFormat="1" x14ac:dyDescent="0.35">
      <c r="B659" t="e">
        <f>[2]Data!#REF!</f>
        <v>#REF!</v>
      </c>
      <c r="C659" t="e">
        <f>[2]Data!#REF!</f>
        <v>#REF!</v>
      </c>
      <c r="D659" t="e">
        <f>[2]Data!#REF!</f>
        <v>#REF!</v>
      </c>
      <c r="E659" s="233" t="s">
        <v>1259</v>
      </c>
      <c r="G659" t="e">
        <f>[2]Data!#REF!</f>
        <v>#REF!</v>
      </c>
      <c r="I659" s="378" t="e">
        <f t="shared" si="22"/>
        <v>#REF!</v>
      </c>
      <c r="K659" s="398"/>
      <c r="T659" s="399"/>
      <c r="AF659" s="400"/>
      <c r="AG659" s="400"/>
      <c r="AH659" s="400"/>
    </row>
    <row r="660" spans="2:34" customFormat="1" x14ac:dyDescent="0.35">
      <c r="B660" t="e">
        <f>[2]Data!#REF!</f>
        <v>#REF!</v>
      </c>
      <c r="C660" t="e">
        <f>[2]Data!#REF!</f>
        <v>#REF!</v>
      </c>
      <c r="D660" t="e">
        <f>[2]Data!#REF!</f>
        <v>#REF!</v>
      </c>
      <c r="E660" s="233" t="s">
        <v>1259</v>
      </c>
      <c r="G660" t="e">
        <f>[2]Data!#REF!</f>
        <v>#REF!</v>
      </c>
      <c r="I660" s="378" t="e">
        <f t="shared" si="22"/>
        <v>#REF!</v>
      </c>
      <c r="K660" s="398"/>
      <c r="T660" s="399"/>
      <c r="AF660" s="400"/>
      <c r="AG660" s="400"/>
      <c r="AH660" s="400"/>
    </row>
    <row r="661" spans="2:34" customFormat="1" x14ac:dyDescent="0.35">
      <c r="B661" t="e">
        <f>[2]Data!#REF!</f>
        <v>#REF!</v>
      </c>
      <c r="C661" t="e">
        <f>[2]Data!#REF!</f>
        <v>#REF!</v>
      </c>
      <c r="D661" t="e">
        <f>[2]Data!#REF!</f>
        <v>#REF!</v>
      </c>
      <c r="E661" s="233" t="s">
        <v>1259</v>
      </c>
      <c r="G661" t="e">
        <f>[2]Data!#REF!</f>
        <v>#REF!</v>
      </c>
      <c r="I661" s="378" t="e">
        <f t="shared" si="22"/>
        <v>#REF!</v>
      </c>
      <c r="K661" s="398"/>
      <c r="T661" s="399"/>
      <c r="AF661" s="400"/>
      <c r="AG661" s="400"/>
      <c r="AH661" s="400"/>
    </row>
    <row r="662" spans="2:34" customFormat="1" x14ac:dyDescent="0.35">
      <c r="B662" t="e">
        <f>[2]Data!#REF!</f>
        <v>#REF!</v>
      </c>
      <c r="C662" t="e">
        <f>[2]Data!#REF!</f>
        <v>#REF!</v>
      </c>
      <c r="D662" t="e">
        <f>[2]Data!#REF!</f>
        <v>#REF!</v>
      </c>
      <c r="E662" s="233" t="s">
        <v>1259</v>
      </c>
      <c r="G662" t="e">
        <f>[2]Data!#REF!</f>
        <v>#REF!</v>
      </c>
      <c r="I662" s="378" t="e">
        <f t="shared" si="22"/>
        <v>#REF!</v>
      </c>
      <c r="K662" s="398"/>
      <c r="T662" s="399"/>
      <c r="AF662" s="400"/>
      <c r="AG662" s="400"/>
      <c r="AH662" s="400"/>
    </row>
    <row r="663" spans="2:34" customFormat="1" x14ac:dyDescent="0.35">
      <c r="B663" t="e">
        <f>[2]Data!#REF!</f>
        <v>#REF!</v>
      </c>
      <c r="C663" t="e">
        <f>[2]Data!#REF!</f>
        <v>#REF!</v>
      </c>
      <c r="D663" t="e">
        <f>[2]Data!#REF!</f>
        <v>#REF!</v>
      </c>
      <c r="E663" s="233" t="s">
        <v>1259</v>
      </c>
      <c r="G663" t="e">
        <f>[2]Data!#REF!</f>
        <v>#REF!</v>
      </c>
      <c r="I663" s="378" t="e">
        <f t="shared" si="22"/>
        <v>#REF!</v>
      </c>
      <c r="K663" s="398"/>
      <c r="T663" s="399"/>
      <c r="AF663" s="400"/>
      <c r="AG663" s="400"/>
      <c r="AH663" s="400"/>
    </row>
    <row r="664" spans="2:34" customFormat="1" x14ac:dyDescent="0.35">
      <c r="B664" t="e">
        <f>[2]Data!#REF!</f>
        <v>#REF!</v>
      </c>
      <c r="C664" t="e">
        <f>[2]Data!#REF!</f>
        <v>#REF!</v>
      </c>
      <c r="D664" t="e">
        <f>[2]Data!#REF!</f>
        <v>#REF!</v>
      </c>
      <c r="E664" s="233" t="s">
        <v>1259</v>
      </c>
      <c r="G664" t="e">
        <f>[2]Data!#REF!</f>
        <v>#REF!</v>
      </c>
      <c r="I664" s="378" t="e">
        <f t="shared" si="22"/>
        <v>#REF!</v>
      </c>
      <c r="K664" s="398"/>
      <c r="T664" s="399"/>
      <c r="AF664" s="400"/>
      <c r="AG664" s="400"/>
      <c r="AH664" s="400"/>
    </row>
    <row r="665" spans="2:34" customFormat="1" x14ac:dyDescent="0.35">
      <c r="B665" t="e">
        <f>[2]Data!#REF!</f>
        <v>#REF!</v>
      </c>
      <c r="C665" t="e">
        <f>[2]Data!#REF!</f>
        <v>#REF!</v>
      </c>
      <c r="D665" t="e">
        <f>[2]Data!#REF!</f>
        <v>#REF!</v>
      </c>
      <c r="E665" s="233" t="s">
        <v>1259</v>
      </c>
      <c r="G665" t="e">
        <f>[2]Data!#REF!</f>
        <v>#REF!</v>
      </c>
      <c r="I665" s="378" t="e">
        <f t="shared" si="22"/>
        <v>#REF!</v>
      </c>
      <c r="K665" s="398"/>
      <c r="T665" s="399"/>
      <c r="AF665" s="400"/>
      <c r="AG665" s="400"/>
      <c r="AH665" s="400"/>
    </row>
    <row r="666" spans="2:34" customFormat="1" x14ac:dyDescent="0.35">
      <c r="B666" t="e">
        <f>[2]Data!#REF!</f>
        <v>#REF!</v>
      </c>
      <c r="C666" t="e">
        <f>[2]Data!#REF!</f>
        <v>#REF!</v>
      </c>
      <c r="D666" t="e">
        <f>[2]Data!#REF!</f>
        <v>#REF!</v>
      </c>
      <c r="E666" s="233" t="s">
        <v>1259</v>
      </c>
      <c r="G666" t="e">
        <f>[2]Data!#REF!</f>
        <v>#REF!</v>
      </c>
      <c r="I666" s="378" t="e">
        <f t="shared" si="22"/>
        <v>#REF!</v>
      </c>
      <c r="K666" s="398"/>
      <c r="T666" s="399"/>
      <c r="AF666" s="400"/>
      <c r="AG666" s="400"/>
      <c r="AH666" s="400"/>
    </row>
    <row r="667" spans="2:34" customFormat="1" x14ac:dyDescent="0.35">
      <c r="B667" t="e">
        <f>[2]Data!#REF!</f>
        <v>#REF!</v>
      </c>
      <c r="C667" t="e">
        <f>[2]Data!#REF!</f>
        <v>#REF!</v>
      </c>
      <c r="D667" t="e">
        <f>[2]Data!#REF!</f>
        <v>#REF!</v>
      </c>
      <c r="E667" s="233" t="s">
        <v>1259</v>
      </c>
      <c r="G667" t="e">
        <f>[2]Data!#REF!</f>
        <v>#REF!</v>
      </c>
      <c r="I667" s="378" t="e">
        <f t="shared" si="22"/>
        <v>#REF!</v>
      </c>
      <c r="K667" s="398"/>
      <c r="T667" s="399"/>
      <c r="AF667" s="400"/>
      <c r="AG667" s="400"/>
      <c r="AH667" s="400"/>
    </row>
    <row r="668" spans="2:34" customFormat="1" x14ac:dyDescent="0.35">
      <c r="B668" t="e">
        <f>[2]Data!#REF!</f>
        <v>#REF!</v>
      </c>
      <c r="C668" t="e">
        <f>[2]Data!#REF!</f>
        <v>#REF!</v>
      </c>
      <c r="D668" t="e">
        <f>[2]Data!#REF!</f>
        <v>#REF!</v>
      </c>
      <c r="E668" s="233" t="s">
        <v>1259</v>
      </c>
      <c r="G668" t="e">
        <f>[2]Data!#REF!</f>
        <v>#REF!</v>
      </c>
      <c r="I668" s="378" t="e">
        <f t="shared" si="22"/>
        <v>#REF!</v>
      </c>
      <c r="K668" s="398"/>
      <c r="T668" s="399"/>
      <c r="AF668" s="400"/>
      <c r="AG668" s="400"/>
      <c r="AH668" s="400"/>
    </row>
    <row r="669" spans="2:34" customFormat="1" x14ac:dyDescent="0.35">
      <c r="B669" t="e">
        <f>[2]Data!#REF!</f>
        <v>#REF!</v>
      </c>
      <c r="C669" t="e">
        <f>[2]Data!#REF!</f>
        <v>#REF!</v>
      </c>
      <c r="D669" t="e">
        <f>[2]Data!#REF!</f>
        <v>#REF!</v>
      </c>
      <c r="E669" s="233" t="s">
        <v>1259</v>
      </c>
      <c r="G669" t="e">
        <f>[2]Data!#REF!</f>
        <v>#REF!</v>
      </c>
      <c r="I669" s="378" t="e">
        <f t="shared" si="22"/>
        <v>#REF!</v>
      </c>
      <c r="K669" s="398"/>
      <c r="T669" s="399"/>
      <c r="AF669" s="400"/>
      <c r="AG669" s="400"/>
      <c r="AH669" s="400"/>
    </row>
    <row r="670" spans="2:34" customFormat="1" x14ac:dyDescent="0.35">
      <c r="B670" t="e">
        <f>[2]Data!#REF!</f>
        <v>#REF!</v>
      </c>
      <c r="C670" t="e">
        <f>[2]Data!#REF!</f>
        <v>#REF!</v>
      </c>
      <c r="D670" t="e">
        <f>[2]Data!#REF!</f>
        <v>#REF!</v>
      </c>
      <c r="E670" s="233" t="s">
        <v>1259</v>
      </c>
      <c r="G670" t="e">
        <f>[2]Data!#REF!</f>
        <v>#REF!</v>
      </c>
      <c r="I670" s="378" t="e">
        <f t="shared" si="22"/>
        <v>#REF!</v>
      </c>
      <c r="K670" s="398"/>
      <c r="T670" s="399"/>
      <c r="AF670" s="400"/>
      <c r="AG670" s="400"/>
      <c r="AH670" s="400"/>
    </row>
    <row r="671" spans="2:34" customFormat="1" x14ac:dyDescent="0.35">
      <c r="B671" t="e">
        <f>[2]Data!#REF!</f>
        <v>#REF!</v>
      </c>
      <c r="C671" t="e">
        <f>[2]Data!#REF!</f>
        <v>#REF!</v>
      </c>
      <c r="D671" t="e">
        <f>[2]Data!#REF!</f>
        <v>#REF!</v>
      </c>
      <c r="E671" s="233" t="s">
        <v>1259</v>
      </c>
      <c r="G671" t="e">
        <f>[2]Data!#REF!</f>
        <v>#REF!</v>
      </c>
      <c r="I671" s="378" t="e">
        <f t="shared" si="22"/>
        <v>#REF!</v>
      </c>
      <c r="K671" s="398"/>
      <c r="T671" s="399"/>
      <c r="AF671" s="400"/>
      <c r="AG671" s="400"/>
      <c r="AH671" s="400"/>
    </row>
    <row r="672" spans="2:34" customFormat="1" x14ac:dyDescent="0.35">
      <c r="B672" t="e">
        <f>[2]Data!#REF!</f>
        <v>#REF!</v>
      </c>
      <c r="C672" t="e">
        <f>[2]Data!#REF!</f>
        <v>#REF!</v>
      </c>
      <c r="D672" t="e">
        <f>[2]Data!#REF!</f>
        <v>#REF!</v>
      </c>
      <c r="E672" s="233" t="s">
        <v>1259</v>
      </c>
      <c r="G672" t="e">
        <f>[2]Data!#REF!</f>
        <v>#REF!</v>
      </c>
      <c r="I672" s="378" t="e">
        <f t="shared" si="22"/>
        <v>#REF!</v>
      </c>
      <c r="K672" s="398"/>
      <c r="T672" s="399"/>
      <c r="AF672" s="400"/>
      <c r="AG672" s="400"/>
      <c r="AH672" s="400"/>
    </row>
    <row r="673" spans="2:34" customFormat="1" x14ac:dyDescent="0.35">
      <c r="B673" t="e">
        <f>[2]Data!#REF!</f>
        <v>#REF!</v>
      </c>
      <c r="C673" t="e">
        <f>[2]Data!#REF!</f>
        <v>#REF!</v>
      </c>
      <c r="D673" t="e">
        <f>[2]Data!#REF!</f>
        <v>#REF!</v>
      </c>
      <c r="E673" s="233" t="s">
        <v>1259</v>
      </c>
      <c r="G673" t="e">
        <f>[2]Data!#REF!</f>
        <v>#REF!</v>
      </c>
      <c r="I673" s="378" t="e">
        <f t="shared" si="22"/>
        <v>#REF!</v>
      </c>
      <c r="K673" s="398"/>
      <c r="T673" s="399"/>
      <c r="AF673" s="400"/>
      <c r="AG673" s="400"/>
      <c r="AH673" s="400"/>
    </row>
    <row r="674" spans="2:34" customFormat="1" x14ac:dyDescent="0.35">
      <c r="B674" t="e">
        <f>[2]Data!#REF!</f>
        <v>#REF!</v>
      </c>
      <c r="C674" t="e">
        <f>[2]Data!#REF!</f>
        <v>#REF!</v>
      </c>
      <c r="D674" t="e">
        <f>[2]Data!#REF!</f>
        <v>#REF!</v>
      </c>
      <c r="E674" s="233" t="s">
        <v>1259</v>
      </c>
      <c r="G674" t="e">
        <f>[2]Data!#REF!</f>
        <v>#REF!</v>
      </c>
      <c r="I674" s="378" t="e">
        <f t="shared" si="22"/>
        <v>#REF!</v>
      </c>
      <c r="K674" s="398"/>
      <c r="T674" s="399"/>
      <c r="AF674" s="400"/>
      <c r="AG674" s="400"/>
      <c r="AH674" s="400"/>
    </row>
    <row r="675" spans="2:34" customFormat="1" x14ac:dyDescent="0.35">
      <c r="B675" t="e">
        <f>[2]Data!#REF!</f>
        <v>#REF!</v>
      </c>
      <c r="C675" t="e">
        <f>[2]Data!#REF!</f>
        <v>#REF!</v>
      </c>
      <c r="D675" t="e">
        <f>[2]Data!#REF!</f>
        <v>#REF!</v>
      </c>
      <c r="E675" s="233" t="s">
        <v>1259</v>
      </c>
      <c r="G675" t="e">
        <f>[2]Data!#REF!</f>
        <v>#REF!</v>
      </c>
      <c r="I675" s="378" t="e">
        <f t="shared" si="22"/>
        <v>#REF!</v>
      </c>
      <c r="K675" s="398"/>
      <c r="T675" s="399"/>
      <c r="AF675" s="400"/>
      <c r="AG675" s="400"/>
      <c r="AH675" s="400"/>
    </row>
    <row r="676" spans="2:34" customFormat="1" x14ac:dyDescent="0.35">
      <c r="B676" t="e">
        <f>[2]Data!#REF!</f>
        <v>#REF!</v>
      </c>
      <c r="C676" t="e">
        <f>[2]Data!#REF!</f>
        <v>#REF!</v>
      </c>
      <c r="D676" t="e">
        <f>[2]Data!#REF!</f>
        <v>#REF!</v>
      </c>
      <c r="E676" s="233" t="s">
        <v>1259</v>
      </c>
      <c r="G676" t="e">
        <f>[2]Data!#REF!</f>
        <v>#REF!</v>
      </c>
      <c r="I676" s="378" t="e">
        <f t="shared" ref="I676:I739" si="23">+G676*$I$3</f>
        <v>#REF!</v>
      </c>
      <c r="K676" s="398"/>
      <c r="T676" s="399"/>
      <c r="AF676" s="400"/>
      <c r="AG676" s="400"/>
      <c r="AH676" s="400"/>
    </row>
    <row r="677" spans="2:34" customFormat="1" x14ac:dyDescent="0.35">
      <c r="B677" t="e">
        <f>[2]Data!#REF!</f>
        <v>#REF!</v>
      </c>
      <c r="C677" t="e">
        <f>[2]Data!#REF!</f>
        <v>#REF!</v>
      </c>
      <c r="D677" t="e">
        <f>[2]Data!#REF!</f>
        <v>#REF!</v>
      </c>
      <c r="E677" s="233" t="s">
        <v>1259</v>
      </c>
      <c r="G677" t="e">
        <f>[2]Data!#REF!</f>
        <v>#REF!</v>
      </c>
      <c r="I677" s="378" t="e">
        <f t="shared" si="23"/>
        <v>#REF!</v>
      </c>
      <c r="K677" s="398"/>
      <c r="T677" s="399"/>
      <c r="AF677" s="400"/>
      <c r="AG677" s="400"/>
      <c r="AH677" s="400"/>
    </row>
    <row r="678" spans="2:34" customFormat="1" x14ac:dyDescent="0.35">
      <c r="B678" t="e">
        <f>[2]Data!#REF!</f>
        <v>#REF!</v>
      </c>
      <c r="C678" t="e">
        <f>[2]Data!#REF!</f>
        <v>#REF!</v>
      </c>
      <c r="D678" t="e">
        <f>[2]Data!#REF!</f>
        <v>#REF!</v>
      </c>
      <c r="E678" s="233" t="s">
        <v>1259</v>
      </c>
      <c r="G678" t="e">
        <f>[2]Data!#REF!</f>
        <v>#REF!</v>
      </c>
      <c r="I678" s="378" t="e">
        <f t="shared" si="23"/>
        <v>#REF!</v>
      </c>
      <c r="K678" s="398"/>
      <c r="T678" s="399"/>
      <c r="AF678" s="400"/>
      <c r="AG678" s="400"/>
      <c r="AH678" s="400"/>
    </row>
    <row r="679" spans="2:34" customFormat="1" x14ac:dyDescent="0.35">
      <c r="B679" t="e">
        <f>[2]Data!#REF!</f>
        <v>#REF!</v>
      </c>
      <c r="C679" t="e">
        <f>[2]Data!#REF!</f>
        <v>#REF!</v>
      </c>
      <c r="D679" t="e">
        <f>[2]Data!#REF!</f>
        <v>#REF!</v>
      </c>
      <c r="E679" s="233" t="s">
        <v>1259</v>
      </c>
      <c r="G679" t="e">
        <f>[2]Data!#REF!</f>
        <v>#REF!</v>
      </c>
      <c r="I679" s="378" t="e">
        <f t="shared" si="23"/>
        <v>#REF!</v>
      </c>
      <c r="K679" s="398"/>
      <c r="T679" s="399"/>
      <c r="AF679" s="400"/>
      <c r="AG679" s="400"/>
      <c r="AH679" s="400"/>
    </row>
    <row r="680" spans="2:34" customFormat="1" x14ac:dyDescent="0.35">
      <c r="B680" t="e">
        <f>[2]Data!#REF!</f>
        <v>#REF!</v>
      </c>
      <c r="C680" t="e">
        <f>[2]Data!#REF!</f>
        <v>#REF!</v>
      </c>
      <c r="D680" t="e">
        <f>[2]Data!#REF!</f>
        <v>#REF!</v>
      </c>
      <c r="E680" s="233" t="s">
        <v>1259</v>
      </c>
      <c r="G680" t="e">
        <f>[2]Data!#REF!</f>
        <v>#REF!</v>
      </c>
      <c r="I680" s="378" t="e">
        <f t="shared" si="23"/>
        <v>#REF!</v>
      </c>
      <c r="K680" s="398"/>
      <c r="T680" s="399"/>
      <c r="AF680" s="400"/>
      <c r="AG680" s="400"/>
      <c r="AH680" s="400"/>
    </row>
    <row r="681" spans="2:34" customFormat="1" x14ac:dyDescent="0.35">
      <c r="B681" t="e">
        <f>[2]Data!#REF!</f>
        <v>#REF!</v>
      </c>
      <c r="C681" t="e">
        <f>[2]Data!#REF!</f>
        <v>#REF!</v>
      </c>
      <c r="D681" t="e">
        <f>[2]Data!#REF!</f>
        <v>#REF!</v>
      </c>
      <c r="E681" s="233" t="s">
        <v>1259</v>
      </c>
      <c r="G681" t="e">
        <f>[2]Data!#REF!</f>
        <v>#REF!</v>
      </c>
      <c r="I681" s="378" t="e">
        <f t="shared" si="23"/>
        <v>#REF!</v>
      </c>
      <c r="K681" s="398"/>
      <c r="T681" s="399"/>
      <c r="AF681" s="400"/>
      <c r="AG681" s="400"/>
      <c r="AH681" s="400"/>
    </row>
    <row r="682" spans="2:34" customFormat="1" x14ac:dyDescent="0.35">
      <c r="B682" t="e">
        <f>[2]Data!#REF!</f>
        <v>#REF!</v>
      </c>
      <c r="C682" t="e">
        <f>[2]Data!#REF!</f>
        <v>#REF!</v>
      </c>
      <c r="D682" t="e">
        <f>[2]Data!#REF!</f>
        <v>#REF!</v>
      </c>
      <c r="E682" s="233" t="s">
        <v>1259</v>
      </c>
      <c r="G682" t="e">
        <f>[2]Data!#REF!</f>
        <v>#REF!</v>
      </c>
      <c r="I682" s="378" t="e">
        <f t="shared" si="23"/>
        <v>#REF!</v>
      </c>
      <c r="K682" s="398"/>
      <c r="T682" s="399"/>
      <c r="AF682" s="400"/>
      <c r="AG682" s="400"/>
      <c r="AH682" s="400"/>
    </row>
    <row r="683" spans="2:34" customFormat="1" x14ac:dyDescent="0.35">
      <c r="B683" t="e">
        <f>[2]Data!#REF!</f>
        <v>#REF!</v>
      </c>
      <c r="C683" t="e">
        <f>[2]Data!#REF!</f>
        <v>#REF!</v>
      </c>
      <c r="D683" t="e">
        <f>[2]Data!#REF!</f>
        <v>#REF!</v>
      </c>
      <c r="E683" s="233" t="s">
        <v>1259</v>
      </c>
      <c r="G683" t="e">
        <f>[2]Data!#REF!</f>
        <v>#REF!</v>
      </c>
      <c r="I683" s="378" t="e">
        <f t="shared" si="23"/>
        <v>#REF!</v>
      </c>
      <c r="K683" s="398"/>
      <c r="T683" s="399"/>
      <c r="AF683" s="400"/>
      <c r="AG683" s="400"/>
      <c r="AH683" s="400"/>
    </row>
    <row r="684" spans="2:34" customFormat="1" x14ac:dyDescent="0.35">
      <c r="B684" t="e">
        <f>[2]Data!#REF!</f>
        <v>#REF!</v>
      </c>
      <c r="C684" t="e">
        <f>[2]Data!#REF!</f>
        <v>#REF!</v>
      </c>
      <c r="D684" t="e">
        <f>[2]Data!#REF!</f>
        <v>#REF!</v>
      </c>
      <c r="E684" s="233" t="s">
        <v>1259</v>
      </c>
      <c r="G684" t="e">
        <f>[2]Data!#REF!</f>
        <v>#REF!</v>
      </c>
      <c r="I684" s="378" t="e">
        <f t="shared" si="23"/>
        <v>#REF!</v>
      </c>
      <c r="K684" s="398"/>
      <c r="T684" s="399"/>
      <c r="AF684" s="400"/>
      <c r="AG684" s="400"/>
      <c r="AH684" s="400"/>
    </row>
    <row r="685" spans="2:34" customFormat="1" x14ac:dyDescent="0.35">
      <c r="B685" t="e">
        <f>[2]Data!#REF!</f>
        <v>#REF!</v>
      </c>
      <c r="C685" t="e">
        <f>[2]Data!#REF!</f>
        <v>#REF!</v>
      </c>
      <c r="D685" t="e">
        <f>[2]Data!#REF!</f>
        <v>#REF!</v>
      </c>
      <c r="E685" s="233" t="s">
        <v>1259</v>
      </c>
      <c r="G685" t="e">
        <f>[2]Data!#REF!</f>
        <v>#REF!</v>
      </c>
      <c r="I685" s="378" t="e">
        <f t="shared" si="23"/>
        <v>#REF!</v>
      </c>
      <c r="K685" s="398"/>
      <c r="T685" s="399"/>
      <c r="AF685" s="400"/>
      <c r="AG685" s="400"/>
      <c r="AH685" s="400"/>
    </row>
    <row r="686" spans="2:34" customFormat="1" x14ac:dyDescent="0.35">
      <c r="B686" t="e">
        <f>[2]Data!#REF!</f>
        <v>#REF!</v>
      </c>
      <c r="C686" t="e">
        <f>[2]Data!#REF!</f>
        <v>#REF!</v>
      </c>
      <c r="D686" t="e">
        <f>[2]Data!#REF!</f>
        <v>#REF!</v>
      </c>
      <c r="E686" s="233" t="s">
        <v>1259</v>
      </c>
      <c r="G686" t="e">
        <f>[2]Data!#REF!</f>
        <v>#REF!</v>
      </c>
      <c r="I686" s="378" t="e">
        <f t="shared" si="23"/>
        <v>#REF!</v>
      </c>
      <c r="K686" s="398"/>
      <c r="T686" s="399"/>
      <c r="AF686" s="400"/>
      <c r="AG686" s="400"/>
      <c r="AH686" s="400"/>
    </row>
    <row r="687" spans="2:34" customFormat="1" x14ac:dyDescent="0.35">
      <c r="B687" t="e">
        <f>[2]Data!#REF!</f>
        <v>#REF!</v>
      </c>
      <c r="C687" t="e">
        <f>[2]Data!#REF!</f>
        <v>#REF!</v>
      </c>
      <c r="D687" t="e">
        <f>[2]Data!#REF!</f>
        <v>#REF!</v>
      </c>
      <c r="E687" s="233" t="s">
        <v>1259</v>
      </c>
      <c r="G687" t="e">
        <f>[2]Data!#REF!</f>
        <v>#REF!</v>
      </c>
      <c r="I687" s="378" t="e">
        <f t="shared" si="23"/>
        <v>#REF!</v>
      </c>
      <c r="K687" s="398"/>
      <c r="T687" s="399"/>
      <c r="AF687" s="400"/>
      <c r="AG687" s="400"/>
      <c r="AH687" s="400"/>
    </row>
    <row r="688" spans="2:34" customFormat="1" x14ac:dyDescent="0.35">
      <c r="B688" t="e">
        <f>[2]Data!#REF!</f>
        <v>#REF!</v>
      </c>
      <c r="C688" t="e">
        <f>[2]Data!#REF!</f>
        <v>#REF!</v>
      </c>
      <c r="D688" t="e">
        <f>[2]Data!#REF!</f>
        <v>#REF!</v>
      </c>
      <c r="E688" s="233" t="s">
        <v>1259</v>
      </c>
      <c r="G688" t="e">
        <f>[2]Data!#REF!</f>
        <v>#REF!</v>
      </c>
      <c r="I688" s="378" t="e">
        <f t="shared" si="23"/>
        <v>#REF!</v>
      </c>
      <c r="K688" s="398"/>
      <c r="T688" s="399"/>
      <c r="AF688" s="400"/>
      <c r="AG688" s="400"/>
      <c r="AH688" s="400"/>
    </row>
    <row r="689" spans="2:34" customFormat="1" x14ac:dyDescent="0.35">
      <c r="B689" t="e">
        <f>[2]Data!#REF!</f>
        <v>#REF!</v>
      </c>
      <c r="C689" t="e">
        <f>[2]Data!#REF!</f>
        <v>#REF!</v>
      </c>
      <c r="D689" t="e">
        <f>[2]Data!#REF!</f>
        <v>#REF!</v>
      </c>
      <c r="E689" s="233" t="s">
        <v>1259</v>
      </c>
      <c r="G689" t="e">
        <f>[2]Data!#REF!</f>
        <v>#REF!</v>
      </c>
      <c r="I689" s="378" t="e">
        <f t="shared" si="23"/>
        <v>#REF!</v>
      </c>
      <c r="K689" s="398"/>
      <c r="T689" s="399"/>
      <c r="AF689" s="400"/>
      <c r="AG689" s="400"/>
      <c r="AH689" s="400"/>
    </row>
    <row r="690" spans="2:34" customFormat="1" x14ac:dyDescent="0.35">
      <c r="B690" t="e">
        <f>[2]Data!#REF!</f>
        <v>#REF!</v>
      </c>
      <c r="C690" t="e">
        <f>[2]Data!#REF!</f>
        <v>#REF!</v>
      </c>
      <c r="D690" t="e">
        <f>[2]Data!#REF!</f>
        <v>#REF!</v>
      </c>
      <c r="E690" s="233" t="s">
        <v>1259</v>
      </c>
      <c r="G690" t="e">
        <f>[2]Data!#REF!</f>
        <v>#REF!</v>
      </c>
      <c r="I690" s="378" t="e">
        <f t="shared" si="23"/>
        <v>#REF!</v>
      </c>
      <c r="K690" s="398"/>
      <c r="T690" s="399"/>
      <c r="AF690" s="400"/>
      <c r="AG690" s="400"/>
      <c r="AH690" s="400"/>
    </row>
    <row r="691" spans="2:34" customFormat="1" x14ac:dyDescent="0.35">
      <c r="B691" t="e">
        <f>[2]Data!#REF!</f>
        <v>#REF!</v>
      </c>
      <c r="C691" t="e">
        <f>[2]Data!#REF!</f>
        <v>#REF!</v>
      </c>
      <c r="D691" t="e">
        <f>[2]Data!#REF!</f>
        <v>#REF!</v>
      </c>
      <c r="E691" s="233" t="s">
        <v>1259</v>
      </c>
      <c r="G691" t="e">
        <f>[2]Data!#REF!</f>
        <v>#REF!</v>
      </c>
      <c r="I691" s="378" t="e">
        <f t="shared" si="23"/>
        <v>#REF!</v>
      </c>
      <c r="K691" s="398"/>
      <c r="T691" s="399"/>
      <c r="AF691" s="400"/>
      <c r="AG691" s="400"/>
      <c r="AH691" s="400"/>
    </row>
    <row r="692" spans="2:34" customFormat="1" x14ac:dyDescent="0.35">
      <c r="B692" t="e">
        <f>[2]Data!#REF!</f>
        <v>#REF!</v>
      </c>
      <c r="C692" t="e">
        <f>[2]Data!#REF!</f>
        <v>#REF!</v>
      </c>
      <c r="D692" t="e">
        <f>[2]Data!#REF!</f>
        <v>#REF!</v>
      </c>
      <c r="E692" s="233" t="s">
        <v>1259</v>
      </c>
      <c r="G692" t="e">
        <f>[2]Data!#REF!</f>
        <v>#REF!</v>
      </c>
      <c r="I692" s="378" t="e">
        <f t="shared" si="23"/>
        <v>#REF!</v>
      </c>
      <c r="K692" s="398"/>
      <c r="T692" s="399"/>
      <c r="AF692" s="400"/>
      <c r="AG692" s="400"/>
      <c r="AH692" s="400"/>
    </row>
    <row r="693" spans="2:34" customFormat="1" x14ac:dyDescent="0.35">
      <c r="B693" t="e">
        <f>[2]Data!#REF!</f>
        <v>#REF!</v>
      </c>
      <c r="C693" t="e">
        <f>[2]Data!#REF!</f>
        <v>#REF!</v>
      </c>
      <c r="D693" t="e">
        <f>[2]Data!#REF!</f>
        <v>#REF!</v>
      </c>
      <c r="E693" s="233" t="s">
        <v>1259</v>
      </c>
      <c r="G693" t="e">
        <f>[2]Data!#REF!</f>
        <v>#REF!</v>
      </c>
      <c r="I693" s="378" t="e">
        <f t="shared" si="23"/>
        <v>#REF!</v>
      </c>
      <c r="K693" s="398"/>
      <c r="T693" s="399"/>
      <c r="AF693" s="400"/>
      <c r="AG693" s="400"/>
      <c r="AH693" s="400"/>
    </row>
    <row r="694" spans="2:34" customFormat="1" x14ac:dyDescent="0.35">
      <c r="B694" t="e">
        <f>[2]Data!#REF!</f>
        <v>#REF!</v>
      </c>
      <c r="C694" t="e">
        <f>[2]Data!#REF!</f>
        <v>#REF!</v>
      </c>
      <c r="D694" t="e">
        <f>[2]Data!#REF!</f>
        <v>#REF!</v>
      </c>
      <c r="E694" s="233" t="s">
        <v>1259</v>
      </c>
      <c r="G694" t="e">
        <f>[2]Data!#REF!</f>
        <v>#REF!</v>
      </c>
      <c r="I694" s="378" t="e">
        <f t="shared" si="23"/>
        <v>#REF!</v>
      </c>
      <c r="K694" s="398"/>
      <c r="T694" s="399"/>
      <c r="AF694" s="400"/>
      <c r="AG694" s="400"/>
      <c r="AH694" s="400"/>
    </row>
    <row r="695" spans="2:34" customFormat="1" x14ac:dyDescent="0.35">
      <c r="B695" t="e">
        <f>[2]Data!#REF!</f>
        <v>#REF!</v>
      </c>
      <c r="C695" t="e">
        <f>[2]Data!#REF!</f>
        <v>#REF!</v>
      </c>
      <c r="D695" t="e">
        <f>[2]Data!#REF!</f>
        <v>#REF!</v>
      </c>
      <c r="E695" s="233" t="s">
        <v>1259</v>
      </c>
      <c r="G695" t="e">
        <f>[2]Data!#REF!</f>
        <v>#REF!</v>
      </c>
      <c r="I695" s="378" t="e">
        <f t="shared" si="23"/>
        <v>#REF!</v>
      </c>
      <c r="K695" s="398"/>
      <c r="T695" s="399"/>
      <c r="AF695" s="400"/>
      <c r="AG695" s="400"/>
      <c r="AH695" s="400"/>
    </row>
    <row r="696" spans="2:34" customFormat="1" x14ac:dyDescent="0.35">
      <c r="B696" t="e">
        <f>[2]Data!#REF!</f>
        <v>#REF!</v>
      </c>
      <c r="C696" t="e">
        <f>[2]Data!#REF!</f>
        <v>#REF!</v>
      </c>
      <c r="D696" t="e">
        <f>[2]Data!#REF!</f>
        <v>#REF!</v>
      </c>
      <c r="E696" s="233" t="s">
        <v>1259</v>
      </c>
      <c r="G696" t="e">
        <f>[2]Data!#REF!</f>
        <v>#REF!</v>
      </c>
      <c r="I696" s="378" t="e">
        <f t="shared" si="23"/>
        <v>#REF!</v>
      </c>
      <c r="K696" s="398"/>
      <c r="T696" s="399"/>
      <c r="AF696" s="400"/>
      <c r="AG696" s="400"/>
      <c r="AH696" s="400"/>
    </row>
    <row r="697" spans="2:34" customFormat="1" x14ac:dyDescent="0.35">
      <c r="B697" t="e">
        <f>[2]Data!#REF!</f>
        <v>#REF!</v>
      </c>
      <c r="C697" t="e">
        <f>[2]Data!#REF!</f>
        <v>#REF!</v>
      </c>
      <c r="D697" t="e">
        <f>[2]Data!#REF!</f>
        <v>#REF!</v>
      </c>
      <c r="E697" s="233" t="s">
        <v>1259</v>
      </c>
      <c r="G697" t="e">
        <f>[2]Data!#REF!</f>
        <v>#REF!</v>
      </c>
      <c r="I697" s="378" t="e">
        <f t="shared" si="23"/>
        <v>#REF!</v>
      </c>
      <c r="K697" s="398"/>
      <c r="T697" s="399"/>
      <c r="AF697" s="400"/>
      <c r="AG697" s="400"/>
      <c r="AH697" s="400"/>
    </row>
    <row r="698" spans="2:34" customFormat="1" x14ac:dyDescent="0.35">
      <c r="B698" t="e">
        <f>[2]Data!#REF!</f>
        <v>#REF!</v>
      </c>
      <c r="C698" t="e">
        <f>[2]Data!#REF!</f>
        <v>#REF!</v>
      </c>
      <c r="D698" t="e">
        <f>[2]Data!#REF!</f>
        <v>#REF!</v>
      </c>
      <c r="E698" s="233" t="s">
        <v>1259</v>
      </c>
      <c r="G698" t="e">
        <f>[2]Data!#REF!</f>
        <v>#REF!</v>
      </c>
      <c r="I698" s="378" t="e">
        <f t="shared" si="23"/>
        <v>#REF!</v>
      </c>
      <c r="K698" s="398"/>
      <c r="T698" s="399"/>
      <c r="AF698" s="400"/>
      <c r="AG698" s="400"/>
      <c r="AH698" s="400"/>
    </row>
    <row r="699" spans="2:34" customFormat="1" x14ac:dyDescent="0.35">
      <c r="B699" t="e">
        <f>[2]Data!#REF!</f>
        <v>#REF!</v>
      </c>
      <c r="C699" t="e">
        <f>[2]Data!#REF!</f>
        <v>#REF!</v>
      </c>
      <c r="D699" t="e">
        <f>[2]Data!#REF!</f>
        <v>#REF!</v>
      </c>
      <c r="E699" s="233" t="s">
        <v>1259</v>
      </c>
      <c r="G699" t="e">
        <f>[2]Data!#REF!</f>
        <v>#REF!</v>
      </c>
      <c r="I699" s="378" t="e">
        <f t="shared" si="23"/>
        <v>#REF!</v>
      </c>
      <c r="K699" s="398"/>
      <c r="T699" s="399"/>
      <c r="AF699" s="400"/>
      <c r="AG699" s="400"/>
      <c r="AH699" s="400"/>
    </row>
    <row r="700" spans="2:34" customFormat="1" x14ac:dyDescent="0.35">
      <c r="B700" t="e">
        <f>[2]Data!#REF!</f>
        <v>#REF!</v>
      </c>
      <c r="C700" t="e">
        <f>[2]Data!#REF!</f>
        <v>#REF!</v>
      </c>
      <c r="D700" t="e">
        <f>[2]Data!#REF!</f>
        <v>#REF!</v>
      </c>
      <c r="E700" s="233" t="s">
        <v>1259</v>
      </c>
      <c r="G700" t="e">
        <f>[2]Data!#REF!</f>
        <v>#REF!</v>
      </c>
      <c r="I700" s="378" t="e">
        <f t="shared" si="23"/>
        <v>#REF!</v>
      </c>
      <c r="K700" s="398"/>
      <c r="T700" s="399"/>
      <c r="AF700" s="400"/>
      <c r="AG700" s="400"/>
      <c r="AH700" s="400"/>
    </row>
    <row r="701" spans="2:34" customFormat="1" x14ac:dyDescent="0.35">
      <c r="B701" t="e">
        <f>[2]Data!#REF!</f>
        <v>#REF!</v>
      </c>
      <c r="C701" t="e">
        <f>[2]Data!#REF!</f>
        <v>#REF!</v>
      </c>
      <c r="D701" t="e">
        <f>[2]Data!#REF!</f>
        <v>#REF!</v>
      </c>
      <c r="E701" s="233" t="s">
        <v>1259</v>
      </c>
      <c r="G701" t="e">
        <f>[2]Data!#REF!</f>
        <v>#REF!</v>
      </c>
      <c r="I701" s="378" t="e">
        <f t="shared" si="23"/>
        <v>#REF!</v>
      </c>
      <c r="K701" s="398"/>
      <c r="T701" s="399"/>
      <c r="AF701" s="400"/>
      <c r="AG701" s="400"/>
      <c r="AH701" s="400"/>
    </row>
    <row r="702" spans="2:34" customFormat="1" x14ac:dyDescent="0.35">
      <c r="B702" t="e">
        <f>[2]Data!#REF!</f>
        <v>#REF!</v>
      </c>
      <c r="C702" t="e">
        <f>[2]Data!#REF!</f>
        <v>#REF!</v>
      </c>
      <c r="D702" t="e">
        <f>[2]Data!#REF!</f>
        <v>#REF!</v>
      </c>
      <c r="E702" s="233" t="s">
        <v>1259</v>
      </c>
      <c r="G702" t="e">
        <f>[2]Data!#REF!</f>
        <v>#REF!</v>
      </c>
      <c r="I702" s="378" t="e">
        <f t="shared" si="23"/>
        <v>#REF!</v>
      </c>
      <c r="K702" s="398"/>
      <c r="T702" s="399"/>
      <c r="AF702" s="400"/>
      <c r="AG702" s="400"/>
      <c r="AH702" s="400"/>
    </row>
    <row r="703" spans="2:34" customFormat="1" x14ac:dyDescent="0.35">
      <c r="B703" t="e">
        <f>[2]Data!#REF!</f>
        <v>#REF!</v>
      </c>
      <c r="C703" t="e">
        <f>[2]Data!#REF!</f>
        <v>#REF!</v>
      </c>
      <c r="D703" t="e">
        <f>[2]Data!#REF!</f>
        <v>#REF!</v>
      </c>
      <c r="E703" s="233" t="s">
        <v>1259</v>
      </c>
      <c r="G703" t="e">
        <f>[2]Data!#REF!</f>
        <v>#REF!</v>
      </c>
      <c r="I703" s="378" t="e">
        <f t="shared" si="23"/>
        <v>#REF!</v>
      </c>
      <c r="K703" s="398"/>
      <c r="T703" s="399"/>
      <c r="AF703" s="400"/>
      <c r="AG703" s="400"/>
      <c r="AH703" s="400"/>
    </row>
    <row r="704" spans="2:34" customFormat="1" x14ac:dyDescent="0.35">
      <c r="B704" t="e">
        <f>[2]Data!#REF!</f>
        <v>#REF!</v>
      </c>
      <c r="C704" t="e">
        <f>[2]Data!#REF!</f>
        <v>#REF!</v>
      </c>
      <c r="D704" t="e">
        <f>[2]Data!#REF!</f>
        <v>#REF!</v>
      </c>
      <c r="E704" s="233" t="s">
        <v>1259</v>
      </c>
      <c r="G704" t="e">
        <f>[2]Data!#REF!</f>
        <v>#REF!</v>
      </c>
      <c r="I704" s="378" t="e">
        <f t="shared" si="23"/>
        <v>#REF!</v>
      </c>
      <c r="K704" s="398"/>
      <c r="T704" s="399"/>
      <c r="AF704" s="400"/>
      <c r="AG704" s="400"/>
      <c r="AH704" s="400"/>
    </row>
    <row r="705" spans="2:34" customFormat="1" x14ac:dyDescent="0.35">
      <c r="B705" t="e">
        <f>[2]Data!#REF!</f>
        <v>#REF!</v>
      </c>
      <c r="C705" t="e">
        <f>[2]Data!#REF!</f>
        <v>#REF!</v>
      </c>
      <c r="D705" t="e">
        <f>[2]Data!#REF!</f>
        <v>#REF!</v>
      </c>
      <c r="E705" s="233" t="s">
        <v>1259</v>
      </c>
      <c r="G705" t="e">
        <f>[2]Data!#REF!</f>
        <v>#REF!</v>
      </c>
      <c r="I705" s="378" t="e">
        <f t="shared" si="23"/>
        <v>#REF!</v>
      </c>
      <c r="K705" s="398"/>
      <c r="T705" s="399"/>
      <c r="AF705" s="400"/>
      <c r="AG705" s="400"/>
      <c r="AH705" s="400"/>
    </row>
    <row r="706" spans="2:34" customFormat="1" x14ac:dyDescent="0.35">
      <c r="B706" t="e">
        <f>[2]Data!#REF!</f>
        <v>#REF!</v>
      </c>
      <c r="C706" t="e">
        <f>[2]Data!#REF!</f>
        <v>#REF!</v>
      </c>
      <c r="D706" t="e">
        <f>[2]Data!#REF!</f>
        <v>#REF!</v>
      </c>
      <c r="E706" s="233" t="s">
        <v>1259</v>
      </c>
      <c r="G706" t="e">
        <f>[2]Data!#REF!</f>
        <v>#REF!</v>
      </c>
      <c r="I706" s="378" t="e">
        <f t="shared" si="23"/>
        <v>#REF!</v>
      </c>
      <c r="K706" s="398"/>
      <c r="T706" s="399"/>
      <c r="AF706" s="400"/>
      <c r="AG706" s="400"/>
      <c r="AH706" s="400"/>
    </row>
    <row r="707" spans="2:34" customFormat="1" x14ac:dyDescent="0.35">
      <c r="B707" t="e">
        <f>[2]Data!#REF!</f>
        <v>#REF!</v>
      </c>
      <c r="C707" t="e">
        <f>[2]Data!#REF!</f>
        <v>#REF!</v>
      </c>
      <c r="D707" t="e">
        <f>[2]Data!#REF!</f>
        <v>#REF!</v>
      </c>
      <c r="E707" s="233" t="s">
        <v>1259</v>
      </c>
      <c r="G707" t="e">
        <f>[2]Data!#REF!</f>
        <v>#REF!</v>
      </c>
      <c r="I707" s="378" t="e">
        <f t="shared" si="23"/>
        <v>#REF!</v>
      </c>
      <c r="K707" s="398"/>
      <c r="T707" s="399"/>
      <c r="AF707" s="400"/>
      <c r="AG707" s="400"/>
      <c r="AH707" s="400"/>
    </row>
    <row r="708" spans="2:34" customFormat="1" x14ac:dyDescent="0.35">
      <c r="B708" t="e">
        <f>[2]Data!#REF!</f>
        <v>#REF!</v>
      </c>
      <c r="C708" t="e">
        <f>[2]Data!#REF!</f>
        <v>#REF!</v>
      </c>
      <c r="D708" t="e">
        <f>[2]Data!#REF!</f>
        <v>#REF!</v>
      </c>
      <c r="E708" s="233" t="s">
        <v>1259</v>
      </c>
      <c r="G708" t="e">
        <f>[2]Data!#REF!</f>
        <v>#REF!</v>
      </c>
      <c r="I708" s="378" t="e">
        <f t="shared" si="23"/>
        <v>#REF!</v>
      </c>
      <c r="K708" s="398"/>
      <c r="T708" s="399"/>
      <c r="AF708" s="400"/>
      <c r="AG708" s="400"/>
      <c r="AH708" s="400"/>
    </row>
    <row r="709" spans="2:34" customFormat="1" x14ac:dyDescent="0.35">
      <c r="B709" t="e">
        <f>[2]Data!#REF!</f>
        <v>#REF!</v>
      </c>
      <c r="C709" t="e">
        <f>[2]Data!#REF!</f>
        <v>#REF!</v>
      </c>
      <c r="D709" t="e">
        <f>[2]Data!#REF!</f>
        <v>#REF!</v>
      </c>
      <c r="E709" s="233" t="s">
        <v>1259</v>
      </c>
      <c r="G709" t="e">
        <f>[2]Data!#REF!</f>
        <v>#REF!</v>
      </c>
      <c r="I709" s="378" t="e">
        <f t="shared" si="23"/>
        <v>#REF!</v>
      </c>
      <c r="K709" s="398"/>
      <c r="T709" s="399"/>
      <c r="AF709" s="400"/>
      <c r="AG709" s="400"/>
      <c r="AH709" s="400"/>
    </row>
    <row r="710" spans="2:34" customFormat="1" x14ac:dyDescent="0.35">
      <c r="B710" t="e">
        <f>[2]Data!#REF!</f>
        <v>#REF!</v>
      </c>
      <c r="C710" t="e">
        <f>[2]Data!#REF!</f>
        <v>#REF!</v>
      </c>
      <c r="D710" t="e">
        <f>[2]Data!#REF!</f>
        <v>#REF!</v>
      </c>
      <c r="E710" s="233" t="s">
        <v>1259</v>
      </c>
      <c r="G710" t="e">
        <f>[2]Data!#REF!</f>
        <v>#REF!</v>
      </c>
      <c r="I710" s="378" t="e">
        <f t="shared" si="23"/>
        <v>#REF!</v>
      </c>
      <c r="K710" s="398"/>
      <c r="T710" s="399"/>
      <c r="AF710" s="400"/>
      <c r="AG710" s="400"/>
      <c r="AH710" s="400"/>
    </row>
    <row r="711" spans="2:34" customFormat="1" x14ac:dyDescent="0.35">
      <c r="B711" t="e">
        <f>[2]Data!#REF!</f>
        <v>#REF!</v>
      </c>
      <c r="C711" t="e">
        <f>[2]Data!#REF!</f>
        <v>#REF!</v>
      </c>
      <c r="D711" t="e">
        <f>[2]Data!#REF!</f>
        <v>#REF!</v>
      </c>
      <c r="E711" s="233" t="s">
        <v>1259</v>
      </c>
      <c r="G711" t="e">
        <f>[2]Data!#REF!</f>
        <v>#REF!</v>
      </c>
      <c r="I711" s="378" t="e">
        <f t="shared" si="23"/>
        <v>#REF!</v>
      </c>
      <c r="K711" s="398"/>
      <c r="T711" s="399"/>
      <c r="AF711" s="400"/>
      <c r="AG711" s="400"/>
      <c r="AH711" s="400"/>
    </row>
    <row r="712" spans="2:34" customFormat="1" x14ac:dyDescent="0.35">
      <c r="B712" t="e">
        <f>[2]Data!#REF!</f>
        <v>#REF!</v>
      </c>
      <c r="C712" t="e">
        <f>[2]Data!#REF!</f>
        <v>#REF!</v>
      </c>
      <c r="D712" t="e">
        <f>[2]Data!#REF!</f>
        <v>#REF!</v>
      </c>
      <c r="E712" s="233" t="s">
        <v>1259</v>
      </c>
      <c r="G712" t="e">
        <f>[2]Data!#REF!</f>
        <v>#REF!</v>
      </c>
      <c r="I712" s="378" t="e">
        <f t="shared" si="23"/>
        <v>#REF!</v>
      </c>
      <c r="K712" s="398"/>
      <c r="T712" s="399"/>
      <c r="AF712" s="400"/>
      <c r="AG712" s="400"/>
      <c r="AH712" s="400"/>
    </row>
    <row r="713" spans="2:34" customFormat="1" x14ac:dyDescent="0.35">
      <c r="B713" t="e">
        <f>[2]Data!#REF!</f>
        <v>#REF!</v>
      </c>
      <c r="C713" t="e">
        <f>[2]Data!#REF!</f>
        <v>#REF!</v>
      </c>
      <c r="D713" t="e">
        <f>[2]Data!#REF!</f>
        <v>#REF!</v>
      </c>
      <c r="E713" s="233" t="s">
        <v>1259</v>
      </c>
      <c r="G713" t="e">
        <f>[2]Data!#REF!</f>
        <v>#REF!</v>
      </c>
      <c r="I713" s="378" t="e">
        <f t="shared" si="23"/>
        <v>#REF!</v>
      </c>
      <c r="K713" s="398"/>
      <c r="T713" s="399"/>
      <c r="AF713" s="400"/>
      <c r="AG713" s="400"/>
      <c r="AH713" s="400"/>
    </row>
    <row r="714" spans="2:34" customFormat="1" x14ac:dyDescent="0.35">
      <c r="B714" t="e">
        <f>[2]Data!#REF!</f>
        <v>#REF!</v>
      </c>
      <c r="C714" t="e">
        <f>[2]Data!#REF!</f>
        <v>#REF!</v>
      </c>
      <c r="D714" t="e">
        <f>[2]Data!#REF!</f>
        <v>#REF!</v>
      </c>
      <c r="E714" s="233" t="s">
        <v>1259</v>
      </c>
      <c r="G714" t="e">
        <f>[2]Data!#REF!</f>
        <v>#REF!</v>
      </c>
      <c r="I714" s="378" t="e">
        <f t="shared" si="23"/>
        <v>#REF!</v>
      </c>
      <c r="K714" s="398"/>
      <c r="T714" s="399"/>
      <c r="AF714" s="400"/>
      <c r="AG714" s="400"/>
      <c r="AH714" s="400"/>
    </row>
    <row r="715" spans="2:34" customFormat="1" x14ac:dyDescent="0.35">
      <c r="B715" t="e">
        <f>[2]Data!#REF!</f>
        <v>#REF!</v>
      </c>
      <c r="C715" t="e">
        <f>[2]Data!#REF!</f>
        <v>#REF!</v>
      </c>
      <c r="D715" t="e">
        <f>[2]Data!#REF!</f>
        <v>#REF!</v>
      </c>
      <c r="E715" s="233" t="s">
        <v>1259</v>
      </c>
      <c r="G715" t="e">
        <f>[2]Data!#REF!</f>
        <v>#REF!</v>
      </c>
      <c r="I715" s="378" t="e">
        <f t="shared" si="23"/>
        <v>#REF!</v>
      </c>
      <c r="K715" s="398"/>
      <c r="T715" s="399"/>
      <c r="AF715" s="400"/>
      <c r="AG715" s="400"/>
      <c r="AH715" s="400"/>
    </row>
    <row r="716" spans="2:34" customFormat="1" x14ac:dyDescent="0.35">
      <c r="B716" t="e">
        <f>[2]Data!#REF!</f>
        <v>#REF!</v>
      </c>
      <c r="C716" t="e">
        <f>[2]Data!#REF!</f>
        <v>#REF!</v>
      </c>
      <c r="D716" t="e">
        <f>[2]Data!#REF!</f>
        <v>#REF!</v>
      </c>
      <c r="E716" s="233" t="s">
        <v>1259</v>
      </c>
      <c r="G716" t="e">
        <f>[2]Data!#REF!</f>
        <v>#REF!</v>
      </c>
      <c r="I716" s="378" t="e">
        <f t="shared" si="23"/>
        <v>#REF!</v>
      </c>
      <c r="K716" s="398"/>
      <c r="T716" s="399"/>
      <c r="AF716" s="400"/>
      <c r="AG716" s="400"/>
      <c r="AH716" s="400"/>
    </row>
    <row r="717" spans="2:34" customFormat="1" x14ac:dyDescent="0.35">
      <c r="B717" t="e">
        <f>[2]Data!#REF!</f>
        <v>#REF!</v>
      </c>
      <c r="C717" t="e">
        <f>[2]Data!#REF!</f>
        <v>#REF!</v>
      </c>
      <c r="D717" t="e">
        <f>[2]Data!#REF!</f>
        <v>#REF!</v>
      </c>
      <c r="E717" s="233" t="s">
        <v>1259</v>
      </c>
      <c r="G717" t="e">
        <f>[2]Data!#REF!</f>
        <v>#REF!</v>
      </c>
      <c r="I717" s="378" t="e">
        <f t="shared" si="23"/>
        <v>#REF!</v>
      </c>
      <c r="K717" s="398"/>
      <c r="T717" s="399"/>
      <c r="AF717" s="400"/>
      <c r="AG717" s="400"/>
      <c r="AH717" s="400"/>
    </row>
    <row r="718" spans="2:34" customFormat="1" x14ac:dyDescent="0.35">
      <c r="B718" t="e">
        <f>[2]Data!#REF!</f>
        <v>#REF!</v>
      </c>
      <c r="C718" t="e">
        <f>[2]Data!#REF!</f>
        <v>#REF!</v>
      </c>
      <c r="D718" t="e">
        <f>[2]Data!#REF!</f>
        <v>#REF!</v>
      </c>
      <c r="E718" s="233" t="s">
        <v>1259</v>
      </c>
      <c r="G718" t="e">
        <f>[2]Data!#REF!</f>
        <v>#REF!</v>
      </c>
      <c r="I718" s="378" t="e">
        <f t="shared" si="23"/>
        <v>#REF!</v>
      </c>
      <c r="K718" s="398"/>
      <c r="T718" s="399"/>
      <c r="AF718" s="400"/>
      <c r="AG718" s="400"/>
      <c r="AH718" s="400"/>
    </row>
    <row r="719" spans="2:34" customFormat="1" x14ac:dyDescent="0.35">
      <c r="B719" t="e">
        <f>[2]Data!#REF!</f>
        <v>#REF!</v>
      </c>
      <c r="C719" t="e">
        <f>[2]Data!#REF!</f>
        <v>#REF!</v>
      </c>
      <c r="D719" t="e">
        <f>[2]Data!#REF!</f>
        <v>#REF!</v>
      </c>
      <c r="E719" s="233" t="s">
        <v>1259</v>
      </c>
      <c r="G719" t="e">
        <f>[2]Data!#REF!</f>
        <v>#REF!</v>
      </c>
      <c r="I719" s="378" t="e">
        <f t="shared" si="23"/>
        <v>#REF!</v>
      </c>
      <c r="K719" s="398"/>
      <c r="T719" s="399"/>
      <c r="AF719" s="400"/>
      <c r="AG719" s="400"/>
      <c r="AH719" s="400"/>
    </row>
    <row r="720" spans="2:34" customFormat="1" x14ac:dyDescent="0.35">
      <c r="B720" t="e">
        <f>[2]Data!#REF!</f>
        <v>#REF!</v>
      </c>
      <c r="C720" t="e">
        <f>[2]Data!#REF!</f>
        <v>#REF!</v>
      </c>
      <c r="D720" t="e">
        <f>[2]Data!#REF!</f>
        <v>#REF!</v>
      </c>
      <c r="E720" s="233" t="s">
        <v>1259</v>
      </c>
      <c r="G720" t="e">
        <f>[2]Data!#REF!</f>
        <v>#REF!</v>
      </c>
      <c r="I720" s="378" t="e">
        <f t="shared" si="23"/>
        <v>#REF!</v>
      </c>
      <c r="K720" s="398"/>
      <c r="T720" s="399"/>
      <c r="AF720" s="400"/>
      <c r="AG720" s="400"/>
      <c r="AH720" s="400"/>
    </row>
    <row r="721" spans="2:34" customFormat="1" x14ac:dyDescent="0.35">
      <c r="B721" t="e">
        <f>[2]Data!#REF!</f>
        <v>#REF!</v>
      </c>
      <c r="C721" t="e">
        <f>[2]Data!#REF!</f>
        <v>#REF!</v>
      </c>
      <c r="D721" t="e">
        <f>[2]Data!#REF!</f>
        <v>#REF!</v>
      </c>
      <c r="E721" s="233" t="s">
        <v>1259</v>
      </c>
      <c r="G721" t="e">
        <f>[2]Data!#REF!</f>
        <v>#REF!</v>
      </c>
      <c r="I721" s="378" t="e">
        <f t="shared" si="23"/>
        <v>#REF!</v>
      </c>
      <c r="K721" s="398"/>
      <c r="T721" s="399"/>
      <c r="AF721" s="400"/>
      <c r="AG721" s="400"/>
      <c r="AH721" s="400"/>
    </row>
    <row r="722" spans="2:34" customFormat="1" x14ac:dyDescent="0.35">
      <c r="B722" t="e">
        <f>[2]Data!#REF!</f>
        <v>#REF!</v>
      </c>
      <c r="C722" t="e">
        <f>[2]Data!#REF!</f>
        <v>#REF!</v>
      </c>
      <c r="D722" t="e">
        <f>[2]Data!#REF!</f>
        <v>#REF!</v>
      </c>
      <c r="E722" s="233" t="s">
        <v>1259</v>
      </c>
      <c r="G722" t="e">
        <f>[2]Data!#REF!</f>
        <v>#REF!</v>
      </c>
      <c r="I722" s="378" t="e">
        <f t="shared" si="23"/>
        <v>#REF!</v>
      </c>
      <c r="K722" s="398"/>
      <c r="T722" s="399"/>
      <c r="AF722" s="400"/>
      <c r="AG722" s="400"/>
      <c r="AH722" s="400"/>
    </row>
    <row r="723" spans="2:34" customFormat="1" x14ac:dyDescent="0.35">
      <c r="B723" t="e">
        <f>[2]Data!#REF!</f>
        <v>#REF!</v>
      </c>
      <c r="C723" t="e">
        <f>[2]Data!#REF!</f>
        <v>#REF!</v>
      </c>
      <c r="D723" t="e">
        <f>[2]Data!#REF!</f>
        <v>#REF!</v>
      </c>
      <c r="E723" s="233" t="s">
        <v>1259</v>
      </c>
      <c r="G723" t="e">
        <f>[2]Data!#REF!</f>
        <v>#REF!</v>
      </c>
      <c r="I723" s="378" t="e">
        <f t="shared" si="23"/>
        <v>#REF!</v>
      </c>
      <c r="K723" s="398"/>
      <c r="T723" s="399"/>
      <c r="AF723" s="400"/>
      <c r="AG723" s="400"/>
      <c r="AH723" s="400"/>
    </row>
    <row r="724" spans="2:34" customFormat="1" x14ac:dyDescent="0.35">
      <c r="B724" t="e">
        <f>[2]Data!#REF!</f>
        <v>#REF!</v>
      </c>
      <c r="C724" t="e">
        <f>[2]Data!#REF!</f>
        <v>#REF!</v>
      </c>
      <c r="D724" t="e">
        <f>[2]Data!#REF!</f>
        <v>#REF!</v>
      </c>
      <c r="E724" s="233" t="s">
        <v>1259</v>
      </c>
      <c r="G724" t="e">
        <f>[2]Data!#REF!</f>
        <v>#REF!</v>
      </c>
      <c r="I724" s="378" t="e">
        <f t="shared" si="23"/>
        <v>#REF!</v>
      </c>
      <c r="K724" s="398"/>
      <c r="T724" s="399"/>
      <c r="AF724" s="400"/>
      <c r="AG724" s="400"/>
      <c r="AH724" s="400"/>
    </row>
    <row r="725" spans="2:34" customFormat="1" x14ac:dyDescent="0.35">
      <c r="B725" t="e">
        <f>[2]Data!#REF!</f>
        <v>#REF!</v>
      </c>
      <c r="C725" t="e">
        <f>[2]Data!#REF!</f>
        <v>#REF!</v>
      </c>
      <c r="D725" t="e">
        <f>[2]Data!#REF!</f>
        <v>#REF!</v>
      </c>
      <c r="E725" s="233" t="s">
        <v>1259</v>
      </c>
      <c r="G725" t="e">
        <f>[2]Data!#REF!</f>
        <v>#REF!</v>
      </c>
      <c r="I725" s="378" t="e">
        <f t="shared" si="23"/>
        <v>#REF!</v>
      </c>
      <c r="K725" s="398"/>
      <c r="T725" s="399"/>
      <c r="AF725" s="400"/>
      <c r="AG725" s="400"/>
      <c r="AH725" s="400"/>
    </row>
    <row r="726" spans="2:34" customFormat="1" x14ac:dyDescent="0.35">
      <c r="B726" t="e">
        <f>[2]Data!#REF!</f>
        <v>#REF!</v>
      </c>
      <c r="C726" t="e">
        <f>[2]Data!#REF!</f>
        <v>#REF!</v>
      </c>
      <c r="D726" t="e">
        <f>[2]Data!#REF!</f>
        <v>#REF!</v>
      </c>
      <c r="E726" s="233" t="s">
        <v>1259</v>
      </c>
      <c r="G726" t="e">
        <f>[2]Data!#REF!</f>
        <v>#REF!</v>
      </c>
      <c r="I726" s="378" t="e">
        <f t="shared" si="23"/>
        <v>#REF!</v>
      </c>
      <c r="K726" s="398"/>
      <c r="T726" s="399"/>
      <c r="AF726" s="400"/>
      <c r="AG726" s="400"/>
      <c r="AH726" s="400"/>
    </row>
    <row r="727" spans="2:34" customFormat="1" x14ac:dyDescent="0.35">
      <c r="B727" t="e">
        <f>[2]Data!#REF!</f>
        <v>#REF!</v>
      </c>
      <c r="C727" t="e">
        <f>[2]Data!#REF!</f>
        <v>#REF!</v>
      </c>
      <c r="D727" t="e">
        <f>[2]Data!#REF!</f>
        <v>#REF!</v>
      </c>
      <c r="E727" s="233" t="s">
        <v>1259</v>
      </c>
      <c r="G727" t="e">
        <f>[2]Data!#REF!</f>
        <v>#REF!</v>
      </c>
      <c r="I727" s="378" t="e">
        <f t="shared" si="23"/>
        <v>#REF!</v>
      </c>
      <c r="K727" s="398"/>
      <c r="T727" s="399"/>
      <c r="AF727" s="400"/>
      <c r="AG727" s="400"/>
      <c r="AH727" s="400"/>
    </row>
    <row r="728" spans="2:34" customFormat="1" x14ac:dyDescent="0.35">
      <c r="B728" t="e">
        <f>[2]Data!#REF!</f>
        <v>#REF!</v>
      </c>
      <c r="C728" t="e">
        <f>[2]Data!#REF!</f>
        <v>#REF!</v>
      </c>
      <c r="D728" t="e">
        <f>[2]Data!#REF!</f>
        <v>#REF!</v>
      </c>
      <c r="E728" s="233" t="s">
        <v>1259</v>
      </c>
      <c r="G728" t="e">
        <f>[2]Data!#REF!</f>
        <v>#REF!</v>
      </c>
      <c r="I728" s="378" t="e">
        <f t="shared" si="23"/>
        <v>#REF!</v>
      </c>
      <c r="K728" s="398"/>
      <c r="T728" s="399"/>
      <c r="AF728" s="400"/>
      <c r="AG728" s="400"/>
      <c r="AH728" s="400"/>
    </row>
    <row r="729" spans="2:34" customFormat="1" x14ac:dyDescent="0.35">
      <c r="B729" t="e">
        <f>[2]Data!#REF!</f>
        <v>#REF!</v>
      </c>
      <c r="C729" t="e">
        <f>[2]Data!#REF!</f>
        <v>#REF!</v>
      </c>
      <c r="D729" t="e">
        <f>[2]Data!#REF!</f>
        <v>#REF!</v>
      </c>
      <c r="E729" s="233" t="s">
        <v>1259</v>
      </c>
      <c r="G729" t="e">
        <f>[2]Data!#REF!</f>
        <v>#REF!</v>
      </c>
      <c r="I729" s="378" t="e">
        <f t="shared" si="23"/>
        <v>#REF!</v>
      </c>
      <c r="K729" s="398"/>
      <c r="T729" s="399"/>
      <c r="AF729" s="400"/>
      <c r="AG729" s="400"/>
      <c r="AH729" s="400"/>
    </row>
    <row r="730" spans="2:34" customFormat="1" x14ac:dyDescent="0.35">
      <c r="B730" t="e">
        <f>[2]Data!#REF!</f>
        <v>#REF!</v>
      </c>
      <c r="C730" t="e">
        <f>[2]Data!#REF!</f>
        <v>#REF!</v>
      </c>
      <c r="D730" t="e">
        <f>[2]Data!#REF!</f>
        <v>#REF!</v>
      </c>
      <c r="E730" s="233" t="s">
        <v>1259</v>
      </c>
      <c r="G730" t="e">
        <f>[2]Data!#REF!</f>
        <v>#REF!</v>
      </c>
      <c r="I730" s="378" t="e">
        <f t="shared" si="23"/>
        <v>#REF!</v>
      </c>
      <c r="K730" s="398"/>
      <c r="T730" s="399"/>
      <c r="AF730" s="400"/>
      <c r="AG730" s="400"/>
      <c r="AH730" s="400"/>
    </row>
    <row r="731" spans="2:34" customFormat="1" x14ac:dyDescent="0.35">
      <c r="B731" t="e">
        <f>[2]Data!#REF!</f>
        <v>#REF!</v>
      </c>
      <c r="C731" t="e">
        <f>[2]Data!#REF!</f>
        <v>#REF!</v>
      </c>
      <c r="D731" t="e">
        <f>[2]Data!#REF!</f>
        <v>#REF!</v>
      </c>
      <c r="E731" s="233" t="s">
        <v>1259</v>
      </c>
      <c r="G731" t="e">
        <f>[2]Data!#REF!</f>
        <v>#REF!</v>
      </c>
      <c r="I731" s="378" t="e">
        <f t="shared" si="23"/>
        <v>#REF!</v>
      </c>
      <c r="K731" s="398"/>
      <c r="T731" s="399"/>
      <c r="AF731" s="400"/>
      <c r="AG731" s="400"/>
      <c r="AH731" s="400"/>
    </row>
    <row r="732" spans="2:34" customFormat="1" x14ac:dyDescent="0.35">
      <c r="B732" t="e">
        <f>[2]Data!#REF!</f>
        <v>#REF!</v>
      </c>
      <c r="C732" t="e">
        <f>[2]Data!#REF!</f>
        <v>#REF!</v>
      </c>
      <c r="D732" t="e">
        <f>[2]Data!#REF!</f>
        <v>#REF!</v>
      </c>
      <c r="E732" s="233" t="s">
        <v>1259</v>
      </c>
      <c r="G732" t="e">
        <f>[2]Data!#REF!</f>
        <v>#REF!</v>
      </c>
      <c r="I732" s="378" t="e">
        <f t="shared" si="23"/>
        <v>#REF!</v>
      </c>
      <c r="K732" s="398"/>
      <c r="T732" s="399"/>
      <c r="AF732" s="400"/>
      <c r="AG732" s="400"/>
      <c r="AH732" s="400"/>
    </row>
    <row r="733" spans="2:34" customFormat="1" x14ac:dyDescent="0.35">
      <c r="B733" t="e">
        <f>[2]Data!#REF!</f>
        <v>#REF!</v>
      </c>
      <c r="C733" t="e">
        <f>[2]Data!#REF!</f>
        <v>#REF!</v>
      </c>
      <c r="D733" t="e">
        <f>[2]Data!#REF!</f>
        <v>#REF!</v>
      </c>
      <c r="E733" s="233" t="s">
        <v>1259</v>
      </c>
      <c r="G733" t="e">
        <f>[2]Data!#REF!</f>
        <v>#REF!</v>
      </c>
      <c r="I733" s="378" t="e">
        <f t="shared" si="23"/>
        <v>#REF!</v>
      </c>
      <c r="K733" s="398"/>
      <c r="T733" s="399"/>
      <c r="AF733" s="400"/>
      <c r="AG733" s="400"/>
      <c r="AH733" s="400"/>
    </row>
    <row r="734" spans="2:34" customFormat="1" x14ac:dyDescent="0.35">
      <c r="B734" t="e">
        <f>[2]Data!#REF!</f>
        <v>#REF!</v>
      </c>
      <c r="C734" t="e">
        <f>[2]Data!#REF!</f>
        <v>#REF!</v>
      </c>
      <c r="D734" t="e">
        <f>[2]Data!#REF!</f>
        <v>#REF!</v>
      </c>
      <c r="E734" s="233" t="s">
        <v>1259</v>
      </c>
      <c r="G734" t="e">
        <f>[2]Data!#REF!</f>
        <v>#REF!</v>
      </c>
      <c r="I734" s="378" t="e">
        <f t="shared" si="23"/>
        <v>#REF!</v>
      </c>
      <c r="K734" s="398"/>
      <c r="T734" s="399"/>
      <c r="AF734" s="400"/>
      <c r="AG734" s="400"/>
      <c r="AH734" s="400"/>
    </row>
    <row r="735" spans="2:34" customFormat="1" x14ac:dyDescent="0.35">
      <c r="B735" t="e">
        <f>[2]Data!#REF!</f>
        <v>#REF!</v>
      </c>
      <c r="C735" t="e">
        <f>[2]Data!#REF!</f>
        <v>#REF!</v>
      </c>
      <c r="D735" t="e">
        <f>[2]Data!#REF!</f>
        <v>#REF!</v>
      </c>
      <c r="E735" s="233" t="s">
        <v>1259</v>
      </c>
      <c r="G735" t="e">
        <f>[2]Data!#REF!</f>
        <v>#REF!</v>
      </c>
      <c r="I735" s="378" t="e">
        <f t="shared" si="23"/>
        <v>#REF!</v>
      </c>
      <c r="K735" s="398"/>
      <c r="T735" s="399"/>
      <c r="AF735" s="400"/>
      <c r="AG735" s="400"/>
      <c r="AH735" s="400"/>
    </row>
    <row r="736" spans="2:34" customFormat="1" x14ac:dyDescent="0.35">
      <c r="B736" t="e">
        <f>[2]Data!#REF!</f>
        <v>#REF!</v>
      </c>
      <c r="C736" t="e">
        <f>[2]Data!#REF!</f>
        <v>#REF!</v>
      </c>
      <c r="D736" t="e">
        <f>[2]Data!#REF!</f>
        <v>#REF!</v>
      </c>
      <c r="E736" s="233" t="s">
        <v>1259</v>
      </c>
      <c r="G736" t="e">
        <f>[2]Data!#REF!</f>
        <v>#REF!</v>
      </c>
      <c r="I736" s="378" t="e">
        <f t="shared" si="23"/>
        <v>#REF!</v>
      </c>
      <c r="K736" s="398"/>
      <c r="T736" s="399"/>
      <c r="AF736" s="400"/>
      <c r="AG736" s="400"/>
      <c r="AH736" s="400"/>
    </row>
    <row r="737" spans="2:34" customFormat="1" x14ac:dyDescent="0.35">
      <c r="B737" t="e">
        <f>[2]Data!#REF!</f>
        <v>#REF!</v>
      </c>
      <c r="C737" t="e">
        <f>[2]Data!#REF!</f>
        <v>#REF!</v>
      </c>
      <c r="D737" t="e">
        <f>[2]Data!#REF!</f>
        <v>#REF!</v>
      </c>
      <c r="E737" s="233" t="s">
        <v>1259</v>
      </c>
      <c r="G737" t="e">
        <f>[2]Data!#REF!</f>
        <v>#REF!</v>
      </c>
      <c r="I737" s="378" t="e">
        <f t="shared" si="23"/>
        <v>#REF!</v>
      </c>
      <c r="K737" s="398"/>
      <c r="T737" s="399"/>
      <c r="AF737" s="400"/>
      <c r="AG737" s="400"/>
      <c r="AH737" s="400"/>
    </row>
    <row r="738" spans="2:34" customFormat="1" x14ac:dyDescent="0.35">
      <c r="B738" t="e">
        <f>[2]Data!#REF!</f>
        <v>#REF!</v>
      </c>
      <c r="C738" t="e">
        <f>[2]Data!#REF!</f>
        <v>#REF!</v>
      </c>
      <c r="D738" t="e">
        <f>[2]Data!#REF!</f>
        <v>#REF!</v>
      </c>
      <c r="E738" s="233" t="s">
        <v>1259</v>
      </c>
      <c r="G738" t="e">
        <f>[2]Data!#REF!</f>
        <v>#REF!</v>
      </c>
      <c r="I738" s="378" t="e">
        <f t="shared" si="23"/>
        <v>#REF!</v>
      </c>
      <c r="K738" s="398"/>
      <c r="T738" s="399"/>
      <c r="AF738" s="400"/>
      <c r="AG738" s="400"/>
      <c r="AH738" s="400"/>
    </row>
    <row r="739" spans="2:34" customFormat="1" x14ac:dyDescent="0.35">
      <c r="B739" t="e">
        <f>[2]Data!#REF!</f>
        <v>#REF!</v>
      </c>
      <c r="C739" t="e">
        <f>[2]Data!#REF!</f>
        <v>#REF!</v>
      </c>
      <c r="D739" t="e">
        <f>[2]Data!#REF!</f>
        <v>#REF!</v>
      </c>
      <c r="E739" s="233" t="s">
        <v>1259</v>
      </c>
      <c r="G739" t="e">
        <f>[2]Data!#REF!</f>
        <v>#REF!</v>
      </c>
      <c r="I739" s="378" t="e">
        <f t="shared" si="23"/>
        <v>#REF!</v>
      </c>
      <c r="K739" s="398"/>
      <c r="T739" s="399"/>
      <c r="AF739" s="400"/>
      <c r="AG739" s="400"/>
      <c r="AH739" s="400"/>
    </row>
    <row r="740" spans="2:34" customFormat="1" x14ac:dyDescent="0.35">
      <c r="B740" t="e">
        <f>[2]Data!#REF!</f>
        <v>#REF!</v>
      </c>
      <c r="C740" t="e">
        <f>[2]Data!#REF!</f>
        <v>#REF!</v>
      </c>
      <c r="D740" t="e">
        <f>[2]Data!#REF!</f>
        <v>#REF!</v>
      </c>
      <c r="E740" s="233" t="s">
        <v>1259</v>
      </c>
      <c r="G740" t="e">
        <f>[2]Data!#REF!</f>
        <v>#REF!</v>
      </c>
      <c r="I740" s="378" t="e">
        <f t="shared" ref="I740:I787" si="24">+G740*$I$3</f>
        <v>#REF!</v>
      </c>
      <c r="K740" s="398"/>
      <c r="T740" s="399"/>
      <c r="AF740" s="400"/>
      <c r="AG740" s="400"/>
      <c r="AH740" s="400"/>
    </row>
    <row r="741" spans="2:34" customFormat="1" x14ac:dyDescent="0.35">
      <c r="B741" t="e">
        <f>[2]Data!#REF!</f>
        <v>#REF!</v>
      </c>
      <c r="C741" t="e">
        <f>[2]Data!#REF!</f>
        <v>#REF!</v>
      </c>
      <c r="D741" t="e">
        <f>[2]Data!#REF!</f>
        <v>#REF!</v>
      </c>
      <c r="E741" s="233" t="s">
        <v>1259</v>
      </c>
      <c r="G741" t="e">
        <f>[2]Data!#REF!</f>
        <v>#REF!</v>
      </c>
      <c r="I741" s="378" t="e">
        <f t="shared" si="24"/>
        <v>#REF!</v>
      </c>
      <c r="K741" s="398"/>
      <c r="T741" s="399"/>
      <c r="AF741" s="400"/>
      <c r="AG741" s="400"/>
      <c r="AH741" s="400"/>
    </row>
    <row r="742" spans="2:34" customFormat="1" x14ac:dyDescent="0.35">
      <c r="B742" t="e">
        <f>[2]Data!#REF!</f>
        <v>#REF!</v>
      </c>
      <c r="C742" t="e">
        <f>[2]Data!#REF!</f>
        <v>#REF!</v>
      </c>
      <c r="D742" t="e">
        <f>[2]Data!#REF!</f>
        <v>#REF!</v>
      </c>
      <c r="E742" s="233" t="s">
        <v>1259</v>
      </c>
      <c r="G742" t="e">
        <f>[2]Data!#REF!</f>
        <v>#REF!</v>
      </c>
      <c r="I742" s="378" t="e">
        <f t="shared" si="24"/>
        <v>#REF!</v>
      </c>
      <c r="K742" s="398"/>
      <c r="T742" s="399"/>
      <c r="AF742" s="400"/>
      <c r="AG742" s="400"/>
      <c r="AH742" s="400"/>
    </row>
    <row r="743" spans="2:34" customFormat="1" x14ac:dyDescent="0.35">
      <c r="B743" t="e">
        <f>[2]Data!#REF!</f>
        <v>#REF!</v>
      </c>
      <c r="C743" t="e">
        <f>[2]Data!#REF!</f>
        <v>#REF!</v>
      </c>
      <c r="D743" t="e">
        <f>[2]Data!#REF!</f>
        <v>#REF!</v>
      </c>
      <c r="E743" s="233" t="s">
        <v>1259</v>
      </c>
      <c r="G743" t="e">
        <f>[2]Data!#REF!</f>
        <v>#REF!</v>
      </c>
      <c r="I743" s="378" t="e">
        <f t="shared" si="24"/>
        <v>#REF!</v>
      </c>
      <c r="K743" s="398"/>
      <c r="T743" s="399"/>
      <c r="AF743" s="400"/>
      <c r="AG743" s="400"/>
      <c r="AH743" s="400"/>
    </row>
    <row r="744" spans="2:34" customFormat="1" x14ac:dyDescent="0.35">
      <c r="B744" t="e">
        <f>[2]Data!#REF!</f>
        <v>#REF!</v>
      </c>
      <c r="C744" t="e">
        <f>[2]Data!#REF!</f>
        <v>#REF!</v>
      </c>
      <c r="D744" t="e">
        <f>[2]Data!#REF!</f>
        <v>#REF!</v>
      </c>
      <c r="E744" s="233" t="s">
        <v>1259</v>
      </c>
      <c r="G744" t="e">
        <f>[2]Data!#REF!</f>
        <v>#REF!</v>
      </c>
      <c r="I744" s="378" t="e">
        <f t="shared" si="24"/>
        <v>#REF!</v>
      </c>
      <c r="K744" s="398"/>
      <c r="T744" s="399"/>
      <c r="AF744" s="400"/>
      <c r="AG744" s="400"/>
      <c r="AH744" s="400"/>
    </row>
    <row r="745" spans="2:34" customFormat="1" x14ac:dyDescent="0.35">
      <c r="B745" t="e">
        <f>[2]Data!#REF!</f>
        <v>#REF!</v>
      </c>
      <c r="C745" t="e">
        <f>[2]Data!#REF!</f>
        <v>#REF!</v>
      </c>
      <c r="D745" t="e">
        <f>[2]Data!#REF!</f>
        <v>#REF!</v>
      </c>
      <c r="E745" s="233" t="s">
        <v>1259</v>
      </c>
      <c r="G745" t="e">
        <f>[2]Data!#REF!</f>
        <v>#REF!</v>
      </c>
      <c r="I745" s="378" t="e">
        <f t="shared" si="24"/>
        <v>#REF!</v>
      </c>
      <c r="K745" s="398"/>
      <c r="T745" s="399"/>
      <c r="AF745" s="400"/>
      <c r="AG745" s="400"/>
      <c r="AH745" s="400"/>
    </row>
    <row r="746" spans="2:34" customFormat="1" x14ac:dyDescent="0.35">
      <c r="B746" t="e">
        <f>[2]Data!#REF!</f>
        <v>#REF!</v>
      </c>
      <c r="C746" t="e">
        <f>[2]Data!#REF!</f>
        <v>#REF!</v>
      </c>
      <c r="D746" t="e">
        <f>[2]Data!#REF!</f>
        <v>#REF!</v>
      </c>
      <c r="E746" s="233" t="s">
        <v>1259</v>
      </c>
      <c r="G746" t="e">
        <f>[2]Data!#REF!</f>
        <v>#REF!</v>
      </c>
      <c r="I746" s="378" t="e">
        <f t="shared" si="24"/>
        <v>#REF!</v>
      </c>
      <c r="K746" s="398"/>
      <c r="T746" s="399"/>
      <c r="AF746" s="400"/>
      <c r="AG746" s="400"/>
      <c r="AH746" s="400"/>
    </row>
    <row r="747" spans="2:34" customFormat="1" x14ac:dyDescent="0.35">
      <c r="B747" t="e">
        <f>[2]Data!#REF!</f>
        <v>#REF!</v>
      </c>
      <c r="C747" t="e">
        <f>[2]Data!#REF!</f>
        <v>#REF!</v>
      </c>
      <c r="D747" t="e">
        <f>[2]Data!#REF!</f>
        <v>#REF!</v>
      </c>
      <c r="E747" s="233" t="s">
        <v>1259</v>
      </c>
      <c r="G747" t="e">
        <f>[2]Data!#REF!</f>
        <v>#REF!</v>
      </c>
      <c r="I747" s="378" t="e">
        <f t="shared" si="24"/>
        <v>#REF!</v>
      </c>
      <c r="K747" s="398"/>
      <c r="T747" s="399"/>
      <c r="AF747" s="400"/>
      <c r="AG747" s="400"/>
      <c r="AH747" s="400"/>
    </row>
    <row r="748" spans="2:34" customFormat="1" x14ac:dyDescent="0.35">
      <c r="B748" t="e">
        <f>[2]Data!#REF!</f>
        <v>#REF!</v>
      </c>
      <c r="C748" t="e">
        <f>[2]Data!#REF!</f>
        <v>#REF!</v>
      </c>
      <c r="D748" t="e">
        <f>[2]Data!#REF!</f>
        <v>#REF!</v>
      </c>
      <c r="E748" s="233" t="s">
        <v>1259</v>
      </c>
      <c r="G748" t="e">
        <f>[2]Data!#REF!</f>
        <v>#REF!</v>
      </c>
      <c r="I748" s="378" t="e">
        <f t="shared" si="24"/>
        <v>#REF!</v>
      </c>
      <c r="K748" s="398"/>
      <c r="T748" s="399"/>
      <c r="AF748" s="400"/>
      <c r="AG748" s="400"/>
      <c r="AH748" s="400"/>
    </row>
    <row r="749" spans="2:34" customFormat="1" x14ac:dyDescent="0.35">
      <c r="B749" t="e">
        <f>[2]Data!#REF!</f>
        <v>#REF!</v>
      </c>
      <c r="C749" t="e">
        <f>[2]Data!#REF!</f>
        <v>#REF!</v>
      </c>
      <c r="D749" t="e">
        <f>[2]Data!#REF!</f>
        <v>#REF!</v>
      </c>
      <c r="E749" s="233" t="s">
        <v>1259</v>
      </c>
      <c r="G749" t="e">
        <f>[2]Data!#REF!</f>
        <v>#REF!</v>
      </c>
      <c r="I749" s="378" t="e">
        <f t="shared" si="24"/>
        <v>#REF!</v>
      </c>
      <c r="K749" s="398"/>
      <c r="T749" s="399"/>
      <c r="AF749" s="400"/>
      <c r="AG749" s="400"/>
      <c r="AH749" s="400"/>
    </row>
    <row r="750" spans="2:34" customFormat="1" x14ac:dyDescent="0.35">
      <c r="B750" t="e">
        <f>[2]Data!#REF!</f>
        <v>#REF!</v>
      </c>
      <c r="C750" t="e">
        <f>[2]Data!#REF!</f>
        <v>#REF!</v>
      </c>
      <c r="D750" t="e">
        <f>[2]Data!#REF!</f>
        <v>#REF!</v>
      </c>
      <c r="E750" s="233" t="s">
        <v>1259</v>
      </c>
      <c r="G750" t="e">
        <f>[2]Data!#REF!</f>
        <v>#REF!</v>
      </c>
      <c r="I750" s="378" t="e">
        <f t="shared" si="24"/>
        <v>#REF!</v>
      </c>
      <c r="K750" s="398"/>
      <c r="T750" s="399"/>
      <c r="AF750" s="400"/>
      <c r="AG750" s="400"/>
      <c r="AH750" s="400"/>
    </row>
    <row r="751" spans="2:34" customFormat="1" x14ac:dyDescent="0.35">
      <c r="B751" t="e">
        <f>[2]Data!#REF!</f>
        <v>#REF!</v>
      </c>
      <c r="C751" t="e">
        <f>[2]Data!#REF!</f>
        <v>#REF!</v>
      </c>
      <c r="D751" t="e">
        <f>[2]Data!#REF!</f>
        <v>#REF!</v>
      </c>
      <c r="E751" s="233" t="s">
        <v>1259</v>
      </c>
      <c r="G751" t="e">
        <f>[2]Data!#REF!</f>
        <v>#REF!</v>
      </c>
      <c r="I751" s="378" t="e">
        <f t="shared" si="24"/>
        <v>#REF!</v>
      </c>
      <c r="K751" s="398"/>
      <c r="T751" s="399"/>
      <c r="AF751" s="400"/>
      <c r="AG751" s="400"/>
      <c r="AH751" s="400"/>
    </row>
    <row r="752" spans="2:34" customFormat="1" x14ac:dyDescent="0.35">
      <c r="B752" t="e">
        <f>[2]Data!#REF!</f>
        <v>#REF!</v>
      </c>
      <c r="C752" t="e">
        <f>[2]Data!#REF!</f>
        <v>#REF!</v>
      </c>
      <c r="D752" t="e">
        <f>[2]Data!#REF!</f>
        <v>#REF!</v>
      </c>
      <c r="E752" s="233" t="s">
        <v>1259</v>
      </c>
      <c r="G752" t="e">
        <f>[2]Data!#REF!</f>
        <v>#REF!</v>
      </c>
      <c r="I752" s="378" t="e">
        <f t="shared" si="24"/>
        <v>#REF!</v>
      </c>
      <c r="K752" s="398"/>
      <c r="T752" s="399"/>
      <c r="AF752" s="400"/>
      <c r="AG752" s="400"/>
      <c r="AH752" s="400"/>
    </row>
    <row r="753" spans="2:34" customFormat="1" x14ac:dyDescent="0.35">
      <c r="B753" t="e">
        <f>[2]Data!#REF!</f>
        <v>#REF!</v>
      </c>
      <c r="C753" t="e">
        <f>[2]Data!#REF!</f>
        <v>#REF!</v>
      </c>
      <c r="D753" t="e">
        <f>[2]Data!#REF!</f>
        <v>#REF!</v>
      </c>
      <c r="E753" s="233" t="s">
        <v>1259</v>
      </c>
      <c r="G753" t="e">
        <f>[2]Data!#REF!</f>
        <v>#REF!</v>
      </c>
      <c r="I753" s="378" t="e">
        <f t="shared" si="24"/>
        <v>#REF!</v>
      </c>
      <c r="K753" s="398"/>
      <c r="T753" s="399"/>
      <c r="AF753" s="400"/>
      <c r="AG753" s="400"/>
      <c r="AH753" s="400"/>
    </row>
    <row r="754" spans="2:34" customFormat="1" x14ac:dyDescent="0.35">
      <c r="B754" t="e">
        <f>[2]Data!#REF!</f>
        <v>#REF!</v>
      </c>
      <c r="C754" t="e">
        <f>[2]Data!#REF!</f>
        <v>#REF!</v>
      </c>
      <c r="D754" t="e">
        <f>[2]Data!#REF!</f>
        <v>#REF!</v>
      </c>
      <c r="E754" s="233" t="s">
        <v>1259</v>
      </c>
      <c r="G754" t="e">
        <f>[2]Data!#REF!</f>
        <v>#REF!</v>
      </c>
      <c r="I754" s="378" t="e">
        <f t="shared" si="24"/>
        <v>#REF!</v>
      </c>
      <c r="K754" s="398"/>
      <c r="T754" s="399"/>
      <c r="AF754" s="400"/>
      <c r="AG754" s="400"/>
      <c r="AH754" s="400"/>
    </row>
    <row r="755" spans="2:34" customFormat="1" x14ac:dyDescent="0.35">
      <c r="B755" t="e">
        <f>[2]Data!#REF!</f>
        <v>#REF!</v>
      </c>
      <c r="C755" t="e">
        <f>[2]Data!#REF!</f>
        <v>#REF!</v>
      </c>
      <c r="D755" t="e">
        <f>[2]Data!#REF!</f>
        <v>#REF!</v>
      </c>
      <c r="E755" s="233" t="s">
        <v>1259</v>
      </c>
      <c r="G755" t="e">
        <f>[2]Data!#REF!</f>
        <v>#REF!</v>
      </c>
      <c r="I755" s="378" t="e">
        <f t="shared" si="24"/>
        <v>#REF!</v>
      </c>
      <c r="K755" s="398"/>
      <c r="T755" s="399"/>
      <c r="AF755" s="400"/>
      <c r="AG755" s="400"/>
      <c r="AH755" s="400"/>
    </row>
    <row r="756" spans="2:34" customFormat="1" x14ac:dyDescent="0.35">
      <c r="B756" t="e">
        <f>[2]Data!#REF!</f>
        <v>#REF!</v>
      </c>
      <c r="C756" t="e">
        <f>[2]Data!#REF!</f>
        <v>#REF!</v>
      </c>
      <c r="D756" t="e">
        <f>[2]Data!#REF!</f>
        <v>#REF!</v>
      </c>
      <c r="E756" s="233" t="s">
        <v>1259</v>
      </c>
      <c r="G756" t="e">
        <f>[2]Data!#REF!</f>
        <v>#REF!</v>
      </c>
      <c r="I756" s="378" t="e">
        <f t="shared" si="24"/>
        <v>#REF!</v>
      </c>
      <c r="K756" s="398"/>
      <c r="T756" s="399"/>
      <c r="AF756" s="400"/>
      <c r="AG756" s="400"/>
      <c r="AH756" s="400"/>
    </row>
    <row r="757" spans="2:34" customFormat="1" x14ac:dyDescent="0.35">
      <c r="B757" t="e">
        <f>[2]Data!#REF!</f>
        <v>#REF!</v>
      </c>
      <c r="C757" t="e">
        <f>[2]Data!#REF!</f>
        <v>#REF!</v>
      </c>
      <c r="D757" t="e">
        <f>[2]Data!#REF!</f>
        <v>#REF!</v>
      </c>
      <c r="E757" s="233" t="s">
        <v>1259</v>
      </c>
      <c r="G757" t="e">
        <f>[2]Data!#REF!</f>
        <v>#REF!</v>
      </c>
      <c r="I757" s="378" t="e">
        <f t="shared" si="24"/>
        <v>#REF!</v>
      </c>
      <c r="K757" s="398"/>
      <c r="T757" s="399"/>
      <c r="AF757" s="400"/>
      <c r="AG757" s="400"/>
      <c r="AH757" s="400"/>
    </row>
    <row r="758" spans="2:34" customFormat="1" x14ac:dyDescent="0.35">
      <c r="B758" t="e">
        <f>[2]Data!#REF!</f>
        <v>#REF!</v>
      </c>
      <c r="C758" t="e">
        <f>[2]Data!#REF!</f>
        <v>#REF!</v>
      </c>
      <c r="D758" t="e">
        <f>[2]Data!#REF!</f>
        <v>#REF!</v>
      </c>
      <c r="E758" s="233" t="s">
        <v>1259</v>
      </c>
      <c r="G758" t="e">
        <f>[2]Data!#REF!</f>
        <v>#REF!</v>
      </c>
      <c r="I758" s="378" t="e">
        <f t="shared" si="24"/>
        <v>#REF!</v>
      </c>
      <c r="K758" s="398"/>
      <c r="T758" s="399"/>
      <c r="AF758" s="400"/>
      <c r="AG758" s="400"/>
      <c r="AH758" s="400"/>
    </row>
    <row r="759" spans="2:34" customFormat="1" x14ac:dyDescent="0.35">
      <c r="B759" t="e">
        <f>[2]Data!#REF!</f>
        <v>#REF!</v>
      </c>
      <c r="C759" t="e">
        <f>[2]Data!#REF!</f>
        <v>#REF!</v>
      </c>
      <c r="D759" t="e">
        <f>[2]Data!#REF!</f>
        <v>#REF!</v>
      </c>
      <c r="E759" s="233" t="s">
        <v>1259</v>
      </c>
      <c r="G759" t="e">
        <f>[2]Data!#REF!</f>
        <v>#REF!</v>
      </c>
      <c r="I759" s="378" t="e">
        <f t="shared" si="24"/>
        <v>#REF!</v>
      </c>
      <c r="K759" s="398"/>
      <c r="T759" s="399"/>
      <c r="AF759" s="400"/>
      <c r="AG759" s="400"/>
      <c r="AH759" s="400"/>
    </row>
    <row r="760" spans="2:34" customFormat="1" x14ac:dyDescent="0.35">
      <c r="B760" t="e">
        <f>[2]Data!#REF!</f>
        <v>#REF!</v>
      </c>
      <c r="C760" t="e">
        <f>[2]Data!#REF!</f>
        <v>#REF!</v>
      </c>
      <c r="D760" t="e">
        <f>[2]Data!#REF!</f>
        <v>#REF!</v>
      </c>
      <c r="E760" s="233" t="s">
        <v>1259</v>
      </c>
      <c r="G760" t="e">
        <f>[2]Data!#REF!</f>
        <v>#REF!</v>
      </c>
      <c r="I760" s="378" t="e">
        <f t="shared" si="24"/>
        <v>#REF!</v>
      </c>
      <c r="K760" s="398"/>
      <c r="T760" s="399"/>
      <c r="AF760" s="400"/>
      <c r="AG760" s="400"/>
      <c r="AH760" s="400"/>
    </row>
    <row r="761" spans="2:34" customFormat="1" x14ac:dyDescent="0.35">
      <c r="B761" t="e">
        <f>[2]Data!#REF!</f>
        <v>#REF!</v>
      </c>
      <c r="C761" t="e">
        <f>[2]Data!#REF!</f>
        <v>#REF!</v>
      </c>
      <c r="D761" t="e">
        <f>[2]Data!#REF!</f>
        <v>#REF!</v>
      </c>
      <c r="E761" s="233" t="s">
        <v>1259</v>
      </c>
      <c r="G761" t="e">
        <f>[2]Data!#REF!</f>
        <v>#REF!</v>
      </c>
      <c r="I761" s="378" t="e">
        <f t="shared" si="24"/>
        <v>#REF!</v>
      </c>
      <c r="K761" s="398"/>
      <c r="T761" s="399"/>
      <c r="AF761" s="400"/>
      <c r="AG761" s="400"/>
      <c r="AH761" s="400"/>
    </row>
    <row r="762" spans="2:34" customFormat="1" x14ac:dyDescent="0.35">
      <c r="B762" t="e">
        <f>[2]Data!#REF!</f>
        <v>#REF!</v>
      </c>
      <c r="C762" t="e">
        <f>[2]Data!#REF!</f>
        <v>#REF!</v>
      </c>
      <c r="D762" t="e">
        <f>[2]Data!#REF!</f>
        <v>#REF!</v>
      </c>
      <c r="E762" s="233" t="s">
        <v>1259</v>
      </c>
      <c r="G762" t="e">
        <f>[2]Data!#REF!</f>
        <v>#REF!</v>
      </c>
      <c r="I762" s="378" t="e">
        <f t="shared" si="24"/>
        <v>#REF!</v>
      </c>
      <c r="K762" s="398"/>
      <c r="T762" s="399"/>
      <c r="AF762" s="400"/>
      <c r="AG762" s="400"/>
      <c r="AH762" s="400"/>
    </row>
    <row r="763" spans="2:34" customFormat="1" x14ac:dyDescent="0.35">
      <c r="B763" t="e">
        <f>[2]Data!#REF!</f>
        <v>#REF!</v>
      </c>
      <c r="C763" t="e">
        <f>[2]Data!#REF!</f>
        <v>#REF!</v>
      </c>
      <c r="D763" t="e">
        <f>[2]Data!#REF!</f>
        <v>#REF!</v>
      </c>
      <c r="E763" s="233" t="s">
        <v>1259</v>
      </c>
      <c r="G763" t="e">
        <f>[2]Data!#REF!</f>
        <v>#REF!</v>
      </c>
      <c r="I763" s="378" t="e">
        <f t="shared" si="24"/>
        <v>#REF!</v>
      </c>
      <c r="K763" s="398"/>
      <c r="T763" s="399"/>
      <c r="AF763" s="400"/>
      <c r="AG763" s="400"/>
      <c r="AH763" s="400"/>
    </row>
    <row r="764" spans="2:34" customFormat="1" x14ac:dyDescent="0.35">
      <c r="B764" t="e">
        <f>[2]Data!#REF!</f>
        <v>#REF!</v>
      </c>
      <c r="C764" t="e">
        <f>[2]Data!#REF!</f>
        <v>#REF!</v>
      </c>
      <c r="D764" t="e">
        <f>[2]Data!#REF!</f>
        <v>#REF!</v>
      </c>
      <c r="E764" s="233" t="s">
        <v>1259</v>
      </c>
      <c r="G764" t="e">
        <f>[2]Data!#REF!</f>
        <v>#REF!</v>
      </c>
      <c r="I764" s="378" t="e">
        <f t="shared" si="24"/>
        <v>#REF!</v>
      </c>
      <c r="K764" s="398"/>
      <c r="T764" s="399"/>
      <c r="AF764" s="400"/>
      <c r="AG764" s="400"/>
      <c r="AH764" s="400"/>
    </row>
    <row r="765" spans="2:34" customFormat="1" x14ac:dyDescent="0.35">
      <c r="B765" t="e">
        <f>[2]Data!#REF!</f>
        <v>#REF!</v>
      </c>
      <c r="C765" t="e">
        <f>[2]Data!#REF!</f>
        <v>#REF!</v>
      </c>
      <c r="D765" t="e">
        <f>[2]Data!#REF!</f>
        <v>#REF!</v>
      </c>
      <c r="E765" s="233" t="s">
        <v>1259</v>
      </c>
      <c r="G765" t="e">
        <f>[2]Data!#REF!</f>
        <v>#REF!</v>
      </c>
      <c r="I765" s="378" t="e">
        <f t="shared" si="24"/>
        <v>#REF!</v>
      </c>
      <c r="K765" s="398"/>
      <c r="T765" s="399"/>
      <c r="AF765" s="400"/>
      <c r="AG765" s="400"/>
      <c r="AH765" s="400"/>
    </row>
    <row r="766" spans="2:34" customFormat="1" x14ac:dyDescent="0.35">
      <c r="B766" t="e">
        <f>[2]Data!#REF!</f>
        <v>#REF!</v>
      </c>
      <c r="C766" t="e">
        <f>[2]Data!#REF!</f>
        <v>#REF!</v>
      </c>
      <c r="D766" t="e">
        <f>[2]Data!#REF!</f>
        <v>#REF!</v>
      </c>
      <c r="E766" s="233" t="s">
        <v>1259</v>
      </c>
      <c r="G766" t="e">
        <f>[2]Data!#REF!</f>
        <v>#REF!</v>
      </c>
      <c r="I766" s="378" t="e">
        <f t="shared" si="24"/>
        <v>#REF!</v>
      </c>
      <c r="K766" s="398"/>
      <c r="T766" s="399"/>
      <c r="AF766" s="400"/>
      <c r="AG766" s="400"/>
      <c r="AH766" s="400"/>
    </row>
    <row r="767" spans="2:34" customFormat="1" x14ac:dyDescent="0.35">
      <c r="B767" t="e">
        <f>[2]Data!#REF!</f>
        <v>#REF!</v>
      </c>
      <c r="C767" t="e">
        <f>[2]Data!#REF!</f>
        <v>#REF!</v>
      </c>
      <c r="D767" t="e">
        <f>[2]Data!#REF!</f>
        <v>#REF!</v>
      </c>
      <c r="E767" s="233" t="s">
        <v>1259</v>
      </c>
      <c r="G767" t="e">
        <f>[2]Data!#REF!</f>
        <v>#REF!</v>
      </c>
      <c r="I767" s="378" t="e">
        <f t="shared" si="24"/>
        <v>#REF!</v>
      </c>
      <c r="K767" s="398"/>
      <c r="T767" s="399"/>
      <c r="AF767" s="400"/>
      <c r="AG767" s="400"/>
      <c r="AH767" s="400"/>
    </row>
    <row r="768" spans="2:34" customFormat="1" x14ac:dyDescent="0.35">
      <c r="B768" t="e">
        <f>[2]Data!#REF!</f>
        <v>#REF!</v>
      </c>
      <c r="C768" t="e">
        <f>[2]Data!#REF!</f>
        <v>#REF!</v>
      </c>
      <c r="D768" t="e">
        <f>[2]Data!#REF!</f>
        <v>#REF!</v>
      </c>
      <c r="E768" s="233" t="s">
        <v>1259</v>
      </c>
      <c r="G768" t="e">
        <f>[2]Data!#REF!</f>
        <v>#REF!</v>
      </c>
      <c r="I768" s="378" t="e">
        <f t="shared" si="24"/>
        <v>#REF!</v>
      </c>
      <c r="K768" s="398"/>
      <c r="T768" s="399"/>
      <c r="AF768" s="400"/>
      <c r="AG768" s="400"/>
      <c r="AH768" s="400"/>
    </row>
    <row r="769" spans="2:34" customFormat="1" x14ac:dyDescent="0.35">
      <c r="B769" t="e">
        <f>[2]Data!#REF!</f>
        <v>#REF!</v>
      </c>
      <c r="C769" t="e">
        <f>[2]Data!#REF!</f>
        <v>#REF!</v>
      </c>
      <c r="D769" t="e">
        <f>[2]Data!#REF!</f>
        <v>#REF!</v>
      </c>
      <c r="E769" s="233" t="s">
        <v>1259</v>
      </c>
      <c r="G769" t="e">
        <f>[2]Data!#REF!</f>
        <v>#REF!</v>
      </c>
      <c r="I769" s="378" t="e">
        <f t="shared" si="24"/>
        <v>#REF!</v>
      </c>
      <c r="K769" s="398"/>
      <c r="T769" s="399"/>
      <c r="AF769" s="400"/>
      <c r="AG769" s="400"/>
      <c r="AH769" s="400"/>
    </row>
    <row r="770" spans="2:34" customFormat="1" x14ac:dyDescent="0.35">
      <c r="B770" t="e">
        <f>[2]Data!#REF!</f>
        <v>#REF!</v>
      </c>
      <c r="C770" t="e">
        <f>[2]Data!#REF!</f>
        <v>#REF!</v>
      </c>
      <c r="D770" t="e">
        <f>[2]Data!#REF!</f>
        <v>#REF!</v>
      </c>
      <c r="E770" s="233" t="s">
        <v>1259</v>
      </c>
      <c r="G770" t="e">
        <f>[2]Data!#REF!</f>
        <v>#REF!</v>
      </c>
      <c r="I770" s="378" t="e">
        <f t="shared" si="24"/>
        <v>#REF!</v>
      </c>
      <c r="K770" s="398"/>
      <c r="T770" s="399"/>
      <c r="AF770" s="400"/>
      <c r="AG770" s="400"/>
      <c r="AH770" s="400"/>
    </row>
    <row r="771" spans="2:34" customFormat="1" x14ac:dyDescent="0.35">
      <c r="B771" t="e">
        <f>[2]Data!#REF!</f>
        <v>#REF!</v>
      </c>
      <c r="C771" t="e">
        <f>[2]Data!#REF!</f>
        <v>#REF!</v>
      </c>
      <c r="D771" t="e">
        <f>[2]Data!#REF!</f>
        <v>#REF!</v>
      </c>
      <c r="E771" s="233" t="s">
        <v>1259</v>
      </c>
      <c r="G771" t="e">
        <f>[2]Data!#REF!</f>
        <v>#REF!</v>
      </c>
      <c r="I771" s="378" t="e">
        <f t="shared" si="24"/>
        <v>#REF!</v>
      </c>
      <c r="K771" s="398"/>
      <c r="T771" s="399"/>
      <c r="AF771" s="400"/>
      <c r="AG771" s="400"/>
      <c r="AH771" s="400"/>
    </row>
    <row r="772" spans="2:34" customFormat="1" x14ac:dyDescent="0.35">
      <c r="B772" t="e">
        <f>[2]Data!#REF!</f>
        <v>#REF!</v>
      </c>
      <c r="C772" t="e">
        <f>[2]Data!#REF!</f>
        <v>#REF!</v>
      </c>
      <c r="D772" t="e">
        <f>[2]Data!#REF!</f>
        <v>#REF!</v>
      </c>
      <c r="E772" s="233" t="s">
        <v>1259</v>
      </c>
      <c r="G772" t="e">
        <f>[2]Data!#REF!</f>
        <v>#REF!</v>
      </c>
      <c r="I772" s="378" t="e">
        <f t="shared" si="24"/>
        <v>#REF!</v>
      </c>
      <c r="K772" s="398"/>
      <c r="T772" s="399"/>
      <c r="AF772" s="400"/>
      <c r="AG772" s="400"/>
      <c r="AH772" s="400"/>
    </row>
    <row r="773" spans="2:34" customFormat="1" x14ac:dyDescent="0.35">
      <c r="B773" t="e">
        <f>[2]Data!#REF!</f>
        <v>#REF!</v>
      </c>
      <c r="C773" t="e">
        <f>[2]Data!#REF!</f>
        <v>#REF!</v>
      </c>
      <c r="D773" t="e">
        <f>[2]Data!#REF!</f>
        <v>#REF!</v>
      </c>
      <c r="E773" s="233" t="s">
        <v>1259</v>
      </c>
      <c r="G773" t="e">
        <f>[2]Data!#REF!</f>
        <v>#REF!</v>
      </c>
      <c r="I773" s="378" t="e">
        <f t="shared" si="24"/>
        <v>#REF!</v>
      </c>
      <c r="K773" s="398"/>
      <c r="T773" s="399"/>
      <c r="AF773" s="400"/>
      <c r="AG773" s="400"/>
      <c r="AH773" s="400"/>
    </row>
    <row r="774" spans="2:34" customFormat="1" x14ac:dyDescent="0.35">
      <c r="B774" t="e">
        <f>[2]Data!#REF!</f>
        <v>#REF!</v>
      </c>
      <c r="C774" t="e">
        <f>[2]Data!#REF!</f>
        <v>#REF!</v>
      </c>
      <c r="D774" t="e">
        <f>[2]Data!#REF!</f>
        <v>#REF!</v>
      </c>
      <c r="E774" s="233" t="s">
        <v>1259</v>
      </c>
      <c r="G774" t="e">
        <f>[2]Data!#REF!</f>
        <v>#REF!</v>
      </c>
      <c r="I774" s="378" t="e">
        <f t="shared" si="24"/>
        <v>#REF!</v>
      </c>
      <c r="K774" s="398"/>
      <c r="T774" s="399"/>
      <c r="AF774" s="400"/>
      <c r="AG774" s="400"/>
      <c r="AH774" s="400"/>
    </row>
    <row r="775" spans="2:34" customFormat="1" x14ac:dyDescent="0.35">
      <c r="B775" t="e">
        <f>[2]Data!#REF!</f>
        <v>#REF!</v>
      </c>
      <c r="C775" t="e">
        <f>[2]Data!#REF!</f>
        <v>#REF!</v>
      </c>
      <c r="D775" t="e">
        <f>[2]Data!#REF!</f>
        <v>#REF!</v>
      </c>
      <c r="E775" s="233" t="s">
        <v>1259</v>
      </c>
      <c r="G775" t="e">
        <f>[2]Data!#REF!</f>
        <v>#REF!</v>
      </c>
      <c r="I775" s="378" t="e">
        <f t="shared" si="24"/>
        <v>#REF!</v>
      </c>
      <c r="K775" s="398"/>
      <c r="T775" s="399"/>
      <c r="AF775" s="400"/>
      <c r="AG775" s="400"/>
      <c r="AH775" s="400"/>
    </row>
    <row r="776" spans="2:34" customFormat="1" x14ac:dyDescent="0.35">
      <c r="B776" t="e">
        <f>[2]Data!#REF!</f>
        <v>#REF!</v>
      </c>
      <c r="C776" t="e">
        <f>[2]Data!#REF!</f>
        <v>#REF!</v>
      </c>
      <c r="D776" t="e">
        <f>[2]Data!#REF!</f>
        <v>#REF!</v>
      </c>
      <c r="E776" s="233" t="s">
        <v>1259</v>
      </c>
      <c r="G776" t="e">
        <f>[2]Data!#REF!</f>
        <v>#REF!</v>
      </c>
      <c r="I776" s="378" t="e">
        <f t="shared" si="24"/>
        <v>#REF!</v>
      </c>
      <c r="K776" s="398"/>
      <c r="T776" s="399"/>
      <c r="AF776" s="400"/>
      <c r="AG776" s="400"/>
      <c r="AH776" s="400"/>
    </row>
    <row r="777" spans="2:34" customFormat="1" x14ac:dyDescent="0.35">
      <c r="B777" t="e">
        <f>[2]Data!#REF!</f>
        <v>#REF!</v>
      </c>
      <c r="C777" t="e">
        <f>[2]Data!#REF!</f>
        <v>#REF!</v>
      </c>
      <c r="D777" t="e">
        <f>[2]Data!#REF!</f>
        <v>#REF!</v>
      </c>
      <c r="E777" s="233" t="s">
        <v>1259</v>
      </c>
      <c r="G777" t="e">
        <f>[2]Data!#REF!</f>
        <v>#REF!</v>
      </c>
      <c r="I777" s="378" t="e">
        <f t="shared" si="24"/>
        <v>#REF!</v>
      </c>
      <c r="K777" s="398"/>
      <c r="T777" s="399"/>
      <c r="AF777" s="400"/>
      <c r="AG777" s="400"/>
      <c r="AH777" s="400"/>
    </row>
    <row r="778" spans="2:34" customFormat="1" x14ac:dyDescent="0.35">
      <c r="B778" t="e">
        <f>[2]Data!#REF!</f>
        <v>#REF!</v>
      </c>
      <c r="C778" t="e">
        <f>[2]Data!#REF!</f>
        <v>#REF!</v>
      </c>
      <c r="D778" t="e">
        <f>[2]Data!#REF!</f>
        <v>#REF!</v>
      </c>
      <c r="E778" s="233" t="s">
        <v>1259</v>
      </c>
      <c r="G778" t="e">
        <f>[2]Data!#REF!</f>
        <v>#REF!</v>
      </c>
      <c r="I778" s="378" t="e">
        <f t="shared" si="24"/>
        <v>#REF!</v>
      </c>
      <c r="K778" s="398"/>
      <c r="T778" s="399"/>
      <c r="AF778" s="400"/>
      <c r="AG778" s="400"/>
      <c r="AH778" s="400"/>
    </row>
    <row r="779" spans="2:34" customFormat="1" x14ac:dyDescent="0.35">
      <c r="B779" t="e">
        <f>[2]Data!#REF!</f>
        <v>#REF!</v>
      </c>
      <c r="C779" t="e">
        <f>[2]Data!#REF!</f>
        <v>#REF!</v>
      </c>
      <c r="D779" t="e">
        <f>[2]Data!#REF!</f>
        <v>#REF!</v>
      </c>
      <c r="E779" s="233" t="s">
        <v>1259</v>
      </c>
      <c r="G779" t="e">
        <f>[2]Data!#REF!</f>
        <v>#REF!</v>
      </c>
      <c r="I779" s="378" t="e">
        <f t="shared" si="24"/>
        <v>#REF!</v>
      </c>
      <c r="K779" s="398"/>
      <c r="T779" s="399"/>
      <c r="AF779" s="400"/>
      <c r="AG779" s="400"/>
      <c r="AH779" s="400"/>
    </row>
    <row r="780" spans="2:34" customFormat="1" x14ac:dyDescent="0.35">
      <c r="B780" t="e">
        <f>[2]Data!#REF!</f>
        <v>#REF!</v>
      </c>
      <c r="C780" t="e">
        <f>[2]Data!#REF!</f>
        <v>#REF!</v>
      </c>
      <c r="D780" t="e">
        <f>[2]Data!#REF!</f>
        <v>#REF!</v>
      </c>
      <c r="E780" s="233" t="s">
        <v>1259</v>
      </c>
      <c r="G780" t="e">
        <f>[2]Data!#REF!</f>
        <v>#REF!</v>
      </c>
      <c r="I780" s="378" t="e">
        <f t="shared" si="24"/>
        <v>#REF!</v>
      </c>
      <c r="K780" s="398"/>
      <c r="T780" s="399"/>
      <c r="AF780" s="400"/>
      <c r="AG780" s="400"/>
      <c r="AH780" s="400"/>
    </row>
    <row r="781" spans="2:34" customFormat="1" x14ac:dyDescent="0.35">
      <c r="B781" t="e">
        <f>[2]Data!#REF!</f>
        <v>#REF!</v>
      </c>
      <c r="C781" t="e">
        <f>[2]Data!#REF!</f>
        <v>#REF!</v>
      </c>
      <c r="D781" t="e">
        <f>[2]Data!#REF!</f>
        <v>#REF!</v>
      </c>
      <c r="E781" s="233" t="s">
        <v>1259</v>
      </c>
      <c r="G781" t="e">
        <f>[2]Data!#REF!</f>
        <v>#REF!</v>
      </c>
      <c r="I781" s="378" t="e">
        <f t="shared" si="24"/>
        <v>#REF!</v>
      </c>
      <c r="K781" s="398"/>
      <c r="T781" s="399"/>
      <c r="AF781" s="400"/>
      <c r="AG781" s="400"/>
      <c r="AH781" s="400"/>
    </row>
    <row r="782" spans="2:34" customFormat="1" x14ac:dyDescent="0.35">
      <c r="B782" t="e">
        <f>[2]Data!#REF!</f>
        <v>#REF!</v>
      </c>
      <c r="C782" t="e">
        <f>[2]Data!#REF!</f>
        <v>#REF!</v>
      </c>
      <c r="D782" t="e">
        <f>[2]Data!#REF!</f>
        <v>#REF!</v>
      </c>
      <c r="E782" s="233" t="s">
        <v>1259</v>
      </c>
      <c r="G782" t="e">
        <f>[2]Data!#REF!</f>
        <v>#REF!</v>
      </c>
      <c r="I782" s="378" t="e">
        <f t="shared" si="24"/>
        <v>#REF!</v>
      </c>
      <c r="K782" s="398"/>
      <c r="T782" s="399"/>
      <c r="AF782" s="400"/>
      <c r="AG782" s="400"/>
      <c r="AH782" s="400"/>
    </row>
    <row r="783" spans="2:34" customFormat="1" x14ac:dyDescent="0.35">
      <c r="B783" t="e">
        <f>[2]Data!#REF!</f>
        <v>#REF!</v>
      </c>
      <c r="C783" t="e">
        <f>[2]Data!#REF!</f>
        <v>#REF!</v>
      </c>
      <c r="D783" t="e">
        <f>[2]Data!#REF!</f>
        <v>#REF!</v>
      </c>
      <c r="E783" s="233" t="s">
        <v>1259</v>
      </c>
      <c r="G783" t="e">
        <f>[2]Data!#REF!</f>
        <v>#REF!</v>
      </c>
      <c r="I783" s="378" t="e">
        <f t="shared" si="24"/>
        <v>#REF!</v>
      </c>
      <c r="K783" s="398"/>
      <c r="T783" s="399"/>
      <c r="AF783" s="400"/>
      <c r="AG783" s="400"/>
      <c r="AH783" s="400"/>
    </row>
    <row r="784" spans="2:34" customFormat="1" x14ac:dyDescent="0.35">
      <c r="B784" t="e">
        <f>[2]Data!#REF!</f>
        <v>#REF!</v>
      </c>
      <c r="C784" t="e">
        <f>[2]Data!#REF!</f>
        <v>#REF!</v>
      </c>
      <c r="D784" t="e">
        <f>[2]Data!#REF!</f>
        <v>#REF!</v>
      </c>
      <c r="E784" s="233" t="s">
        <v>1259</v>
      </c>
      <c r="G784" t="e">
        <f>[2]Data!#REF!</f>
        <v>#REF!</v>
      </c>
      <c r="I784" s="378" t="e">
        <f t="shared" si="24"/>
        <v>#REF!</v>
      </c>
      <c r="K784" s="398"/>
      <c r="T784" s="399"/>
      <c r="AF784" s="400"/>
      <c r="AG784" s="400"/>
      <c r="AH784" s="400"/>
    </row>
    <row r="785" spans="2:34" customFormat="1" x14ac:dyDescent="0.35">
      <c r="B785" t="e">
        <f>[2]Data!#REF!</f>
        <v>#REF!</v>
      </c>
      <c r="C785" t="e">
        <f>[2]Data!#REF!</f>
        <v>#REF!</v>
      </c>
      <c r="D785" t="e">
        <f>[2]Data!#REF!</f>
        <v>#REF!</v>
      </c>
      <c r="E785" s="233" t="s">
        <v>1259</v>
      </c>
      <c r="G785" t="e">
        <f>[2]Data!#REF!</f>
        <v>#REF!</v>
      </c>
      <c r="I785" s="378" t="e">
        <f t="shared" si="24"/>
        <v>#REF!</v>
      </c>
      <c r="K785" s="398"/>
      <c r="T785" s="399"/>
      <c r="AF785" s="400"/>
      <c r="AG785" s="400"/>
      <c r="AH785" s="400"/>
    </row>
    <row r="786" spans="2:34" customFormat="1" x14ac:dyDescent="0.35">
      <c r="B786" t="e">
        <f>[2]Data!#REF!</f>
        <v>#REF!</v>
      </c>
      <c r="C786" t="e">
        <f>[2]Data!#REF!</f>
        <v>#REF!</v>
      </c>
      <c r="D786" t="e">
        <f>[2]Data!#REF!</f>
        <v>#REF!</v>
      </c>
      <c r="E786" s="233" t="s">
        <v>1259</v>
      </c>
      <c r="G786" t="e">
        <f>[2]Data!#REF!</f>
        <v>#REF!</v>
      </c>
      <c r="I786" s="378" t="e">
        <f t="shared" si="24"/>
        <v>#REF!</v>
      </c>
      <c r="K786" s="398"/>
      <c r="T786" s="399"/>
      <c r="AF786" s="400"/>
      <c r="AG786" s="400"/>
      <c r="AH786" s="400"/>
    </row>
    <row r="787" spans="2:34" customFormat="1" x14ac:dyDescent="0.35">
      <c r="B787" t="e">
        <f>[2]Data!#REF!</f>
        <v>#REF!</v>
      </c>
      <c r="C787" t="e">
        <f>[2]Data!#REF!</f>
        <v>#REF!</v>
      </c>
      <c r="D787" t="e">
        <f>[2]Data!#REF!</f>
        <v>#REF!</v>
      </c>
      <c r="E787" s="233" t="s">
        <v>1259</v>
      </c>
      <c r="G787" t="e">
        <f>[2]Data!#REF!</f>
        <v>#REF!</v>
      </c>
      <c r="I787" s="378" t="e">
        <f t="shared" si="24"/>
        <v>#REF!</v>
      </c>
      <c r="K787" s="398"/>
      <c r="T787" s="399"/>
      <c r="AF787" s="400"/>
      <c r="AG787" s="400"/>
      <c r="AH787" s="400"/>
    </row>
    <row r="788" spans="2:34" x14ac:dyDescent="0.35">
      <c r="B788"/>
      <c r="C788"/>
      <c r="D788" t="e">
        <f>[2]Data!#REF!</f>
        <v>#REF!</v>
      </c>
      <c r="E788" s="233" t="s">
        <v>1259</v>
      </c>
      <c r="G788" s="401" t="e">
        <f>SUM(G8:G787)</f>
        <v>#REF!</v>
      </c>
      <c r="H788" s="401"/>
      <c r="I788" s="401" t="e">
        <f t="shared" ref="I788:M788" si="25">SUM(I8:I787)</f>
        <v>#REF!</v>
      </c>
      <c r="J788" s="401">
        <f t="shared" si="25"/>
        <v>0</v>
      </c>
      <c r="K788" s="402">
        <f t="shared" si="25"/>
        <v>782075</v>
      </c>
      <c r="L788" s="401">
        <f t="shared" si="25"/>
        <v>0</v>
      </c>
      <c r="M788" s="401">
        <f t="shared" si="25"/>
        <v>4092</v>
      </c>
      <c r="N788" s="401">
        <f t="shared" ref="N788:Q788" si="26">SUM(N8:N212)</f>
        <v>2230140</v>
      </c>
      <c r="O788" s="401">
        <f t="shared" si="26"/>
        <v>0</v>
      </c>
      <c r="P788" s="401">
        <f t="shared" si="26"/>
        <v>0</v>
      </c>
      <c r="Q788" s="401">
        <f t="shared" si="26"/>
        <v>0</v>
      </c>
    </row>
    <row r="789" spans="2:34" x14ac:dyDescent="0.35">
      <c r="E789" s="403" t="s">
        <v>36</v>
      </c>
      <c r="F789" s="404">
        <f t="shared" ref="F789:F792" si="27">SUMIF($E$8:$E$212,$E789,F$8:F$212)</f>
        <v>0</v>
      </c>
      <c r="G789" s="404">
        <f>SUMIF($E$8:$E$787,$E789,G$8:G$787)</f>
        <v>674</v>
      </c>
      <c r="H789" s="404"/>
      <c r="I789" s="404">
        <f>SUMIF($E$8:$E$787,$E789,I$8:I$787)</f>
        <v>333630</v>
      </c>
      <c r="J789" s="404">
        <f t="shared" ref="J789:M792" si="28">SUMIF($E$8:$E$787,$E789,J$8:J$787)</f>
        <v>0</v>
      </c>
      <c r="K789" s="405">
        <f t="shared" si="28"/>
        <v>367330</v>
      </c>
      <c r="L789" s="404">
        <f t="shared" si="28"/>
        <v>0</v>
      </c>
      <c r="M789" s="404">
        <f t="shared" si="28"/>
        <v>1921</v>
      </c>
    </row>
    <row r="790" spans="2:34" x14ac:dyDescent="0.35">
      <c r="E790" s="403" t="s">
        <v>67</v>
      </c>
      <c r="F790" s="404">
        <f t="shared" si="27"/>
        <v>0</v>
      </c>
      <c r="G790" s="404">
        <f>SUMIF($E$8:$E$787,$E790,G$8:G$787)</f>
        <v>396</v>
      </c>
      <c r="H790" s="404"/>
      <c r="I790" s="404">
        <f>SUMIF($E$8:$E$787,$E790,I$8:I$787)</f>
        <v>196020</v>
      </c>
      <c r="J790" s="404">
        <f t="shared" si="28"/>
        <v>0</v>
      </c>
      <c r="K790" s="405">
        <f t="shared" si="28"/>
        <v>215820</v>
      </c>
      <c r="L790" s="404">
        <f t="shared" si="28"/>
        <v>0</v>
      </c>
      <c r="M790" s="404">
        <f t="shared" si="28"/>
        <v>1130</v>
      </c>
    </row>
    <row r="791" spans="2:34" x14ac:dyDescent="0.35">
      <c r="E791" s="403" t="s">
        <v>64</v>
      </c>
      <c r="F791" s="404">
        <f t="shared" si="27"/>
        <v>0</v>
      </c>
      <c r="G791" s="404">
        <f>SUMIF($E$8:$E$787,$E791,G$8:G$787)</f>
        <v>365</v>
      </c>
      <c r="H791" s="404"/>
      <c r="I791" s="404">
        <f>SUMIF($E$8:$E$787,$E791,I$8:I$787)</f>
        <v>180675</v>
      </c>
      <c r="J791" s="404">
        <f t="shared" si="28"/>
        <v>0</v>
      </c>
      <c r="K791" s="405">
        <f t="shared" si="28"/>
        <v>198925</v>
      </c>
      <c r="L791" s="404">
        <f t="shared" si="28"/>
        <v>0</v>
      </c>
      <c r="M791" s="404">
        <f t="shared" si="28"/>
        <v>1041</v>
      </c>
    </row>
    <row r="792" spans="2:34" x14ac:dyDescent="0.35">
      <c r="E792" s="406" t="s">
        <v>1259</v>
      </c>
      <c r="F792" s="404">
        <f t="shared" si="27"/>
        <v>0</v>
      </c>
      <c r="G792" s="404" t="e">
        <f>SUMIF($E$8:$E$787,$E792,G$8:G$787)</f>
        <v>#REF!</v>
      </c>
      <c r="H792" s="404"/>
      <c r="I792" s="404" t="e">
        <f>SUMIF($E$8:$E$787,$E792,I$8:I$787)</f>
        <v>#REF!</v>
      </c>
      <c r="J792" s="404">
        <f t="shared" si="28"/>
        <v>0</v>
      </c>
      <c r="K792" s="405">
        <f t="shared" si="28"/>
        <v>0</v>
      </c>
      <c r="L792" s="404">
        <f t="shared" si="28"/>
        <v>0</v>
      </c>
      <c r="M792" s="404">
        <f t="shared" si="28"/>
        <v>0</v>
      </c>
    </row>
    <row r="793" spans="2:34" ht="15" thickBot="1" x14ac:dyDescent="0.4">
      <c r="E793" s="407" t="s">
        <v>1200</v>
      </c>
      <c r="F793" s="408">
        <f>SUM(F789:F792)</f>
        <v>0</v>
      </c>
      <c r="G793" s="408" t="e">
        <f t="shared" ref="G793:M793" si="29">SUM(G789:G792)</f>
        <v>#REF!</v>
      </c>
      <c r="H793" s="408"/>
      <c r="I793" s="408" t="e">
        <f t="shared" ref="I793" si="30">SUM(I789:I792)</f>
        <v>#REF!</v>
      </c>
      <c r="J793" s="408">
        <f t="shared" si="29"/>
        <v>0</v>
      </c>
      <c r="K793" s="409">
        <f t="shared" si="29"/>
        <v>782075</v>
      </c>
      <c r="L793" s="408">
        <f t="shared" si="29"/>
        <v>0</v>
      </c>
      <c r="M793" s="408">
        <f t="shared" si="29"/>
        <v>4092</v>
      </c>
    </row>
    <row r="794" spans="2:34" ht="15" thickTop="1" x14ac:dyDescent="0.35">
      <c r="F794" s="353"/>
      <c r="H794" s="353"/>
      <c r="I794" s="353"/>
      <c r="J794" s="353"/>
      <c r="K794" s="402"/>
      <c r="L794" s="353"/>
      <c r="M794" s="353"/>
    </row>
    <row r="795" spans="2:34" x14ac:dyDescent="0.35">
      <c r="F795" s="410">
        <f>F788-F793</f>
        <v>0</v>
      </c>
      <c r="G795" s="410" t="e">
        <f t="shared" ref="G795:M795" si="31">G788-G793</f>
        <v>#REF!</v>
      </c>
      <c r="H795" s="410"/>
      <c r="I795" s="410" t="e">
        <f t="shared" ref="I795" si="32">I788-I793</f>
        <v>#REF!</v>
      </c>
      <c r="J795" s="410">
        <f t="shared" si="31"/>
        <v>0</v>
      </c>
      <c r="K795" s="402">
        <f t="shared" si="31"/>
        <v>0</v>
      </c>
      <c r="L795" s="410">
        <f t="shared" si="31"/>
        <v>0</v>
      </c>
      <c r="M795" s="410">
        <f t="shared" si="31"/>
        <v>0</v>
      </c>
    </row>
  </sheetData>
  <mergeCells count="1">
    <mergeCell ref="A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E3BC-059A-4E76-A88D-7CC354AF49AF}">
  <dimension ref="A1:P4"/>
  <sheetViews>
    <sheetView workbookViewId="0">
      <selection activeCell="B7" sqref="B7"/>
    </sheetView>
  </sheetViews>
  <sheetFormatPr defaultColWidth="8.90625" defaultRowHeight="14.5" x14ac:dyDescent="0.35"/>
  <cols>
    <col min="1" max="1" width="8.90625" style="344"/>
    <col min="2" max="2" width="40" style="344" customWidth="1"/>
    <col min="3" max="14" width="20" style="344" customWidth="1"/>
    <col min="15" max="15" width="26.6328125" style="344" customWidth="1"/>
    <col min="16" max="16" width="20" style="344" customWidth="1"/>
    <col min="17" max="16384" width="8.90625" style="344"/>
  </cols>
  <sheetData>
    <row r="1" spans="1:16" ht="91" x14ac:dyDescent="0.35">
      <c r="A1" s="461" t="s">
        <v>1209</v>
      </c>
      <c r="B1" s="461"/>
      <c r="C1" s="342" t="s">
        <v>1210</v>
      </c>
      <c r="D1" s="342" t="s">
        <v>1211</v>
      </c>
      <c r="E1" s="342" t="s">
        <v>1212</v>
      </c>
      <c r="F1" s="342" t="s">
        <v>1213</v>
      </c>
      <c r="G1" s="342" t="s">
        <v>1214</v>
      </c>
      <c r="H1" s="342" t="s">
        <v>1215</v>
      </c>
      <c r="I1" s="342" t="s">
        <v>1216</v>
      </c>
      <c r="J1" s="342" t="s">
        <v>1217</v>
      </c>
      <c r="K1" s="342" t="s">
        <v>1218</v>
      </c>
      <c r="L1" s="342" t="s">
        <v>1219</v>
      </c>
      <c r="M1" s="342" t="s">
        <v>1220</v>
      </c>
      <c r="N1" s="342" t="s">
        <v>1221</v>
      </c>
      <c r="O1" s="342" t="s">
        <v>1222</v>
      </c>
      <c r="P1" s="343" t="s">
        <v>1223</v>
      </c>
    </row>
    <row r="2" spans="1:16" x14ac:dyDescent="0.35">
      <c r="A2" s="461"/>
      <c r="B2" s="461"/>
      <c r="C2" s="342" t="s">
        <v>1224</v>
      </c>
      <c r="D2" s="342" t="s">
        <v>1225</v>
      </c>
      <c r="E2" s="342" t="s">
        <v>1226</v>
      </c>
      <c r="F2" s="342" t="s">
        <v>1227</v>
      </c>
      <c r="G2" s="342" t="s">
        <v>1228</v>
      </c>
      <c r="H2" s="342" t="s">
        <v>1229</v>
      </c>
      <c r="I2" s="342" t="s">
        <v>1230</v>
      </c>
      <c r="J2" s="342" t="s">
        <v>1231</v>
      </c>
      <c r="K2" s="342" t="s">
        <v>1232</v>
      </c>
      <c r="L2" s="342" t="s">
        <v>1233</v>
      </c>
      <c r="M2" s="342" t="s">
        <v>1234</v>
      </c>
      <c r="N2" s="342" t="s">
        <v>1235</v>
      </c>
      <c r="O2" s="342" t="s">
        <v>1236</v>
      </c>
      <c r="P2" s="343" t="s">
        <v>1237</v>
      </c>
    </row>
    <row r="3" spans="1:16" ht="26" x14ac:dyDescent="0.35">
      <c r="A3" s="461"/>
      <c r="B3" s="461"/>
      <c r="C3" s="345"/>
      <c r="D3" s="345"/>
      <c r="E3" s="345" t="s">
        <v>1238</v>
      </c>
      <c r="F3" s="345"/>
      <c r="G3" s="345" t="s">
        <v>1239</v>
      </c>
      <c r="H3" s="345"/>
      <c r="I3" s="345"/>
      <c r="J3" s="345" t="s">
        <v>1240</v>
      </c>
      <c r="K3" s="345"/>
      <c r="L3" s="345"/>
      <c r="M3" s="345"/>
      <c r="N3" s="345"/>
      <c r="O3" s="345" t="s">
        <v>1241</v>
      </c>
      <c r="P3" s="346" t="s">
        <v>1242</v>
      </c>
    </row>
    <row r="4" spans="1:16" x14ac:dyDescent="0.35">
      <c r="A4" s="347">
        <v>330</v>
      </c>
      <c r="B4" s="348" t="s">
        <v>1243</v>
      </c>
      <c r="C4" s="349">
        <v>5.35</v>
      </c>
      <c r="D4" s="349">
        <v>18428.68</v>
      </c>
      <c r="E4" s="349">
        <v>56198260</v>
      </c>
      <c r="F4" s="349">
        <v>5068.5600000000004</v>
      </c>
      <c r="G4" s="349">
        <v>15456574</v>
      </c>
      <c r="H4" s="349">
        <v>5.81</v>
      </c>
      <c r="I4" s="349">
        <v>4183.3</v>
      </c>
      <c r="J4" s="350">
        <v>13853835</v>
      </c>
      <c r="K4" s="349">
        <v>1471434</v>
      </c>
      <c r="L4" s="350">
        <v>570492</v>
      </c>
      <c r="M4" s="349">
        <v>3.8</v>
      </c>
      <c r="N4" s="349">
        <v>2264</v>
      </c>
      <c r="O4" s="349">
        <v>4903824</v>
      </c>
      <c r="P4" s="350">
        <v>92454419</v>
      </c>
    </row>
  </sheetData>
  <mergeCells count="1">
    <mergeCell ref="A1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B508-41C4-44ED-85B5-C1798299575A}">
  <dimension ref="A1:AF203"/>
  <sheetViews>
    <sheetView workbookViewId="0">
      <pane xSplit="3" ySplit="1" topLeftCell="T2" activePane="bottomRight" state="frozen"/>
      <selection pane="topRight" activeCell="C1" sqref="C1"/>
      <selection pane="bottomLeft" activeCell="A2" sqref="A2"/>
      <selection pane="bottomRight" activeCell="AA3" sqref="AA3"/>
    </sheetView>
  </sheetViews>
  <sheetFormatPr defaultRowHeight="14.5" x14ac:dyDescent="0.35"/>
  <cols>
    <col min="1" max="1" width="10.36328125" bestFit="1" customWidth="1"/>
    <col min="2" max="2" width="10.36328125" style="242" customWidth="1"/>
    <col min="3" max="3" width="58.90625" bestFit="1" customWidth="1"/>
    <col min="4" max="6" width="7.08984375" customWidth="1"/>
    <col min="7" max="7" width="8.54296875" customWidth="1"/>
    <col min="8" max="10" width="7.08984375" customWidth="1"/>
    <col min="11" max="13" width="8.54296875" customWidth="1"/>
    <col min="14" max="14" width="10" customWidth="1"/>
    <col min="15" max="16" width="8.54296875" customWidth="1"/>
    <col min="17" max="17" width="10" customWidth="1"/>
    <col min="18" max="29" width="8.90625" style="242"/>
  </cols>
  <sheetData>
    <row r="1" spans="1:32" s="236" customFormat="1" ht="43.5" x14ac:dyDescent="0.35">
      <c r="A1" s="236" t="s">
        <v>933</v>
      </c>
      <c r="B1" s="237" t="s">
        <v>1303</v>
      </c>
      <c r="C1" s="236" t="s">
        <v>934</v>
      </c>
      <c r="D1" s="237" t="s">
        <v>344</v>
      </c>
      <c r="E1" s="237" t="s">
        <v>345</v>
      </c>
      <c r="F1" s="237" t="s">
        <v>346</v>
      </c>
      <c r="G1" s="238" t="s">
        <v>347</v>
      </c>
      <c r="H1" s="237" t="s">
        <v>348</v>
      </c>
      <c r="I1" s="237" t="s">
        <v>349</v>
      </c>
      <c r="J1" s="238" t="s">
        <v>350</v>
      </c>
      <c r="K1" s="237" t="s">
        <v>351</v>
      </c>
      <c r="L1" s="237" t="s">
        <v>352</v>
      </c>
      <c r="M1" s="237" t="s">
        <v>353</v>
      </c>
      <c r="N1" s="238" t="s">
        <v>354</v>
      </c>
      <c r="O1" s="237" t="s">
        <v>355</v>
      </c>
      <c r="P1" s="237" t="s">
        <v>356</v>
      </c>
      <c r="Q1" s="238" t="s">
        <v>357</v>
      </c>
      <c r="R1" s="239">
        <v>0.05</v>
      </c>
      <c r="S1" s="239" t="s">
        <v>358</v>
      </c>
      <c r="T1" s="240" t="s">
        <v>359</v>
      </c>
      <c r="U1" s="239">
        <v>0.1</v>
      </c>
      <c r="V1" s="239" t="s">
        <v>360</v>
      </c>
      <c r="W1" s="240" t="s">
        <v>361</v>
      </c>
      <c r="X1" s="239">
        <v>0.2</v>
      </c>
      <c r="Y1" s="239" t="s">
        <v>362</v>
      </c>
      <c r="Z1" s="240" t="s">
        <v>363</v>
      </c>
      <c r="AA1" s="237" t="s">
        <v>364</v>
      </c>
      <c r="AB1" s="237" t="s">
        <v>365</v>
      </c>
      <c r="AC1" s="241" t="s">
        <v>366</v>
      </c>
      <c r="AD1" s="237" t="s">
        <v>367</v>
      </c>
      <c r="AE1" s="237" t="s">
        <v>368</v>
      </c>
      <c r="AF1" s="241" t="s">
        <v>369</v>
      </c>
    </row>
    <row r="2" spans="1:32" x14ac:dyDescent="0.35">
      <c r="A2">
        <v>3301000</v>
      </c>
      <c r="B2" s="252">
        <v>1000</v>
      </c>
      <c r="C2" t="s">
        <v>935</v>
      </c>
      <c r="D2" s="242">
        <v>0</v>
      </c>
      <c r="E2" s="242">
        <v>44</v>
      </c>
      <c r="F2" s="242">
        <v>29</v>
      </c>
      <c r="G2" s="243">
        <v>73</v>
      </c>
      <c r="H2" s="242">
        <v>20</v>
      </c>
      <c r="I2" s="242">
        <v>13</v>
      </c>
      <c r="J2" s="243">
        <v>33</v>
      </c>
      <c r="K2" s="242">
        <v>0</v>
      </c>
      <c r="L2" s="242">
        <v>660</v>
      </c>
      <c r="M2" s="242">
        <v>435</v>
      </c>
      <c r="N2" s="243">
        <v>1095</v>
      </c>
      <c r="O2" s="242">
        <v>236.7</v>
      </c>
      <c r="P2" s="242">
        <v>183</v>
      </c>
      <c r="Q2" s="243">
        <v>419.7</v>
      </c>
      <c r="R2" s="242">
        <v>9</v>
      </c>
      <c r="S2" s="242">
        <v>135</v>
      </c>
      <c r="T2" s="244">
        <v>33</v>
      </c>
      <c r="U2" s="242">
        <v>9</v>
      </c>
      <c r="V2" s="242">
        <v>135</v>
      </c>
      <c r="W2" s="244">
        <v>45</v>
      </c>
      <c r="X2" s="242">
        <v>7</v>
      </c>
      <c r="Y2" s="242">
        <v>105</v>
      </c>
      <c r="Z2" s="244">
        <v>48</v>
      </c>
      <c r="AA2" s="242">
        <v>19</v>
      </c>
      <c r="AB2" s="242">
        <v>285</v>
      </c>
      <c r="AC2" s="244">
        <v>105</v>
      </c>
      <c r="AD2" s="242">
        <v>17</v>
      </c>
      <c r="AE2" s="242">
        <v>255</v>
      </c>
      <c r="AF2" s="244">
        <v>105</v>
      </c>
    </row>
    <row r="3" spans="1:32" x14ac:dyDescent="0.35">
      <c r="A3">
        <v>3301001</v>
      </c>
      <c r="B3" s="252">
        <v>1001</v>
      </c>
      <c r="C3" t="s">
        <v>936</v>
      </c>
      <c r="D3" s="242">
        <v>25</v>
      </c>
      <c r="E3" s="242">
        <v>50</v>
      </c>
      <c r="F3" s="242">
        <v>19</v>
      </c>
      <c r="G3" s="243">
        <v>69</v>
      </c>
      <c r="H3" s="242">
        <v>9</v>
      </c>
      <c r="I3" s="242">
        <v>3</v>
      </c>
      <c r="J3" s="243">
        <v>12</v>
      </c>
      <c r="K3" s="242">
        <v>345</v>
      </c>
      <c r="L3" s="242">
        <v>750</v>
      </c>
      <c r="M3" s="242">
        <v>285</v>
      </c>
      <c r="N3" s="243">
        <v>1035</v>
      </c>
      <c r="O3" s="242">
        <v>135</v>
      </c>
      <c r="P3" s="242">
        <v>45</v>
      </c>
      <c r="Q3" s="243">
        <v>180</v>
      </c>
      <c r="R3" s="242">
        <v>17</v>
      </c>
      <c r="S3" s="242">
        <v>255</v>
      </c>
      <c r="T3" s="244">
        <v>60</v>
      </c>
      <c r="U3" s="242">
        <v>2</v>
      </c>
      <c r="V3" s="242">
        <v>30</v>
      </c>
      <c r="W3" s="244">
        <v>15</v>
      </c>
      <c r="X3" s="242">
        <v>30</v>
      </c>
      <c r="Y3" s="242">
        <v>450</v>
      </c>
      <c r="Z3" s="244">
        <v>75</v>
      </c>
      <c r="AA3" s="242">
        <v>19</v>
      </c>
      <c r="AB3" s="242">
        <v>285</v>
      </c>
      <c r="AC3" s="244">
        <v>60</v>
      </c>
      <c r="AD3" s="242">
        <v>3</v>
      </c>
      <c r="AE3" s="242">
        <v>45</v>
      </c>
      <c r="AF3" s="244">
        <v>15</v>
      </c>
    </row>
    <row r="4" spans="1:32" x14ac:dyDescent="0.35">
      <c r="A4">
        <v>3301002</v>
      </c>
      <c r="B4" s="252">
        <v>1002</v>
      </c>
      <c r="C4" t="s">
        <v>937</v>
      </c>
      <c r="D4" s="242">
        <v>42</v>
      </c>
      <c r="E4" s="242">
        <v>63</v>
      </c>
      <c r="F4" s="242">
        <v>27</v>
      </c>
      <c r="G4" s="243">
        <v>90</v>
      </c>
      <c r="H4" s="242">
        <v>7</v>
      </c>
      <c r="I4" s="242">
        <v>2</v>
      </c>
      <c r="J4" s="243">
        <v>9</v>
      </c>
      <c r="K4" s="242">
        <v>600</v>
      </c>
      <c r="L4" s="242">
        <v>945</v>
      </c>
      <c r="M4" s="242">
        <v>405</v>
      </c>
      <c r="N4" s="243">
        <v>1350</v>
      </c>
      <c r="O4" s="242">
        <v>105</v>
      </c>
      <c r="P4" s="242">
        <v>30</v>
      </c>
      <c r="Q4" s="243">
        <v>135</v>
      </c>
      <c r="R4" s="242">
        <v>63</v>
      </c>
      <c r="S4" s="242">
        <v>945</v>
      </c>
      <c r="T4" s="244">
        <v>60</v>
      </c>
      <c r="U4" s="242">
        <v>16</v>
      </c>
      <c r="V4" s="242">
        <v>240</v>
      </c>
      <c r="W4" s="244">
        <v>45</v>
      </c>
      <c r="X4" s="242">
        <v>4</v>
      </c>
      <c r="Y4" s="242">
        <v>60</v>
      </c>
      <c r="Z4" s="244">
        <v>30</v>
      </c>
      <c r="AA4" s="242">
        <v>51</v>
      </c>
      <c r="AB4" s="242">
        <v>765</v>
      </c>
      <c r="AC4" s="244">
        <v>0</v>
      </c>
      <c r="AD4" s="242">
        <v>50</v>
      </c>
      <c r="AE4" s="242">
        <v>750</v>
      </c>
      <c r="AF4" s="244">
        <v>0</v>
      </c>
    </row>
    <row r="5" spans="1:32" x14ac:dyDescent="0.35">
      <c r="A5">
        <v>3301006</v>
      </c>
      <c r="B5" s="252">
        <v>1006</v>
      </c>
      <c r="C5" t="s">
        <v>938</v>
      </c>
      <c r="D5" s="242">
        <v>0</v>
      </c>
      <c r="E5" s="242">
        <v>43</v>
      </c>
      <c r="F5" s="242">
        <v>25</v>
      </c>
      <c r="G5" s="243">
        <v>68</v>
      </c>
      <c r="H5" s="242">
        <v>22</v>
      </c>
      <c r="I5" s="242">
        <v>12</v>
      </c>
      <c r="J5" s="243">
        <v>34</v>
      </c>
      <c r="K5" s="242">
        <v>0</v>
      </c>
      <c r="L5" s="242">
        <v>645</v>
      </c>
      <c r="M5" s="242">
        <v>375</v>
      </c>
      <c r="N5" s="243">
        <v>1020</v>
      </c>
      <c r="O5" s="242">
        <v>330</v>
      </c>
      <c r="P5" s="242">
        <v>180</v>
      </c>
      <c r="Q5" s="243">
        <v>510</v>
      </c>
      <c r="R5" s="242">
        <v>11</v>
      </c>
      <c r="S5" s="242">
        <v>165</v>
      </c>
      <c r="T5" s="244">
        <v>60</v>
      </c>
      <c r="U5" s="242">
        <v>4</v>
      </c>
      <c r="V5" s="242">
        <v>60</v>
      </c>
      <c r="W5" s="244">
        <v>15</v>
      </c>
      <c r="X5" s="242">
        <v>5</v>
      </c>
      <c r="Y5" s="242">
        <v>75</v>
      </c>
      <c r="Z5" s="244">
        <v>60</v>
      </c>
      <c r="AA5" s="242">
        <v>14</v>
      </c>
      <c r="AB5" s="242">
        <v>210</v>
      </c>
      <c r="AC5" s="244">
        <v>45</v>
      </c>
      <c r="AD5" s="242">
        <v>3</v>
      </c>
      <c r="AE5" s="242">
        <v>45</v>
      </c>
      <c r="AF5" s="244">
        <v>45</v>
      </c>
    </row>
    <row r="6" spans="1:32" x14ac:dyDescent="0.35">
      <c r="A6">
        <v>3301008</v>
      </c>
      <c r="B6" s="252">
        <v>1008</v>
      </c>
      <c r="C6" t="s">
        <v>939</v>
      </c>
      <c r="D6" s="242">
        <v>0</v>
      </c>
      <c r="E6" s="242">
        <v>49</v>
      </c>
      <c r="F6" s="242">
        <v>24</v>
      </c>
      <c r="G6" s="243">
        <v>73</v>
      </c>
      <c r="H6" s="242">
        <v>19</v>
      </c>
      <c r="I6" s="242">
        <v>12</v>
      </c>
      <c r="J6" s="243">
        <v>31</v>
      </c>
      <c r="K6" s="242">
        <v>0</v>
      </c>
      <c r="L6" s="242">
        <v>735</v>
      </c>
      <c r="M6" s="242">
        <v>360</v>
      </c>
      <c r="N6" s="243">
        <v>1095</v>
      </c>
      <c r="O6" s="242">
        <v>285</v>
      </c>
      <c r="P6" s="242">
        <v>180</v>
      </c>
      <c r="Q6" s="243">
        <v>465</v>
      </c>
      <c r="R6" s="242">
        <v>0</v>
      </c>
      <c r="S6" s="242">
        <v>0</v>
      </c>
      <c r="T6" s="244">
        <v>0</v>
      </c>
      <c r="U6" s="242">
        <v>1</v>
      </c>
      <c r="V6" s="242">
        <v>15</v>
      </c>
      <c r="W6" s="244">
        <v>15</v>
      </c>
      <c r="X6" s="242">
        <v>3</v>
      </c>
      <c r="Y6" s="242">
        <v>45</v>
      </c>
      <c r="Z6" s="244">
        <v>15</v>
      </c>
      <c r="AA6" s="242">
        <v>0</v>
      </c>
      <c r="AB6" s="242">
        <v>0</v>
      </c>
      <c r="AC6" s="244">
        <v>0</v>
      </c>
      <c r="AD6" s="242">
        <v>0</v>
      </c>
      <c r="AE6" s="242">
        <v>0</v>
      </c>
      <c r="AF6" s="244">
        <v>0</v>
      </c>
    </row>
    <row r="7" spans="1:32" x14ac:dyDescent="0.35">
      <c r="A7">
        <v>3301009</v>
      </c>
      <c r="B7" s="252">
        <v>1009</v>
      </c>
      <c r="C7" t="s">
        <v>940</v>
      </c>
      <c r="D7" s="242">
        <v>31</v>
      </c>
      <c r="E7" s="242">
        <v>64</v>
      </c>
      <c r="F7" s="242">
        <v>19</v>
      </c>
      <c r="G7" s="243">
        <v>83</v>
      </c>
      <c r="H7" s="242">
        <v>13</v>
      </c>
      <c r="I7" s="242">
        <v>4</v>
      </c>
      <c r="J7" s="243">
        <v>17</v>
      </c>
      <c r="K7" s="242">
        <v>360</v>
      </c>
      <c r="L7" s="242">
        <v>915</v>
      </c>
      <c r="M7" s="242">
        <v>285</v>
      </c>
      <c r="N7" s="243">
        <v>1200</v>
      </c>
      <c r="O7" s="242">
        <v>195</v>
      </c>
      <c r="P7" s="242">
        <v>60</v>
      </c>
      <c r="Q7" s="243">
        <v>255</v>
      </c>
      <c r="R7" s="242">
        <v>33</v>
      </c>
      <c r="S7" s="242">
        <v>480</v>
      </c>
      <c r="T7" s="244">
        <v>90</v>
      </c>
      <c r="U7" s="242">
        <v>12</v>
      </c>
      <c r="V7" s="242">
        <v>180</v>
      </c>
      <c r="W7" s="244">
        <v>45</v>
      </c>
      <c r="X7" s="242">
        <v>6</v>
      </c>
      <c r="Y7" s="242">
        <v>90</v>
      </c>
      <c r="Z7" s="244">
        <v>30</v>
      </c>
      <c r="AA7" s="242">
        <v>26</v>
      </c>
      <c r="AB7" s="242">
        <v>390</v>
      </c>
      <c r="AC7" s="244">
        <v>45</v>
      </c>
      <c r="AD7" s="242">
        <v>26</v>
      </c>
      <c r="AE7" s="242">
        <v>390</v>
      </c>
      <c r="AF7" s="244">
        <v>45</v>
      </c>
    </row>
    <row r="8" spans="1:32" x14ac:dyDescent="0.35">
      <c r="A8">
        <v>3301010</v>
      </c>
      <c r="B8" s="252">
        <v>1010</v>
      </c>
      <c r="C8" t="s">
        <v>42</v>
      </c>
      <c r="D8" s="242">
        <v>60</v>
      </c>
      <c r="E8" s="242">
        <v>83</v>
      </c>
      <c r="F8" s="242">
        <v>36</v>
      </c>
      <c r="G8" s="243">
        <v>119</v>
      </c>
      <c r="H8" s="242">
        <v>8</v>
      </c>
      <c r="I8" s="242">
        <v>5</v>
      </c>
      <c r="J8" s="243">
        <v>13</v>
      </c>
      <c r="K8" s="242">
        <v>900</v>
      </c>
      <c r="L8" s="242">
        <v>1245</v>
      </c>
      <c r="M8" s="242">
        <v>540</v>
      </c>
      <c r="N8" s="243">
        <v>1785</v>
      </c>
      <c r="O8" s="242">
        <v>120</v>
      </c>
      <c r="P8" s="242">
        <v>75</v>
      </c>
      <c r="Q8" s="243">
        <v>195</v>
      </c>
      <c r="R8" s="242">
        <v>7</v>
      </c>
      <c r="S8" s="242">
        <v>105</v>
      </c>
      <c r="T8" s="244">
        <v>30</v>
      </c>
      <c r="U8" s="242">
        <v>16</v>
      </c>
      <c r="V8" s="242">
        <v>240</v>
      </c>
      <c r="W8" s="244">
        <v>0</v>
      </c>
      <c r="X8" s="242">
        <v>91</v>
      </c>
      <c r="Y8" s="242">
        <v>1365</v>
      </c>
      <c r="Z8" s="244">
        <v>150</v>
      </c>
      <c r="AA8" s="242">
        <v>28</v>
      </c>
      <c r="AB8" s="242">
        <v>420</v>
      </c>
      <c r="AC8" s="244">
        <v>30</v>
      </c>
      <c r="AD8" s="242">
        <v>28</v>
      </c>
      <c r="AE8" s="242">
        <v>420</v>
      </c>
      <c r="AF8" s="244">
        <v>30</v>
      </c>
    </row>
    <row r="9" spans="1:32" x14ac:dyDescent="0.35">
      <c r="A9">
        <v>3301012</v>
      </c>
      <c r="B9" s="252">
        <v>1012</v>
      </c>
      <c r="C9" t="s">
        <v>941</v>
      </c>
      <c r="D9" s="242">
        <v>27</v>
      </c>
      <c r="E9" s="242">
        <v>74</v>
      </c>
      <c r="F9" s="242">
        <v>17</v>
      </c>
      <c r="G9" s="243">
        <v>91</v>
      </c>
      <c r="H9" s="242">
        <v>12</v>
      </c>
      <c r="I9" s="242">
        <v>3</v>
      </c>
      <c r="J9" s="243">
        <v>15</v>
      </c>
      <c r="K9" s="242">
        <v>405</v>
      </c>
      <c r="L9" s="242">
        <v>1110</v>
      </c>
      <c r="M9" s="242">
        <v>255</v>
      </c>
      <c r="N9" s="243">
        <v>1365</v>
      </c>
      <c r="O9" s="242">
        <v>180</v>
      </c>
      <c r="P9" s="242">
        <v>45</v>
      </c>
      <c r="Q9" s="243">
        <v>225</v>
      </c>
      <c r="R9" s="242">
        <v>11</v>
      </c>
      <c r="S9" s="242">
        <v>165</v>
      </c>
      <c r="T9" s="244">
        <v>30</v>
      </c>
      <c r="U9" s="242">
        <v>25</v>
      </c>
      <c r="V9" s="242">
        <v>375</v>
      </c>
      <c r="W9" s="244">
        <v>45</v>
      </c>
      <c r="X9" s="242">
        <v>12</v>
      </c>
      <c r="Y9" s="242">
        <v>180</v>
      </c>
      <c r="Z9" s="244">
        <v>45</v>
      </c>
      <c r="AA9" s="242">
        <v>38</v>
      </c>
      <c r="AB9" s="242">
        <v>570</v>
      </c>
      <c r="AC9" s="244">
        <v>90</v>
      </c>
      <c r="AD9" s="242">
        <v>0</v>
      </c>
      <c r="AE9" s="242">
        <v>0</v>
      </c>
      <c r="AF9" s="244">
        <v>0</v>
      </c>
    </row>
    <row r="10" spans="1:32" x14ac:dyDescent="0.35">
      <c r="A10">
        <v>3301014</v>
      </c>
      <c r="B10" s="252">
        <v>1014</v>
      </c>
      <c r="C10" t="s">
        <v>942</v>
      </c>
      <c r="D10" s="242">
        <v>27</v>
      </c>
      <c r="E10" s="242">
        <v>61</v>
      </c>
      <c r="F10" s="242">
        <v>28</v>
      </c>
      <c r="G10" s="243">
        <v>89</v>
      </c>
      <c r="H10" s="242">
        <v>13</v>
      </c>
      <c r="I10" s="242">
        <v>5</v>
      </c>
      <c r="J10" s="243">
        <v>18</v>
      </c>
      <c r="K10" s="242">
        <v>405</v>
      </c>
      <c r="L10" s="242">
        <v>915</v>
      </c>
      <c r="M10" s="242">
        <v>420</v>
      </c>
      <c r="N10" s="243">
        <v>1335</v>
      </c>
      <c r="O10" s="242">
        <v>195</v>
      </c>
      <c r="P10" s="242">
        <v>75</v>
      </c>
      <c r="Q10" s="243">
        <v>270</v>
      </c>
      <c r="R10" s="242">
        <v>33</v>
      </c>
      <c r="S10" s="242">
        <v>495</v>
      </c>
      <c r="T10" s="244">
        <v>60</v>
      </c>
      <c r="U10" s="242">
        <v>13</v>
      </c>
      <c r="V10" s="242">
        <v>195</v>
      </c>
      <c r="W10" s="244">
        <v>45</v>
      </c>
      <c r="X10" s="242">
        <v>10</v>
      </c>
      <c r="Y10" s="242">
        <v>150</v>
      </c>
      <c r="Z10" s="244">
        <v>30</v>
      </c>
      <c r="AA10" s="242">
        <v>45</v>
      </c>
      <c r="AB10" s="242">
        <v>675</v>
      </c>
      <c r="AC10" s="244">
        <v>60</v>
      </c>
      <c r="AD10" s="242">
        <v>33</v>
      </c>
      <c r="AE10" s="242">
        <v>495</v>
      </c>
      <c r="AF10" s="244">
        <v>30</v>
      </c>
    </row>
    <row r="11" spans="1:32" x14ac:dyDescent="0.35">
      <c r="A11">
        <v>3301015</v>
      </c>
      <c r="B11" s="252">
        <v>1015</v>
      </c>
      <c r="C11" t="s">
        <v>943</v>
      </c>
      <c r="D11" s="242">
        <v>13</v>
      </c>
      <c r="E11" s="242">
        <v>63</v>
      </c>
      <c r="F11" s="242">
        <v>19</v>
      </c>
      <c r="G11" s="243">
        <v>82</v>
      </c>
      <c r="H11" s="242">
        <v>24</v>
      </c>
      <c r="I11" s="242">
        <v>10</v>
      </c>
      <c r="J11" s="243">
        <v>34</v>
      </c>
      <c r="K11" s="242">
        <v>150</v>
      </c>
      <c r="L11" s="242">
        <v>945</v>
      </c>
      <c r="M11" s="242">
        <v>285</v>
      </c>
      <c r="N11" s="243">
        <v>1230</v>
      </c>
      <c r="O11" s="242">
        <v>360</v>
      </c>
      <c r="P11" s="242">
        <v>150</v>
      </c>
      <c r="Q11" s="243">
        <v>510</v>
      </c>
      <c r="R11" s="242">
        <v>13</v>
      </c>
      <c r="S11" s="242">
        <v>195</v>
      </c>
      <c r="T11" s="244">
        <v>60</v>
      </c>
      <c r="U11" s="242">
        <v>10</v>
      </c>
      <c r="V11" s="242">
        <v>150</v>
      </c>
      <c r="W11" s="244">
        <v>45</v>
      </c>
      <c r="X11" s="242">
        <v>2</v>
      </c>
      <c r="Y11" s="242">
        <v>30</v>
      </c>
      <c r="Z11" s="244">
        <v>0</v>
      </c>
      <c r="AA11" s="242">
        <v>25</v>
      </c>
      <c r="AB11" s="242">
        <v>375</v>
      </c>
      <c r="AC11" s="244">
        <v>90</v>
      </c>
      <c r="AD11" s="242">
        <v>25</v>
      </c>
      <c r="AE11" s="242">
        <v>375</v>
      </c>
      <c r="AF11" s="244">
        <v>90</v>
      </c>
    </row>
    <row r="12" spans="1:32" x14ac:dyDescent="0.35">
      <c r="A12">
        <v>3301016</v>
      </c>
      <c r="B12" s="252">
        <v>1016</v>
      </c>
      <c r="C12" t="s">
        <v>944</v>
      </c>
      <c r="D12" s="242">
        <v>21</v>
      </c>
      <c r="E12" s="242">
        <v>49</v>
      </c>
      <c r="F12" s="242">
        <v>23</v>
      </c>
      <c r="G12" s="243">
        <v>72</v>
      </c>
      <c r="H12" s="242">
        <v>19</v>
      </c>
      <c r="I12" s="242">
        <v>12</v>
      </c>
      <c r="J12" s="243">
        <v>31</v>
      </c>
      <c r="K12" s="242">
        <v>270</v>
      </c>
      <c r="L12" s="242">
        <v>735</v>
      </c>
      <c r="M12" s="242">
        <v>345</v>
      </c>
      <c r="N12" s="243">
        <v>1080</v>
      </c>
      <c r="O12" s="242">
        <v>273</v>
      </c>
      <c r="P12" s="242">
        <v>168</v>
      </c>
      <c r="Q12" s="243">
        <v>441</v>
      </c>
      <c r="R12" s="242">
        <v>16</v>
      </c>
      <c r="S12" s="242">
        <v>240</v>
      </c>
      <c r="T12" s="244">
        <v>75</v>
      </c>
      <c r="U12" s="242">
        <v>6</v>
      </c>
      <c r="V12" s="242">
        <v>90</v>
      </c>
      <c r="W12" s="244">
        <v>30</v>
      </c>
      <c r="X12" s="242">
        <v>8</v>
      </c>
      <c r="Y12" s="242">
        <v>120</v>
      </c>
      <c r="Z12" s="244">
        <v>30</v>
      </c>
      <c r="AA12" s="242">
        <v>18</v>
      </c>
      <c r="AB12" s="242">
        <v>270</v>
      </c>
      <c r="AC12" s="244">
        <v>30</v>
      </c>
      <c r="AD12" s="242">
        <v>15</v>
      </c>
      <c r="AE12" s="242">
        <v>225</v>
      </c>
      <c r="AF12" s="244">
        <v>30</v>
      </c>
    </row>
    <row r="13" spans="1:32" x14ac:dyDescent="0.35">
      <c r="A13">
        <v>3301017</v>
      </c>
      <c r="B13" s="252">
        <v>1017</v>
      </c>
      <c r="C13" t="s">
        <v>945</v>
      </c>
      <c r="D13" s="242">
        <v>28</v>
      </c>
      <c r="E13" s="242">
        <v>81</v>
      </c>
      <c r="F13" s="242">
        <v>33</v>
      </c>
      <c r="G13" s="243">
        <v>114</v>
      </c>
      <c r="H13" s="242">
        <v>34</v>
      </c>
      <c r="I13" s="242">
        <v>10</v>
      </c>
      <c r="J13" s="243">
        <v>44</v>
      </c>
      <c r="K13" s="242">
        <v>396</v>
      </c>
      <c r="L13" s="242">
        <v>1215</v>
      </c>
      <c r="M13" s="242">
        <v>495</v>
      </c>
      <c r="N13" s="243">
        <v>1710</v>
      </c>
      <c r="O13" s="242">
        <v>510</v>
      </c>
      <c r="P13" s="242">
        <v>150</v>
      </c>
      <c r="Q13" s="243">
        <v>660</v>
      </c>
      <c r="R13" s="242">
        <v>20</v>
      </c>
      <c r="S13" s="242">
        <v>300</v>
      </c>
      <c r="T13" s="244">
        <v>105</v>
      </c>
      <c r="U13" s="242">
        <v>26</v>
      </c>
      <c r="V13" s="242">
        <v>390</v>
      </c>
      <c r="W13" s="244">
        <v>75</v>
      </c>
      <c r="X13" s="242">
        <v>17</v>
      </c>
      <c r="Y13" s="242">
        <v>255</v>
      </c>
      <c r="Z13" s="244">
        <v>135</v>
      </c>
      <c r="AA13" s="242">
        <v>56</v>
      </c>
      <c r="AB13" s="242">
        <v>840</v>
      </c>
      <c r="AC13" s="244">
        <v>150</v>
      </c>
      <c r="AD13" s="242">
        <v>50</v>
      </c>
      <c r="AE13" s="242">
        <v>750</v>
      </c>
      <c r="AF13" s="244">
        <v>105</v>
      </c>
    </row>
    <row r="14" spans="1:32" x14ac:dyDescent="0.35">
      <c r="A14">
        <v>3301018</v>
      </c>
      <c r="B14" s="252">
        <v>1018</v>
      </c>
      <c r="C14" t="s">
        <v>946</v>
      </c>
      <c r="D14" s="242">
        <v>25</v>
      </c>
      <c r="E14" s="242">
        <v>67</v>
      </c>
      <c r="F14" s="242">
        <v>23</v>
      </c>
      <c r="G14" s="243">
        <v>90</v>
      </c>
      <c r="H14" s="242">
        <v>33</v>
      </c>
      <c r="I14" s="242">
        <v>5</v>
      </c>
      <c r="J14" s="243">
        <v>38</v>
      </c>
      <c r="K14" s="242">
        <v>375</v>
      </c>
      <c r="L14" s="242">
        <v>1005</v>
      </c>
      <c r="M14" s="242">
        <v>345</v>
      </c>
      <c r="N14" s="243">
        <v>1350</v>
      </c>
      <c r="O14" s="242">
        <v>495</v>
      </c>
      <c r="P14" s="242">
        <v>75</v>
      </c>
      <c r="Q14" s="243">
        <v>570</v>
      </c>
      <c r="R14" s="242">
        <v>32</v>
      </c>
      <c r="S14" s="242">
        <v>480</v>
      </c>
      <c r="T14" s="244">
        <v>150</v>
      </c>
      <c r="U14" s="242">
        <v>7</v>
      </c>
      <c r="V14" s="242">
        <v>105</v>
      </c>
      <c r="W14" s="244">
        <v>60</v>
      </c>
      <c r="X14" s="242">
        <v>15</v>
      </c>
      <c r="Y14" s="242">
        <v>225</v>
      </c>
      <c r="Z14" s="244">
        <v>105</v>
      </c>
      <c r="AA14" s="242">
        <v>51</v>
      </c>
      <c r="AB14" s="242">
        <v>765</v>
      </c>
      <c r="AC14" s="244">
        <v>180</v>
      </c>
      <c r="AD14" s="242">
        <v>51</v>
      </c>
      <c r="AE14" s="242">
        <v>765</v>
      </c>
      <c r="AF14" s="244">
        <v>180</v>
      </c>
    </row>
    <row r="15" spans="1:32" x14ac:dyDescent="0.35">
      <c r="A15">
        <v>3301019</v>
      </c>
      <c r="B15" s="252">
        <v>1019</v>
      </c>
      <c r="C15" t="s">
        <v>947</v>
      </c>
      <c r="D15" s="242">
        <v>34</v>
      </c>
      <c r="E15" s="242">
        <v>93</v>
      </c>
      <c r="F15" s="242">
        <v>30</v>
      </c>
      <c r="G15" s="243">
        <v>123</v>
      </c>
      <c r="H15" s="242">
        <v>17</v>
      </c>
      <c r="I15" s="242">
        <v>3</v>
      </c>
      <c r="J15" s="243">
        <v>20</v>
      </c>
      <c r="K15" s="242">
        <v>510</v>
      </c>
      <c r="L15" s="242">
        <v>1395</v>
      </c>
      <c r="M15" s="242">
        <v>450</v>
      </c>
      <c r="N15" s="243">
        <v>1845</v>
      </c>
      <c r="O15" s="242">
        <v>255</v>
      </c>
      <c r="P15" s="242">
        <v>45</v>
      </c>
      <c r="Q15" s="243">
        <v>300</v>
      </c>
      <c r="R15" s="242">
        <v>20</v>
      </c>
      <c r="S15" s="242">
        <v>300</v>
      </c>
      <c r="T15" s="244">
        <v>30</v>
      </c>
      <c r="U15" s="242">
        <v>20</v>
      </c>
      <c r="V15" s="242">
        <v>300</v>
      </c>
      <c r="W15" s="244">
        <v>45</v>
      </c>
      <c r="X15" s="242">
        <v>49</v>
      </c>
      <c r="Y15" s="242">
        <v>735</v>
      </c>
      <c r="Z15" s="244">
        <v>60</v>
      </c>
      <c r="AA15" s="242">
        <v>25</v>
      </c>
      <c r="AB15" s="242">
        <v>375</v>
      </c>
      <c r="AC15" s="244">
        <v>0</v>
      </c>
      <c r="AD15" s="242">
        <v>1</v>
      </c>
      <c r="AE15" s="242">
        <v>15</v>
      </c>
      <c r="AF15" s="244">
        <v>0</v>
      </c>
    </row>
    <row r="16" spans="1:32" x14ac:dyDescent="0.35">
      <c r="A16">
        <v>3301020</v>
      </c>
      <c r="B16" s="252">
        <v>1020</v>
      </c>
      <c r="C16" t="s">
        <v>948</v>
      </c>
      <c r="D16" s="242">
        <v>39</v>
      </c>
      <c r="E16" s="242">
        <v>80</v>
      </c>
      <c r="F16" s="242">
        <v>39</v>
      </c>
      <c r="G16" s="243">
        <v>119</v>
      </c>
      <c r="H16" s="242">
        <v>25</v>
      </c>
      <c r="I16" s="242">
        <v>12</v>
      </c>
      <c r="J16" s="243">
        <v>37</v>
      </c>
      <c r="K16" s="242">
        <v>585</v>
      </c>
      <c r="L16" s="242">
        <v>1200</v>
      </c>
      <c r="M16" s="242">
        <v>585</v>
      </c>
      <c r="N16" s="243">
        <v>1785</v>
      </c>
      <c r="O16" s="242">
        <v>375</v>
      </c>
      <c r="P16" s="242">
        <v>180</v>
      </c>
      <c r="Q16" s="243">
        <v>555</v>
      </c>
      <c r="R16" s="242">
        <v>28</v>
      </c>
      <c r="S16" s="242">
        <v>420</v>
      </c>
      <c r="T16" s="244">
        <v>135</v>
      </c>
      <c r="U16" s="242">
        <v>42</v>
      </c>
      <c r="V16" s="242">
        <v>630</v>
      </c>
      <c r="W16" s="244">
        <v>150</v>
      </c>
      <c r="X16" s="242">
        <v>22</v>
      </c>
      <c r="Y16" s="242">
        <v>330</v>
      </c>
      <c r="Z16" s="244">
        <v>75</v>
      </c>
      <c r="AA16" s="242">
        <v>67</v>
      </c>
      <c r="AB16" s="242">
        <v>1005</v>
      </c>
      <c r="AC16" s="244">
        <v>90</v>
      </c>
      <c r="AD16" s="242">
        <v>66</v>
      </c>
      <c r="AE16" s="242">
        <v>990</v>
      </c>
      <c r="AF16" s="244">
        <v>90</v>
      </c>
    </row>
    <row r="17" spans="1:32" x14ac:dyDescent="0.35">
      <c r="A17">
        <v>3301021</v>
      </c>
      <c r="B17" s="252">
        <v>1021</v>
      </c>
      <c r="C17" t="s">
        <v>949</v>
      </c>
      <c r="D17" s="242">
        <v>17</v>
      </c>
      <c r="E17" s="242">
        <v>25</v>
      </c>
      <c r="F17" s="242">
        <v>7</v>
      </c>
      <c r="G17" s="243">
        <v>32</v>
      </c>
      <c r="H17" s="242">
        <v>5</v>
      </c>
      <c r="I17" s="242">
        <v>3</v>
      </c>
      <c r="J17" s="243">
        <v>8</v>
      </c>
      <c r="K17" s="242">
        <v>255</v>
      </c>
      <c r="L17" s="242">
        <v>375</v>
      </c>
      <c r="M17" s="242">
        <v>105</v>
      </c>
      <c r="N17" s="243">
        <v>480</v>
      </c>
      <c r="O17" s="242">
        <v>75</v>
      </c>
      <c r="P17" s="242">
        <v>45</v>
      </c>
      <c r="Q17" s="243">
        <v>120</v>
      </c>
      <c r="R17" s="242">
        <v>3</v>
      </c>
      <c r="S17" s="242">
        <v>45</v>
      </c>
      <c r="T17" s="244">
        <v>15</v>
      </c>
      <c r="U17" s="242">
        <v>4</v>
      </c>
      <c r="V17" s="242">
        <v>60</v>
      </c>
      <c r="W17" s="244">
        <v>0</v>
      </c>
      <c r="X17" s="242">
        <v>12</v>
      </c>
      <c r="Y17" s="242">
        <v>180</v>
      </c>
      <c r="Z17" s="244">
        <v>60</v>
      </c>
      <c r="AA17" s="242">
        <v>15</v>
      </c>
      <c r="AB17" s="242">
        <v>225</v>
      </c>
      <c r="AC17" s="244">
        <v>30</v>
      </c>
      <c r="AD17" s="242">
        <v>15</v>
      </c>
      <c r="AE17" s="242">
        <v>225</v>
      </c>
      <c r="AF17" s="244">
        <v>30</v>
      </c>
    </row>
    <row r="18" spans="1:32" x14ac:dyDescent="0.35">
      <c r="A18">
        <v>3301022</v>
      </c>
      <c r="B18" s="252">
        <v>1022</v>
      </c>
      <c r="C18" t="s">
        <v>950</v>
      </c>
      <c r="D18" s="242">
        <v>21</v>
      </c>
      <c r="E18" s="242">
        <v>37</v>
      </c>
      <c r="F18" s="242">
        <v>22</v>
      </c>
      <c r="G18" s="243">
        <v>59</v>
      </c>
      <c r="H18" s="242">
        <v>7</v>
      </c>
      <c r="I18" s="242">
        <v>3</v>
      </c>
      <c r="J18" s="243">
        <v>10</v>
      </c>
      <c r="K18" s="242">
        <v>315</v>
      </c>
      <c r="L18" s="242">
        <v>555</v>
      </c>
      <c r="M18" s="242">
        <v>330</v>
      </c>
      <c r="N18" s="243">
        <v>885</v>
      </c>
      <c r="O18" s="242">
        <v>105</v>
      </c>
      <c r="P18" s="242">
        <v>45</v>
      </c>
      <c r="Q18" s="243">
        <v>150</v>
      </c>
      <c r="R18" s="242">
        <v>15</v>
      </c>
      <c r="S18" s="242">
        <v>225</v>
      </c>
      <c r="T18" s="244">
        <v>30</v>
      </c>
      <c r="U18" s="242">
        <v>14</v>
      </c>
      <c r="V18" s="242">
        <v>210</v>
      </c>
      <c r="W18" s="244">
        <v>60</v>
      </c>
      <c r="X18" s="242">
        <v>27</v>
      </c>
      <c r="Y18" s="242">
        <v>405</v>
      </c>
      <c r="Z18" s="244">
        <v>60</v>
      </c>
      <c r="AA18" s="242">
        <v>21</v>
      </c>
      <c r="AB18" s="242">
        <v>315</v>
      </c>
      <c r="AC18" s="244">
        <v>0</v>
      </c>
      <c r="AD18" s="242">
        <v>19</v>
      </c>
      <c r="AE18" s="242">
        <v>285</v>
      </c>
      <c r="AF18" s="244">
        <v>0</v>
      </c>
    </row>
    <row r="19" spans="1:32" x14ac:dyDescent="0.35">
      <c r="A19">
        <v>3301023</v>
      </c>
      <c r="B19" s="252">
        <v>1023</v>
      </c>
      <c r="C19" t="s">
        <v>951</v>
      </c>
      <c r="D19" s="242">
        <v>27</v>
      </c>
      <c r="E19" s="242">
        <v>51</v>
      </c>
      <c r="F19" s="242">
        <v>26</v>
      </c>
      <c r="G19" s="243">
        <v>77</v>
      </c>
      <c r="H19" s="242">
        <v>3</v>
      </c>
      <c r="I19" s="242">
        <v>2</v>
      </c>
      <c r="J19" s="243">
        <v>5</v>
      </c>
      <c r="K19" s="242">
        <v>405</v>
      </c>
      <c r="L19" s="242">
        <v>765</v>
      </c>
      <c r="M19" s="242">
        <v>390</v>
      </c>
      <c r="N19" s="243">
        <v>1155</v>
      </c>
      <c r="O19" s="242">
        <v>45</v>
      </c>
      <c r="P19" s="242">
        <v>30</v>
      </c>
      <c r="Q19" s="243">
        <v>75</v>
      </c>
      <c r="R19" s="242">
        <v>9</v>
      </c>
      <c r="S19" s="242">
        <v>135</v>
      </c>
      <c r="T19" s="244">
        <v>0</v>
      </c>
      <c r="U19" s="242">
        <v>21</v>
      </c>
      <c r="V19" s="242">
        <v>315</v>
      </c>
      <c r="W19" s="244">
        <v>0</v>
      </c>
      <c r="X19" s="242">
        <v>39</v>
      </c>
      <c r="Y19" s="242">
        <v>585</v>
      </c>
      <c r="Z19" s="244">
        <v>45</v>
      </c>
      <c r="AA19" s="242">
        <v>30</v>
      </c>
      <c r="AB19" s="242">
        <v>450</v>
      </c>
      <c r="AC19" s="244">
        <v>15</v>
      </c>
      <c r="AD19" s="242">
        <v>22</v>
      </c>
      <c r="AE19" s="242">
        <v>330</v>
      </c>
      <c r="AF19" s="244">
        <v>15</v>
      </c>
    </row>
    <row r="20" spans="1:32" x14ac:dyDescent="0.35">
      <c r="A20">
        <v>3301024</v>
      </c>
      <c r="B20" s="252">
        <v>1024</v>
      </c>
      <c r="C20" t="s">
        <v>952</v>
      </c>
      <c r="D20" s="242">
        <v>36</v>
      </c>
      <c r="E20" s="242">
        <v>54</v>
      </c>
      <c r="F20" s="242">
        <v>18</v>
      </c>
      <c r="G20" s="243">
        <v>72</v>
      </c>
      <c r="H20" s="242">
        <v>5</v>
      </c>
      <c r="I20" s="242">
        <v>1</v>
      </c>
      <c r="J20" s="243">
        <v>6</v>
      </c>
      <c r="K20" s="242">
        <v>540</v>
      </c>
      <c r="L20" s="242">
        <v>810</v>
      </c>
      <c r="M20" s="242">
        <v>270</v>
      </c>
      <c r="N20" s="243">
        <v>1080</v>
      </c>
      <c r="O20" s="242">
        <v>75</v>
      </c>
      <c r="P20" s="242">
        <v>15</v>
      </c>
      <c r="Q20" s="243">
        <v>90</v>
      </c>
      <c r="R20" s="242">
        <v>27</v>
      </c>
      <c r="S20" s="242">
        <v>405</v>
      </c>
      <c r="T20" s="244">
        <v>15</v>
      </c>
      <c r="U20" s="242">
        <v>3</v>
      </c>
      <c r="V20" s="242">
        <v>45</v>
      </c>
      <c r="W20" s="244">
        <v>15</v>
      </c>
      <c r="X20" s="242">
        <v>31</v>
      </c>
      <c r="Y20" s="242">
        <v>465</v>
      </c>
      <c r="Z20" s="244">
        <v>45</v>
      </c>
      <c r="AA20" s="242">
        <v>34</v>
      </c>
      <c r="AB20" s="242">
        <v>510</v>
      </c>
      <c r="AC20" s="244">
        <v>15</v>
      </c>
      <c r="AD20" s="242">
        <v>34</v>
      </c>
      <c r="AE20" s="242">
        <v>510</v>
      </c>
      <c r="AF20" s="244">
        <v>15</v>
      </c>
    </row>
    <row r="21" spans="1:32" x14ac:dyDescent="0.35">
      <c r="A21">
        <v>3301025</v>
      </c>
      <c r="B21" s="252">
        <v>1025</v>
      </c>
      <c r="C21" t="s">
        <v>953</v>
      </c>
      <c r="D21" s="242">
        <v>32</v>
      </c>
      <c r="E21" s="242">
        <v>59</v>
      </c>
      <c r="F21" s="242">
        <v>17</v>
      </c>
      <c r="G21" s="243">
        <v>76</v>
      </c>
      <c r="H21" s="242">
        <v>4</v>
      </c>
      <c r="I21" s="242">
        <v>2</v>
      </c>
      <c r="J21" s="243">
        <v>6</v>
      </c>
      <c r="K21" s="242">
        <v>465</v>
      </c>
      <c r="L21" s="242">
        <v>885</v>
      </c>
      <c r="M21" s="242">
        <v>255</v>
      </c>
      <c r="N21" s="243">
        <v>1140</v>
      </c>
      <c r="O21" s="242">
        <v>60</v>
      </c>
      <c r="P21" s="242">
        <v>30</v>
      </c>
      <c r="Q21" s="243">
        <v>90</v>
      </c>
      <c r="R21" s="242">
        <v>47</v>
      </c>
      <c r="S21" s="242">
        <v>705</v>
      </c>
      <c r="T21" s="244">
        <v>45</v>
      </c>
      <c r="U21" s="242">
        <v>26</v>
      </c>
      <c r="V21" s="242">
        <v>390</v>
      </c>
      <c r="W21" s="244">
        <v>30</v>
      </c>
      <c r="X21" s="242">
        <v>2</v>
      </c>
      <c r="Y21" s="242">
        <v>30</v>
      </c>
      <c r="Z21" s="244">
        <v>15</v>
      </c>
      <c r="AA21" s="242">
        <v>45</v>
      </c>
      <c r="AB21" s="242">
        <v>675</v>
      </c>
      <c r="AC21" s="244">
        <v>15</v>
      </c>
      <c r="AD21" s="242">
        <v>34</v>
      </c>
      <c r="AE21" s="242">
        <v>510</v>
      </c>
      <c r="AF21" s="244">
        <v>15</v>
      </c>
    </row>
    <row r="22" spans="1:32" x14ac:dyDescent="0.35">
      <c r="A22">
        <v>3301026</v>
      </c>
      <c r="B22" s="252">
        <v>1026</v>
      </c>
      <c r="C22" t="s">
        <v>954</v>
      </c>
      <c r="D22" s="242">
        <v>25</v>
      </c>
      <c r="E22" s="242">
        <v>46</v>
      </c>
      <c r="F22" s="242">
        <v>22</v>
      </c>
      <c r="G22" s="243">
        <v>68</v>
      </c>
      <c r="H22" s="242">
        <v>6</v>
      </c>
      <c r="I22" s="242">
        <v>6</v>
      </c>
      <c r="J22" s="243">
        <v>12</v>
      </c>
      <c r="K22" s="242">
        <v>375</v>
      </c>
      <c r="L22" s="242">
        <v>690</v>
      </c>
      <c r="M22" s="242">
        <v>330</v>
      </c>
      <c r="N22" s="243">
        <v>1020</v>
      </c>
      <c r="O22" s="242">
        <v>90</v>
      </c>
      <c r="P22" s="242">
        <v>90</v>
      </c>
      <c r="Q22" s="243">
        <v>180</v>
      </c>
      <c r="R22" s="242">
        <v>5</v>
      </c>
      <c r="S22" s="242">
        <v>75</v>
      </c>
      <c r="T22" s="244">
        <v>15</v>
      </c>
      <c r="U22" s="242">
        <v>14</v>
      </c>
      <c r="V22" s="242">
        <v>210</v>
      </c>
      <c r="W22" s="244">
        <v>30</v>
      </c>
      <c r="X22" s="242">
        <v>10</v>
      </c>
      <c r="Y22" s="242">
        <v>150</v>
      </c>
      <c r="Z22" s="244">
        <v>45</v>
      </c>
      <c r="AA22" s="242">
        <v>23</v>
      </c>
      <c r="AB22" s="242">
        <v>345</v>
      </c>
      <c r="AC22" s="244">
        <v>15</v>
      </c>
      <c r="AD22" s="242">
        <v>6</v>
      </c>
      <c r="AE22" s="242">
        <v>90</v>
      </c>
      <c r="AF22" s="244">
        <v>15</v>
      </c>
    </row>
    <row r="23" spans="1:32" x14ac:dyDescent="0.35">
      <c r="A23">
        <v>3301027</v>
      </c>
      <c r="B23" s="252">
        <v>1027</v>
      </c>
      <c r="C23" t="s">
        <v>955</v>
      </c>
      <c r="D23" s="242">
        <v>24</v>
      </c>
      <c r="E23" s="242">
        <v>69</v>
      </c>
      <c r="F23" s="242">
        <v>24</v>
      </c>
      <c r="G23" s="243">
        <v>93</v>
      </c>
      <c r="H23" s="242">
        <v>12</v>
      </c>
      <c r="I23" s="242">
        <v>5</v>
      </c>
      <c r="J23" s="243">
        <v>17</v>
      </c>
      <c r="K23" s="242">
        <v>360</v>
      </c>
      <c r="L23" s="242">
        <v>1032</v>
      </c>
      <c r="M23" s="242">
        <v>360</v>
      </c>
      <c r="N23" s="243">
        <v>1392</v>
      </c>
      <c r="O23" s="242">
        <v>165</v>
      </c>
      <c r="P23" s="242">
        <v>75</v>
      </c>
      <c r="Q23" s="243">
        <v>240</v>
      </c>
      <c r="R23" s="242">
        <v>1</v>
      </c>
      <c r="S23" s="242">
        <v>15</v>
      </c>
      <c r="T23" s="244">
        <v>0</v>
      </c>
      <c r="U23" s="242">
        <v>60</v>
      </c>
      <c r="V23" s="242">
        <v>900</v>
      </c>
      <c r="W23" s="244">
        <v>120</v>
      </c>
      <c r="X23" s="242">
        <v>26</v>
      </c>
      <c r="Y23" s="242">
        <v>390</v>
      </c>
      <c r="Z23" s="244">
        <v>60</v>
      </c>
      <c r="AA23" s="242">
        <v>32</v>
      </c>
      <c r="AB23" s="242">
        <v>480</v>
      </c>
      <c r="AC23" s="244">
        <v>0</v>
      </c>
      <c r="AD23" s="242">
        <v>24</v>
      </c>
      <c r="AE23" s="242">
        <v>360</v>
      </c>
      <c r="AF23" s="244">
        <v>0</v>
      </c>
    </row>
    <row r="24" spans="1:32" x14ac:dyDescent="0.35">
      <c r="A24">
        <v>3301028</v>
      </c>
      <c r="B24" s="252">
        <v>1028</v>
      </c>
      <c r="C24" t="s">
        <v>956</v>
      </c>
      <c r="D24" s="242">
        <v>41</v>
      </c>
      <c r="E24" s="242">
        <v>55</v>
      </c>
      <c r="F24" s="242">
        <v>17</v>
      </c>
      <c r="G24" s="243">
        <v>72</v>
      </c>
      <c r="H24" s="242">
        <v>8</v>
      </c>
      <c r="I24" s="242">
        <v>0</v>
      </c>
      <c r="J24" s="243">
        <v>8</v>
      </c>
      <c r="K24" s="242">
        <v>585</v>
      </c>
      <c r="L24" s="242">
        <v>825</v>
      </c>
      <c r="M24" s="242">
        <v>255</v>
      </c>
      <c r="N24" s="243">
        <v>1080</v>
      </c>
      <c r="O24" s="242">
        <v>120</v>
      </c>
      <c r="P24" s="242">
        <v>0</v>
      </c>
      <c r="Q24" s="243">
        <v>120</v>
      </c>
      <c r="R24" s="242">
        <v>42</v>
      </c>
      <c r="S24" s="242">
        <v>630</v>
      </c>
      <c r="T24" s="244">
        <v>60</v>
      </c>
      <c r="U24" s="242">
        <v>12</v>
      </c>
      <c r="V24" s="242">
        <v>180</v>
      </c>
      <c r="W24" s="244">
        <v>45</v>
      </c>
      <c r="X24" s="242">
        <v>14</v>
      </c>
      <c r="Y24" s="242">
        <v>210</v>
      </c>
      <c r="Z24" s="244">
        <v>0</v>
      </c>
      <c r="AA24" s="242">
        <v>44</v>
      </c>
      <c r="AB24" s="242">
        <v>660</v>
      </c>
      <c r="AC24" s="244">
        <v>30</v>
      </c>
      <c r="AD24" s="242">
        <v>18</v>
      </c>
      <c r="AE24" s="242">
        <v>270</v>
      </c>
      <c r="AF24" s="244">
        <v>30</v>
      </c>
    </row>
    <row r="25" spans="1:32" x14ac:dyDescent="0.35">
      <c r="A25">
        <v>3301038</v>
      </c>
      <c r="B25" s="252">
        <v>1038</v>
      </c>
      <c r="C25" t="s">
        <v>957</v>
      </c>
      <c r="D25" s="242">
        <v>31</v>
      </c>
      <c r="E25" s="242">
        <v>64</v>
      </c>
      <c r="F25" s="242">
        <v>37</v>
      </c>
      <c r="G25" s="243">
        <v>101</v>
      </c>
      <c r="H25" s="242">
        <v>22</v>
      </c>
      <c r="I25" s="242">
        <v>17</v>
      </c>
      <c r="J25" s="243">
        <v>39</v>
      </c>
      <c r="K25" s="242">
        <v>462</v>
      </c>
      <c r="L25" s="242">
        <v>960</v>
      </c>
      <c r="M25" s="242">
        <v>555</v>
      </c>
      <c r="N25" s="243">
        <v>1515</v>
      </c>
      <c r="O25" s="242">
        <v>330</v>
      </c>
      <c r="P25" s="242">
        <v>255</v>
      </c>
      <c r="Q25" s="243">
        <v>585</v>
      </c>
      <c r="R25" s="242">
        <v>48</v>
      </c>
      <c r="S25" s="242">
        <v>720</v>
      </c>
      <c r="T25" s="244">
        <v>195</v>
      </c>
      <c r="U25" s="242">
        <v>14</v>
      </c>
      <c r="V25" s="242">
        <v>210</v>
      </c>
      <c r="W25" s="244">
        <v>45</v>
      </c>
      <c r="X25" s="242">
        <v>10</v>
      </c>
      <c r="Y25" s="242">
        <v>150</v>
      </c>
      <c r="Z25" s="244">
        <v>60</v>
      </c>
      <c r="AA25" s="242">
        <v>41</v>
      </c>
      <c r="AB25" s="242">
        <v>615</v>
      </c>
      <c r="AC25" s="244">
        <v>75</v>
      </c>
      <c r="AD25" s="242">
        <v>38</v>
      </c>
      <c r="AE25" s="242">
        <v>570</v>
      </c>
      <c r="AF25" s="244">
        <v>75</v>
      </c>
    </row>
    <row r="26" spans="1:32" x14ac:dyDescent="0.35">
      <c r="A26">
        <v>3301048</v>
      </c>
      <c r="B26" s="252">
        <v>1048</v>
      </c>
      <c r="C26" t="s">
        <v>958</v>
      </c>
      <c r="D26" s="242">
        <v>52</v>
      </c>
      <c r="E26" s="242">
        <v>75</v>
      </c>
      <c r="F26" s="242">
        <v>27</v>
      </c>
      <c r="G26" s="243">
        <v>102</v>
      </c>
      <c r="H26" s="242">
        <v>29</v>
      </c>
      <c r="I26" s="242">
        <v>7</v>
      </c>
      <c r="J26" s="243">
        <v>36</v>
      </c>
      <c r="K26" s="242">
        <v>750</v>
      </c>
      <c r="L26" s="242">
        <v>1125</v>
      </c>
      <c r="M26" s="242">
        <v>405</v>
      </c>
      <c r="N26" s="243">
        <v>1530</v>
      </c>
      <c r="O26" s="242">
        <v>435</v>
      </c>
      <c r="P26" s="242">
        <v>105</v>
      </c>
      <c r="Q26" s="243">
        <v>540</v>
      </c>
      <c r="R26" s="242">
        <v>64</v>
      </c>
      <c r="S26" s="242">
        <v>960</v>
      </c>
      <c r="T26" s="244">
        <v>315</v>
      </c>
      <c r="U26" s="242">
        <v>0</v>
      </c>
      <c r="V26" s="242">
        <v>0</v>
      </c>
      <c r="W26" s="244">
        <v>0</v>
      </c>
      <c r="X26" s="242">
        <v>20</v>
      </c>
      <c r="Y26" s="242">
        <v>300</v>
      </c>
      <c r="Z26" s="244">
        <v>120</v>
      </c>
      <c r="AA26" s="242">
        <v>53</v>
      </c>
      <c r="AB26" s="242">
        <v>795</v>
      </c>
      <c r="AC26" s="244">
        <v>60</v>
      </c>
      <c r="AD26" s="242">
        <v>52</v>
      </c>
      <c r="AE26" s="242">
        <v>780</v>
      </c>
      <c r="AF26" s="244">
        <v>60</v>
      </c>
    </row>
    <row r="27" spans="1:32" x14ac:dyDescent="0.35">
      <c r="A27">
        <v>3301049</v>
      </c>
      <c r="B27" s="252">
        <v>1049</v>
      </c>
      <c r="C27" t="s">
        <v>959</v>
      </c>
      <c r="D27" s="242">
        <v>33</v>
      </c>
      <c r="E27" s="242">
        <v>64</v>
      </c>
      <c r="F27" s="242">
        <v>24</v>
      </c>
      <c r="G27" s="243">
        <v>88</v>
      </c>
      <c r="H27" s="242">
        <v>10</v>
      </c>
      <c r="I27" s="242">
        <v>1</v>
      </c>
      <c r="J27" s="243">
        <v>11</v>
      </c>
      <c r="K27" s="242">
        <v>495</v>
      </c>
      <c r="L27" s="242">
        <v>960</v>
      </c>
      <c r="M27" s="242">
        <v>360</v>
      </c>
      <c r="N27" s="243">
        <v>1320</v>
      </c>
      <c r="O27" s="242">
        <v>150</v>
      </c>
      <c r="P27" s="242">
        <v>15</v>
      </c>
      <c r="Q27" s="243">
        <v>165</v>
      </c>
      <c r="R27" s="242">
        <v>39</v>
      </c>
      <c r="S27" s="242">
        <v>585</v>
      </c>
      <c r="T27" s="244">
        <v>75</v>
      </c>
      <c r="U27" s="242">
        <v>0</v>
      </c>
      <c r="V27" s="242">
        <v>0</v>
      </c>
      <c r="W27" s="244">
        <v>0</v>
      </c>
      <c r="X27" s="242">
        <v>12</v>
      </c>
      <c r="Y27" s="242">
        <v>180</v>
      </c>
      <c r="Z27" s="244">
        <v>15</v>
      </c>
      <c r="AA27" s="242">
        <v>42</v>
      </c>
      <c r="AB27" s="242">
        <v>630</v>
      </c>
      <c r="AC27" s="244">
        <v>15</v>
      </c>
      <c r="AD27" s="242">
        <v>20</v>
      </c>
      <c r="AE27" s="242">
        <v>300</v>
      </c>
      <c r="AF27" s="244">
        <v>15</v>
      </c>
    </row>
    <row r="28" spans="1:32" x14ac:dyDescent="0.35">
      <c r="A28">
        <v>3301802</v>
      </c>
      <c r="B28" s="252">
        <v>1802</v>
      </c>
      <c r="C28" t="s">
        <v>960</v>
      </c>
      <c r="D28" s="242">
        <v>35</v>
      </c>
      <c r="E28" s="242">
        <v>40</v>
      </c>
      <c r="F28" s="242">
        <v>16</v>
      </c>
      <c r="G28" s="243">
        <v>56</v>
      </c>
      <c r="H28" s="242">
        <v>10</v>
      </c>
      <c r="I28" s="242">
        <v>6</v>
      </c>
      <c r="J28" s="243">
        <v>16</v>
      </c>
      <c r="K28" s="242">
        <v>525</v>
      </c>
      <c r="L28" s="242">
        <v>600</v>
      </c>
      <c r="M28" s="242">
        <v>240</v>
      </c>
      <c r="N28" s="243">
        <v>840</v>
      </c>
      <c r="O28" s="242">
        <v>150</v>
      </c>
      <c r="P28" s="242">
        <v>90</v>
      </c>
      <c r="Q28" s="243">
        <v>240</v>
      </c>
      <c r="R28" s="242">
        <v>18</v>
      </c>
      <c r="S28" s="242">
        <v>270</v>
      </c>
      <c r="T28" s="244">
        <v>150</v>
      </c>
      <c r="U28" s="242">
        <v>22</v>
      </c>
      <c r="V28" s="242">
        <v>330</v>
      </c>
      <c r="W28" s="244">
        <v>60</v>
      </c>
      <c r="X28" s="242">
        <v>6</v>
      </c>
      <c r="Y28" s="242">
        <v>90</v>
      </c>
      <c r="Z28" s="244">
        <v>0</v>
      </c>
      <c r="AA28" s="242">
        <v>24</v>
      </c>
      <c r="AB28" s="242">
        <v>360</v>
      </c>
      <c r="AC28" s="244">
        <v>15</v>
      </c>
      <c r="AD28" s="242">
        <v>23</v>
      </c>
      <c r="AE28" s="242">
        <v>345</v>
      </c>
      <c r="AF28" s="244">
        <v>15</v>
      </c>
    </row>
    <row r="29" spans="1:32" x14ac:dyDescent="0.35">
      <c r="A29">
        <v>3302003</v>
      </c>
      <c r="B29" s="252">
        <v>2003</v>
      </c>
      <c r="C29" t="s">
        <v>961</v>
      </c>
      <c r="D29" s="242">
        <v>0</v>
      </c>
      <c r="E29" s="242">
        <v>53</v>
      </c>
      <c r="F29" s="242">
        <v>15</v>
      </c>
      <c r="G29" s="243">
        <v>68</v>
      </c>
      <c r="H29" s="242">
        <v>6</v>
      </c>
      <c r="I29" s="242">
        <v>5</v>
      </c>
      <c r="J29" s="243">
        <v>11</v>
      </c>
      <c r="K29" s="242">
        <v>0</v>
      </c>
      <c r="L29" s="242">
        <v>795</v>
      </c>
      <c r="M29" s="242">
        <v>225</v>
      </c>
      <c r="N29" s="243">
        <v>1020</v>
      </c>
      <c r="O29" s="242">
        <v>90</v>
      </c>
      <c r="P29" s="242">
        <v>75</v>
      </c>
      <c r="Q29" s="243">
        <v>165</v>
      </c>
      <c r="R29" s="242">
        <v>0</v>
      </c>
      <c r="S29" s="242">
        <v>0</v>
      </c>
      <c r="T29" s="244">
        <v>0</v>
      </c>
      <c r="U29" s="242">
        <v>34</v>
      </c>
      <c r="V29" s="242">
        <v>510</v>
      </c>
      <c r="W29" s="244">
        <v>120</v>
      </c>
      <c r="X29" s="242">
        <v>27</v>
      </c>
      <c r="Y29" s="242">
        <v>405</v>
      </c>
      <c r="Z29" s="244">
        <v>30</v>
      </c>
      <c r="AA29" s="242">
        <v>15</v>
      </c>
      <c r="AB29" s="242">
        <v>225</v>
      </c>
      <c r="AC29" s="244">
        <v>0</v>
      </c>
      <c r="AD29" s="242">
        <v>15</v>
      </c>
      <c r="AE29" s="242">
        <v>225</v>
      </c>
      <c r="AF29" s="244">
        <v>0</v>
      </c>
    </row>
    <row r="30" spans="1:32" x14ac:dyDescent="0.35">
      <c r="A30">
        <v>3302004</v>
      </c>
      <c r="B30" s="252">
        <v>2004</v>
      </c>
      <c r="C30" t="s">
        <v>962</v>
      </c>
      <c r="D30" s="242">
        <v>0</v>
      </c>
      <c r="E30" s="242">
        <v>11</v>
      </c>
      <c r="F30" s="242">
        <v>4</v>
      </c>
      <c r="G30" s="243">
        <v>15</v>
      </c>
      <c r="H30" s="242">
        <v>0</v>
      </c>
      <c r="I30" s="242">
        <v>0</v>
      </c>
      <c r="J30" s="243">
        <v>0</v>
      </c>
      <c r="K30" s="242">
        <v>0</v>
      </c>
      <c r="L30" s="242">
        <v>165</v>
      </c>
      <c r="M30" s="242">
        <v>60</v>
      </c>
      <c r="N30" s="243">
        <v>225</v>
      </c>
      <c r="O30" s="242">
        <v>0</v>
      </c>
      <c r="P30" s="242">
        <v>0</v>
      </c>
      <c r="Q30" s="243">
        <v>0</v>
      </c>
      <c r="R30" s="242">
        <v>2</v>
      </c>
      <c r="S30" s="242">
        <v>30</v>
      </c>
      <c r="T30" s="244">
        <v>0</v>
      </c>
      <c r="U30" s="242">
        <v>0</v>
      </c>
      <c r="V30" s="242">
        <v>0</v>
      </c>
      <c r="W30" s="244">
        <v>0</v>
      </c>
      <c r="X30" s="242">
        <v>7</v>
      </c>
      <c r="Y30" s="242">
        <v>105</v>
      </c>
      <c r="Z30" s="244">
        <v>0</v>
      </c>
      <c r="AA30" s="242">
        <v>4</v>
      </c>
      <c r="AB30" s="242">
        <v>60</v>
      </c>
      <c r="AC30" s="244">
        <v>0</v>
      </c>
      <c r="AD30" s="242">
        <v>0</v>
      </c>
      <c r="AE30" s="242">
        <v>0</v>
      </c>
      <c r="AF30" s="244">
        <v>0</v>
      </c>
    </row>
    <row r="31" spans="1:32" x14ac:dyDescent="0.35">
      <c r="A31">
        <v>3302005</v>
      </c>
      <c r="B31" s="252">
        <v>2005</v>
      </c>
      <c r="C31" t="s">
        <v>963</v>
      </c>
      <c r="D31" s="242">
        <v>0</v>
      </c>
      <c r="E31" s="242">
        <v>29</v>
      </c>
      <c r="F31" s="242">
        <v>9</v>
      </c>
      <c r="G31" s="243">
        <v>38</v>
      </c>
      <c r="H31" s="242">
        <v>9</v>
      </c>
      <c r="I31" s="242">
        <v>4</v>
      </c>
      <c r="J31" s="243">
        <v>13</v>
      </c>
      <c r="K31" s="242">
        <v>0</v>
      </c>
      <c r="L31" s="242">
        <v>435</v>
      </c>
      <c r="M31" s="242">
        <v>135</v>
      </c>
      <c r="N31" s="243">
        <v>570</v>
      </c>
      <c r="O31" s="242">
        <v>135</v>
      </c>
      <c r="P31" s="242">
        <v>60</v>
      </c>
      <c r="Q31" s="243">
        <v>195</v>
      </c>
      <c r="R31" s="242">
        <v>3</v>
      </c>
      <c r="S31" s="242">
        <v>45</v>
      </c>
      <c r="T31" s="244">
        <v>0</v>
      </c>
      <c r="U31" s="242">
        <v>0</v>
      </c>
      <c r="V31" s="242">
        <v>0</v>
      </c>
      <c r="W31" s="244">
        <v>0</v>
      </c>
      <c r="X31" s="242">
        <v>3</v>
      </c>
      <c r="Y31" s="242">
        <v>45</v>
      </c>
      <c r="Z31" s="244">
        <v>15</v>
      </c>
      <c r="AA31" s="242">
        <v>3</v>
      </c>
      <c r="AB31" s="242">
        <v>45</v>
      </c>
      <c r="AC31" s="244">
        <v>0</v>
      </c>
      <c r="AD31" s="242">
        <v>3</v>
      </c>
      <c r="AE31" s="242">
        <v>45</v>
      </c>
      <c r="AF31" s="244">
        <v>0</v>
      </c>
    </row>
    <row r="32" spans="1:32" x14ac:dyDescent="0.35">
      <c r="A32">
        <v>3302008</v>
      </c>
      <c r="B32" s="252">
        <v>2008</v>
      </c>
      <c r="C32" t="s">
        <v>964</v>
      </c>
      <c r="D32" s="242">
        <v>0</v>
      </c>
      <c r="E32" s="242">
        <v>45</v>
      </c>
      <c r="F32" s="242">
        <v>14</v>
      </c>
      <c r="G32" s="243">
        <v>59</v>
      </c>
      <c r="H32" s="242">
        <v>1</v>
      </c>
      <c r="I32" s="242">
        <v>0</v>
      </c>
      <c r="J32" s="243">
        <v>1</v>
      </c>
      <c r="K32" s="242">
        <v>0</v>
      </c>
      <c r="L32" s="242">
        <v>675</v>
      </c>
      <c r="M32" s="242">
        <v>210</v>
      </c>
      <c r="N32" s="243">
        <v>885</v>
      </c>
      <c r="O32" s="242">
        <v>15</v>
      </c>
      <c r="P32" s="242">
        <v>0</v>
      </c>
      <c r="Q32" s="243">
        <v>15</v>
      </c>
      <c r="R32" s="242">
        <v>14</v>
      </c>
      <c r="S32" s="242">
        <v>210</v>
      </c>
      <c r="T32" s="244">
        <v>0</v>
      </c>
      <c r="U32" s="242">
        <v>3</v>
      </c>
      <c r="V32" s="242">
        <v>45</v>
      </c>
      <c r="W32" s="244">
        <v>0</v>
      </c>
      <c r="X32" s="242">
        <v>21</v>
      </c>
      <c r="Y32" s="242">
        <v>315</v>
      </c>
      <c r="Z32" s="244">
        <v>15</v>
      </c>
      <c r="AA32" s="242">
        <v>17</v>
      </c>
      <c r="AB32" s="242">
        <v>255</v>
      </c>
      <c r="AC32" s="244">
        <v>0</v>
      </c>
      <c r="AD32" s="242">
        <v>0</v>
      </c>
      <c r="AE32" s="242">
        <v>0</v>
      </c>
      <c r="AF32" s="244">
        <v>0</v>
      </c>
    </row>
    <row r="33" spans="1:32" x14ac:dyDescent="0.35">
      <c r="A33">
        <v>3302011</v>
      </c>
      <c r="B33" s="252">
        <v>2011</v>
      </c>
      <c r="C33" t="s">
        <v>965</v>
      </c>
      <c r="D33" s="242">
        <v>0</v>
      </c>
      <c r="E33" s="242">
        <v>22</v>
      </c>
      <c r="F33" s="242">
        <v>17</v>
      </c>
      <c r="G33" s="243">
        <v>39</v>
      </c>
      <c r="H33" s="242">
        <v>0</v>
      </c>
      <c r="I33" s="242">
        <v>0</v>
      </c>
      <c r="J33" s="243">
        <v>0</v>
      </c>
      <c r="K33" s="242">
        <v>0</v>
      </c>
      <c r="L33" s="242">
        <v>330</v>
      </c>
      <c r="M33" s="242">
        <v>255</v>
      </c>
      <c r="N33" s="243">
        <v>585</v>
      </c>
      <c r="O33" s="242">
        <v>0</v>
      </c>
      <c r="P33" s="242">
        <v>0</v>
      </c>
      <c r="Q33" s="243">
        <v>0</v>
      </c>
      <c r="R33" s="242">
        <v>8</v>
      </c>
      <c r="S33" s="242">
        <v>120</v>
      </c>
      <c r="T33" s="244">
        <v>0</v>
      </c>
      <c r="U33" s="242">
        <v>4</v>
      </c>
      <c r="V33" s="242">
        <v>60</v>
      </c>
      <c r="W33" s="244">
        <v>0</v>
      </c>
      <c r="X33" s="242">
        <v>0</v>
      </c>
      <c r="Y33" s="242">
        <v>0</v>
      </c>
      <c r="Z33" s="244">
        <v>0</v>
      </c>
      <c r="AA33" s="242">
        <v>10</v>
      </c>
      <c r="AB33" s="242">
        <v>150</v>
      </c>
      <c r="AC33" s="244">
        <v>0</v>
      </c>
      <c r="AD33" s="242">
        <v>10</v>
      </c>
      <c r="AE33" s="242">
        <v>150</v>
      </c>
      <c r="AF33" s="244">
        <v>0</v>
      </c>
    </row>
    <row r="34" spans="1:32" x14ac:dyDescent="0.35">
      <c r="A34">
        <v>3302014</v>
      </c>
      <c r="B34" s="252">
        <v>2014</v>
      </c>
      <c r="C34" t="s">
        <v>966</v>
      </c>
      <c r="D34" s="242">
        <v>0</v>
      </c>
      <c r="E34" s="242">
        <v>18</v>
      </c>
      <c r="F34" s="242">
        <v>8</v>
      </c>
      <c r="G34" s="243">
        <v>26</v>
      </c>
      <c r="H34" s="242">
        <v>0</v>
      </c>
      <c r="I34" s="242">
        <v>0</v>
      </c>
      <c r="J34" s="243">
        <v>0</v>
      </c>
      <c r="K34" s="242">
        <v>0</v>
      </c>
      <c r="L34" s="242">
        <v>270</v>
      </c>
      <c r="M34" s="242">
        <v>120</v>
      </c>
      <c r="N34" s="243">
        <v>390</v>
      </c>
      <c r="O34" s="242">
        <v>0</v>
      </c>
      <c r="P34" s="242">
        <v>0</v>
      </c>
      <c r="Q34" s="243">
        <v>0</v>
      </c>
      <c r="R34" s="242">
        <v>7</v>
      </c>
      <c r="S34" s="242">
        <v>105</v>
      </c>
      <c r="T34" s="244">
        <v>0</v>
      </c>
      <c r="U34" s="242">
        <v>16</v>
      </c>
      <c r="V34" s="242">
        <v>240</v>
      </c>
      <c r="W34" s="244">
        <v>0</v>
      </c>
      <c r="X34" s="242">
        <v>1</v>
      </c>
      <c r="Y34" s="242">
        <v>15</v>
      </c>
      <c r="Z34" s="244">
        <v>0</v>
      </c>
      <c r="AA34" s="242">
        <v>8</v>
      </c>
      <c r="AB34" s="242">
        <v>120</v>
      </c>
      <c r="AC34" s="244">
        <v>0</v>
      </c>
      <c r="AD34" s="242">
        <v>8</v>
      </c>
      <c r="AE34" s="242">
        <v>120</v>
      </c>
      <c r="AF34" s="244">
        <v>0</v>
      </c>
    </row>
    <row r="35" spans="1:32" x14ac:dyDescent="0.35">
      <c r="A35">
        <v>3302015</v>
      </c>
      <c r="B35" s="252">
        <v>2015</v>
      </c>
      <c r="C35" t="s">
        <v>967</v>
      </c>
      <c r="D35" s="242">
        <v>0</v>
      </c>
      <c r="E35" s="242">
        <v>37</v>
      </c>
      <c r="F35" s="242">
        <v>13</v>
      </c>
      <c r="G35" s="243">
        <v>50</v>
      </c>
      <c r="H35" s="242">
        <v>4</v>
      </c>
      <c r="I35" s="242">
        <v>1</v>
      </c>
      <c r="J35" s="243">
        <v>5</v>
      </c>
      <c r="K35" s="242">
        <v>0</v>
      </c>
      <c r="L35" s="242">
        <v>555</v>
      </c>
      <c r="M35" s="242">
        <v>195</v>
      </c>
      <c r="N35" s="243">
        <v>750</v>
      </c>
      <c r="O35" s="242">
        <v>60</v>
      </c>
      <c r="P35" s="242">
        <v>15</v>
      </c>
      <c r="Q35" s="243">
        <v>75</v>
      </c>
      <c r="R35" s="242">
        <v>12</v>
      </c>
      <c r="S35" s="242">
        <v>180</v>
      </c>
      <c r="T35" s="244">
        <v>30</v>
      </c>
      <c r="U35" s="242">
        <v>15</v>
      </c>
      <c r="V35" s="242">
        <v>225</v>
      </c>
      <c r="W35" s="244">
        <v>0</v>
      </c>
      <c r="X35" s="242">
        <v>21</v>
      </c>
      <c r="Y35" s="242">
        <v>315</v>
      </c>
      <c r="Z35" s="244">
        <v>30</v>
      </c>
      <c r="AA35" s="242">
        <v>16</v>
      </c>
      <c r="AB35" s="242">
        <v>240</v>
      </c>
      <c r="AC35" s="244">
        <v>0</v>
      </c>
      <c r="AD35" s="242">
        <v>16</v>
      </c>
      <c r="AE35" s="242">
        <v>240</v>
      </c>
      <c r="AF35" s="244">
        <v>0</v>
      </c>
    </row>
    <row r="36" spans="1:32" x14ac:dyDescent="0.35">
      <c r="A36">
        <v>3302018</v>
      </c>
      <c r="B36" s="252">
        <v>2018</v>
      </c>
      <c r="C36" t="s">
        <v>968</v>
      </c>
      <c r="D36" s="242">
        <v>16</v>
      </c>
      <c r="E36" s="242">
        <v>29</v>
      </c>
      <c r="F36" s="242">
        <v>13</v>
      </c>
      <c r="G36" s="243">
        <v>42</v>
      </c>
      <c r="H36" s="242">
        <v>4</v>
      </c>
      <c r="I36" s="242">
        <v>1</v>
      </c>
      <c r="J36" s="243">
        <v>5</v>
      </c>
      <c r="K36" s="242">
        <v>240</v>
      </c>
      <c r="L36" s="242">
        <v>435</v>
      </c>
      <c r="M36" s="242">
        <v>195</v>
      </c>
      <c r="N36" s="243">
        <v>630</v>
      </c>
      <c r="O36" s="242">
        <v>60</v>
      </c>
      <c r="P36" s="242">
        <v>15</v>
      </c>
      <c r="Q36" s="243">
        <v>75</v>
      </c>
      <c r="R36" s="242">
        <v>35</v>
      </c>
      <c r="S36" s="242">
        <v>525</v>
      </c>
      <c r="T36" s="244">
        <v>45</v>
      </c>
      <c r="U36" s="242">
        <v>2</v>
      </c>
      <c r="V36" s="242">
        <v>30</v>
      </c>
      <c r="W36" s="244">
        <v>15</v>
      </c>
      <c r="X36" s="242">
        <v>0</v>
      </c>
      <c r="Y36" s="242">
        <v>0</v>
      </c>
      <c r="Z36" s="244">
        <v>0</v>
      </c>
      <c r="AA36" s="242">
        <v>29</v>
      </c>
      <c r="AB36" s="242">
        <v>435</v>
      </c>
      <c r="AC36" s="244">
        <v>45</v>
      </c>
      <c r="AD36" s="242">
        <v>0</v>
      </c>
      <c r="AE36" s="242">
        <v>0</v>
      </c>
      <c r="AF36" s="244">
        <v>0</v>
      </c>
    </row>
    <row r="37" spans="1:32" x14ac:dyDescent="0.35">
      <c r="A37">
        <v>3302020</v>
      </c>
      <c r="B37" s="252">
        <v>2020</v>
      </c>
      <c r="C37" t="s">
        <v>969</v>
      </c>
      <c r="D37" s="242">
        <v>0</v>
      </c>
      <c r="E37" s="242">
        <v>42</v>
      </c>
      <c r="F37" s="242">
        <v>19</v>
      </c>
      <c r="G37" s="243">
        <v>61</v>
      </c>
      <c r="H37" s="242">
        <v>7</v>
      </c>
      <c r="I37" s="242">
        <v>7</v>
      </c>
      <c r="J37" s="243">
        <v>14</v>
      </c>
      <c r="K37" s="242">
        <v>0</v>
      </c>
      <c r="L37" s="242">
        <v>630</v>
      </c>
      <c r="M37" s="242">
        <v>285</v>
      </c>
      <c r="N37" s="243">
        <v>915</v>
      </c>
      <c r="O37" s="242">
        <v>90</v>
      </c>
      <c r="P37" s="242">
        <v>105</v>
      </c>
      <c r="Q37" s="243">
        <v>195</v>
      </c>
      <c r="R37" s="242">
        <v>0</v>
      </c>
      <c r="S37" s="242">
        <v>0</v>
      </c>
      <c r="T37" s="244">
        <v>0</v>
      </c>
      <c r="U37" s="242">
        <v>10</v>
      </c>
      <c r="V37" s="242">
        <v>150</v>
      </c>
      <c r="W37" s="244">
        <v>15</v>
      </c>
      <c r="X37" s="242">
        <v>19</v>
      </c>
      <c r="Y37" s="242">
        <v>285</v>
      </c>
      <c r="Z37" s="244">
        <v>75</v>
      </c>
      <c r="AA37" s="242">
        <v>12</v>
      </c>
      <c r="AB37" s="242">
        <v>180</v>
      </c>
      <c r="AC37" s="244">
        <v>0</v>
      </c>
      <c r="AD37" s="242">
        <v>12</v>
      </c>
      <c r="AE37" s="242">
        <v>180</v>
      </c>
      <c r="AF37" s="244">
        <v>0</v>
      </c>
    </row>
    <row r="38" spans="1:32" x14ac:dyDescent="0.35">
      <c r="A38">
        <v>3302021</v>
      </c>
      <c r="B38" s="252">
        <v>2021</v>
      </c>
      <c r="C38" t="s">
        <v>75</v>
      </c>
      <c r="D38" s="242">
        <v>0</v>
      </c>
      <c r="E38" s="242">
        <v>14</v>
      </c>
      <c r="F38" s="242">
        <v>7</v>
      </c>
      <c r="G38" s="243">
        <v>21</v>
      </c>
      <c r="H38" s="242">
        <v>0</v>
      </c>
      <c r="I38" s="242">
        <v>0</v>
      </c>
      <c r="J38" s="243">
        <v>0</v>
      </c>
      <c r="K38" s="242">
        <v>0</v>
      </c>
      <c r="L38" s="242">
        <v>210</v>
      </c>
      <c r="M38" s="242">
        <v>105</v>
      </c>
      <c r="N38" s="243">
        <v>315</v>
      </c>
      <c r="O38" s="242">
        <v>0</v>
      </c>
      <c r="P38" s="242">
        <v>0</v>
      </c>
      <c r="Q38" s="243">
        <v>0</v>
      </c>
      <c r="R38" s="242">
        <v>5</v>
      </c>
      <c r="S38" s="242">
        <v>75</v>
      </c>
      <c r="T38" s="244">
        <v>0</v>
      </c>
      <c r="U38" s="242">
        <v>11</v>
      </c>
      <c r="V38" s="242">
        <v>165</v>
      </c>
      <c r="W38" s="244">
        <v>0</v>
      </c>
      <c r="X38" s="242">
        <v>1</v>
      </c>
      <c r="Y38" s="242">
        <v>15</v>
      </c>
      <c r="Z38" s="244">
        <v>0</v>
      </c>
      <c r="AA38" s="242">
        <v>15</v>
      </c>
      <c r="AB38" s="242">
        <v>225</v>
      </c>
      <c r="AC38" s="244">
        <v>0</v>
      </c>
      <c r="AD38" s="242">
        <v>0</v>
      </c>
      <c r="AE38" s="242">
        <v>0</v>
      </c>
      <c r="AF38" s="244">
        <v>0</v>
      </c>
    </row>
    <row r="39" spans="1:32" x14ac:dyDescent="0.35">
      <c r="A39">
        <v>3302025</v>
      </c>
      <c r="B39" s="252">
        <v>2025</v>
      </c>
      <c r="C39" t="s">
        <v>970</v>
      </c>
      <c r="D39" s="242">
        <v>0</v>
      </c>
      <c r="E39" s="242">
        <v>38</v>
      </c>
      <c r="F39" s="242">
        <v>11</v>
      </c>
      <c r="G39" s="243">
        <v>49</v>
      </c>
      <c r="H39" s="242">
        <v>13</v>
      </c>
      <c r="I39" s="242">
        <v>3</v>
      </c>
      <c r="J39" s="243">
        <v>16</v>
      </c>
      <c r="K39" s="242">
        <v>0</v>
      </c>
      <c r="L39" s="242">
        <v>570</v>
      </c>
      <c r="M39" s="242">
        <v>165</v>
      </c>
      <c r="N39" s="243">
        <v>735</v>
      </c>
      <c r="O39" s="242">
        <v>195</v>
      </c>
      <c r="P39" s="242">
        <v>45</v>
      </c>
      <c r="Q39" s="243">
        <v>240</v>
      </c>
      <c r="R39" s="242">
        <v>1</v>
      </c>
      <c r="S39" s="242">
        <v>15</v>
      </c>
      <c r="T39" s="244">
        <v>0</v>
      </c>
      <c r="U39" s="242">
        <v>24</v>
      </c>
      <c r="V39" s="242">
        <v>360</v>
      </c>
      <c r="W39" s="244">
        <v>45</v>
      </c>
      <c r="X39" s="242">
        <v>4</v>
      </c>
      <c r="Y39" s="242">
        <v>60</v>
      </c>
      <c r="Z39" s="244">
        <v>45</v>
      </c>
      <c r="AA39" s="242">
        <v>13</v>
      </c>
      <c r="AB39" s="242">
        <v>195</v>
      </c>
      <c r="AC39" s="244">
        <v>75</v>
      </c>
      <c r="AD39" s="242">
        <v>4</v>
      </c>
      <c r="AE39" s="242">
        <v>60</v>
      </c>
      <c r="AF39" s="244">
        <v>60</v>
      </c>
    </row>
    <row r="40" spans="1:32" x14ac:dyDescent="0.35">
      <c r="A40">
        <v>3302030</v>
      </c>
      <c r="B40" s="252">
        <v>2030</v>
      </c>
      <c r="C40" t="s">
        <v>971</v>
      </c>
      <c r="D40" s="242">
        <v>0</v>
      </c>
      <c r="E40" s="242">
        <v>38</v>
      </c>
      <c r="F40" s="242">
        <v>14</v>
      </c>
      <c r="G40" s="243">
        <v>52</v>
      </c>
      <c r="H40" s="242">
        <v>0</v>
      </c>
      <c r="I40" s="242">
        <v>0</v>
      </c>
      <c r="J40" s="243">
        <v>0</v>
      </c>
      <c r="K40" s="242">
        <v>0</v>
      </c>
      <c r="L40" s="242">
        <v>570</v>
      </c>
      <c r="M40" s="242">
        <v>210</v>
      </c>
      <c r="N40" s="243">
        <v>780</v>
      </c>
      <c r="O40" s="242">
        <v>0</v>
      </c>
      <c r="P40" s="242">
        <v>0</v>
      </c>
      <c r="Q40" s="243">
        <v>0</v>
      </c>
      <c r="R40" s="242">
        <v>1</v>
      </c>
      <c r="S40" s="242">
        <v>15</v>
      </c>
      <c r="T40" s="244">
        <v>0</v>
      </c>
      <c r="U40" s="242">
        <v>5</v>
      </c>
      <c r="V40" s="242">
        <v>75</v>
      </c>
      <c r="W40" s="244">
        <v>0</v>
      </c>
      <c r="X40" s="242">
        <v>36</v>
      </c>
      <c r="Y40" s="242">
        <v>540</v>
      </c>
      <c r="Z40" s="244">
        <v>0</v>
      </c>
      <c r="AA40" s="242">
        <v>0</v>
      </c>
      <c r="AB40" s="242">
        <v>0</v>
      </c>
      <c r="AC40" s="244">
        <v>0</v>
      </c>
      <c r="AD40" s="242">
        <v>0</v>
      </c>
      <c r="AE40" s="242">
        <v>0</v>
      </c>
      <c r="AF40" s="244">
        <v>0</v>
      </c>
    </row>
    <row r="41" spans="1:32" x14ac:dyDescent="0.35">
      <c r="A41">
        <v>3302036</v>
      </c>
      <c r="B41" s="252">
        <v>2036</v>
      </c>
      <c r="C41" t="s">
        <v>972</v>
      </c>
      <c r="D41" s="242">
        <v>0</v>
      </c>
      <c r="E41" s="242">
        <v>17</v>
      </c>
      <c r="F41" s="242">
        <v>9</v>
      </c>
      <c r="G41" s="243">
        <v>26</v>
      </c>
      <c r="H41" s="242">
        <v>0</v>
      </c>
      <c r="I41" s="242">
        <v>0</v>
      </c>
      <c r="J41" s="243">
        <v>0</v>
      </c>
      <c r="K41" s="242">
        <v>0</v>
      </c>
      <c r="L41" s="242">
        <v>255</v>
      </c>
      <c r="M41" s="242">
        <v>135</v>
      </c>
      <c r="N41" s="243">
        <v>390</v>
      </c>
      <c r="O41" s="242">
        <v>0</v>
      </c>
      <c r="P41" s="242">
        <v>0</v>
      </c>
      <c r="Q41" s="243">
        <v>0</v>
      </c>
      <c r="R41" s="242">
        <v>1</v>
      </c>
      <c r="S41" s="242">
        <v>15</v>
      </c>
      <c r="T41" s="244">
        <v>0</v>
      </c>
      <c r="U41" s="242">
        <v>18</v>
      </c>
      <c r="V41" s="242">
        <v>270</v>
      </c>
      <c r="W41" s="244">
        <v>0</v>
      </c>
      <c r="X41" s="242">
        <v>3</v>
      </c>
      <c r="Y41" s="242">
        <v>45</v>
      </c>
      <c r="Z41" s="244">
        <v>0</v>
      </c>
      <c r="AA41" s="242">
        <v>6</v>
      </c>
      <c r="AB41" s="242">
        <v>90</v>
      </c>
      <c r="AC41" s="244">
        <v>0</v>
      </c>
      <c r="AD41" s="242">
        <v>6</v>
      </c>
      <c r="AE41" s="242">
        <v>90</v>
      </c>
      <c r="AF41" s="244">
        <v>0</v>
      </c>
    </row>
    <row r="42" spans="1:32" x14ac:dyDescent="0.35">
      <c r="A42">
        <v>3302037</v>
      </c>
      <c r="B42" s="252">
        <v>2037</v>
      </c>
      <c r="C42" t="s">
        <v>973</v>
      </c>
      <c r="D42" s="242">
        <v>0</v>
      </c>
      <c r="E42" s="242">
        <v>19</v>
      </c>
      <c r="F42" s="242">
        <v>14</v>
      </c>
      <c r="G42" s="243">
        <v>33</v>
      </c>
      <c r="H42" s="242">
        <v>4</v>
      </c>
      <c r="I42" s="242">
        <v>2</v>
      </c>
      <c r="J42" s="243">
        <v>6</v>
      </c>
      <c r="K42" s="242">
        <v>0</v>
      </c>
      <c r="L42" s="242">
        <v>285</v>
      </c>
      <c r="M42" s="242">
        <v>210</v>
      </c>
      <c r="N42" s="243">
        <v>495</v>
      </c>
      <c r="O42" s="242">
        <v>60</v>
      </c>
      <c r="P42" s="242">
        <v>30</v>
      </c>
      <c r="Q42" s="243">
        <v>90</v>
      </c>
      <c r="R42" s="242">
        <v>0</v>
      </c>
      <c r="S42" s="242">
        <v>0</v>
      </c>
      <c r="T42" s="244">
        <v>0</v>
      </c>
      <c r="U42" s="242">
        <v>4</v>
      </c>
      <c r="V42" s="242">
        <v>60</v>
      </c>
      <c r="W42" s="244">
        <v>30</v>
      </c>
      <c r="X42" s="242">
        <v>13</v>
      </c>
      <c r="Y42" s="242">
        <v>195</v>
      </c>
      <c r="Z42" s="244">
        <v>15</v>
      </c>
      <c r="AA42" s="242">
        <v>11</v>
      </c>
      <c r="AB42" s="242">
        <v>165</v>
      </c>
      <c r="AC42" s="244">
        <v>45</v>
      </c>
      <c r="AD42" s="242">
        <v>8</v>
      </c>
      <c r="AE42" s="242">
        <v>120</v>
      </c>
      <c r="AF42" s="244">
        <v>30</v>
      </c>
    </row>
    <row r="43" spans="1:32" x14ac:dyDescent="0.35">
      <c r="A43">
        <v>3302038</v>
      </c>
      <c r="B43" s="252">
        <v>2038</v>
      </c>
      <c r="C43" t="s">
        <v>974</v>
      </c>
      <c r="D43" s="242">
        <v>0</v>
      </c>
      <c r="E43" s="242">
        <v>23</v>
      </c>
      <c r="F43" s="242">
        <v>11</v>
      </c>
      <c r="G43" s="243">
        <v>34</v>
      </c>
      <c r="H43" s="242">
        <v>0</v>
      </c>
      <c r="I43" s="242">
        <v>0</v>
      </c>
      <c r="J43" s="243">
        <v>0</v>
      </c>
      <c r="K43" s="242">
        <v>0</v>
      </c>
      <c r="L43" s="242">
        <v>120</v>
      </c>
      <c r="M43" s="242">
        <v>90</v>
      </c>
      <c r="N43" s="243">
        <v>210</v>
      </c>
      <c r="O43" s="242">
        <v>0</v>
      </c>
      <c r="P43" s="242">
        <v>0</v>
      </c>
      <c r="Q43" s="243">
        <v>0</v>
      </c>
      <c r="R43" s="242">
        <v>11</v>
      </c>
      <c r="S43" s="242">
        <v>45</v>
      </c>
      <c r="T43" s="244">
        <v>0</v>
      </c>
      <c r="U43" s="242">
        <v>3</v>
      </c>
      <c r="V43" s="242">
        <v>15</v>
      </c>
      <c r="W43" s="244">
        <v>0</v>
      </c>
      <c r="X43" s="242">
        <v>19</v>
      </c>
      <c r="Y43" s="242">
        <v>135</v>
      </c>
      <c r="Z43" s="244">
        <v>0</v>
      </c>
      <c r="AA43" s="242">
        <v>9</v>
      </c>
      <c r="AB43" s="242">
        <v>135</v>
      </c>
      <c r="AC43" s="244">
        <v>0</v>
      </c>
      <c r="AD43" s="242">
        <v>9</v>
      </c>
      <c r="AE43" s="242">
        <v>135</v>
      </c>
      <c r="AF43" s="244">
        <v>0</v>
      </c>
    </row>
    <row r="44" spans="1:32" x14ac:dyDescent="0.35">
      <c r="A44">
        <v>3302039</v>
      </c>
      <c r="B44" s="252">
        <v>2039</v>
      </c>
      <c r="C44" t="s">
        <v>975</v>
      </c>
      <c r="D44" s="242">
        <v>0</v>
      </c>
      <c r="E44" s="242">
        <v>44</v>
      </c>
      <c r="F44" s="242">
        <v>18</v>
      </c>
      <c r="G44" s="243">
        <v>62</v>
      </c>
      <c r="H44" s="242">
        <v>0</v>
      </c>
      <c r="I44" s="242">
        <v>0</v>
      </c>
      <c r="J44" s="243">
        <v>0</v>
      </c>
      <c r="K44" s="242">
        <v>0</v>
      </c>
      <c r="L44" s="242">
        <v>660</v>
      </c>
      <c r="M44" s="242">
        <v>270</v>
      </c>
      <c r="N44" s="243">
        <v>930</v>
      </c>
      <c r="O44" s="242">
        <v>0</v>
      </c>
      <c r="P44" s="242">
        <v>0</v>
      </c>
      <c r="Q44" s="243">
        <v>0</v>
      </c>
      <c r="R44" s="242">
        <v>0</v>
      </c>
      <c r="S44" s="242">
        <v>0</v>
      </c>
      <c r="T44" s="244">
        <v>0</v>
      </c>
      <c r="U44" s="242">
        <v>5</v>
      </c>
      <c r="V44" s="242">
        <v>75</v>
      </c>
      <c r="W44" s="244">
        <v>0</v>
      </c>
      <c r="X44" s="242">
        <v>36</v>
      </c>
      <c r="Y44" s="242">
        <v>540</v>
      </c>
      <c r="Z44" s="244">
        <v>0</v>
      </c>
      <c r="AA44" s="242">
        <v>6</v>
      </c>
      <c r="AB44" s="242">
        <v>90</v>
      </c>
      <c r="AC44" s="244">
        <v>0</v>
      </c>
      <c r="AD44" s="242">
        <v>6</v>
      </c>
      <c r="AE44" s="242">
        <v>90</v>
      </c>
      <c r="AF44" s="244">
        <v>0</v>
      </c>
    </row>
    <row r="45" spans="1:32" x14ac:dyDescent="0.35">
      <c r="A45">
        <v>3302040</v>
      </c>
      <c r="B45" s="252">
        <v>2040</v>
      </c>
      <c r="C45" t="s">
        <v>976</v>
      </c>
      <c r="D45" s="242">
        <v>0</v>
      </c>
      <c r="E45" s="242">
        <v>17</v>
      </c>
      <c r="F45" s="242">
        <v>10</v>
      </c>
      <c r="G45" s="243">
        <v>27</v>
      </c>
      <c r="H45" s="242">
        <v>0</v>
      </c>
      <c r="I45" s="242">
        <v>0</v>
      </c>
      <c r="J45" s="243">
        <v>0</v>
      </c>
      <c r="K45" s="242">
        <v>0</v>
      </c>
      <c r="L45" s="242">
        <v>255</v>
      </c>
      <c r="M45" s="242">
        <v>150</v>
      </c>
      <c r="N45" s="243">
        <v>405</v>
      </c>
      <c r="O45" s="242">
        <v>0</v>
      </c>
      <c r="P45" s="242">
        <v>0</v>
      </c>
      <c r="Q45" s="243">
        <v>0</v>
      </c>
      <c r="R45" s="242">
        <v>0</v>
      </c>
      <c r="S45" s="242">
        <v>0</v>
      </c>
      <c r="T45" s="244">
        <v>0</v>
      </c>
      <c r="U45" s="242">
        <v>0</v>
      </c>
      <c r="V45" s="242">
        <v>0</v>
      </c>
      <c r="W45" s="244">
        <v>0</v>
      </c>
      <c r="X45" s="242">
        <v>0</v>
      </c>
      <c r="Y45" s="242">
        <v>0</v>
      </c>
      <c r="Z45" s="244">
        <v>0</v>
      </c>
      <c r="AA45" s="242">
        <v>1</v>
      </c>
      <c r="AB45" s="242">
        <v>15</v>
      </c>
      <c r="AC45" s="244">
        <v>0</v>
      </c>
      <c r="AD45" s="242">
        <v>0</v>
      </c>
      <c r="AE45" s="242">
        <v>0</v>
      </c>
      <c r="AF45" s="244">
        <v>0</v>
      </c>
    </row>
    <row r="46" spans="1:32" x14ac:dyDescent="0.35">
      <c r="A46">
        <v>3302054</v>
      </c>
      <c r="B46" s="252">
        <v>2054</v>
      </c>
      <c r="C46" t="s">
        <v>977</v>
      </c>
      <c r="D46" s="242">
        <v>0</v>
      </c>
      <c r="E46" s="242">
        <v>35</v>
      </c>
      <c r="F46" s="242">
        <v>16</v>
      </c>
      <c r="G46" s="243">
        <v>51</v>
      </c>
      <c r="H46" s="242">
        <v>0</v>
      </c>
      <c r="I46" s="242">
        <v>0</v>
      </c>
      <c r="J46" s="243">
        <v>0</v>
      </c>
      <c r="K46" s="242">
        <v>0</v>
      </c>
      <c r="L46" s="242">
        <v>525</v>
      </c>
      <c r="M46" s="242">
        <v>240</v>
      </c>
      <c r="N46" s="243">
        <v>765</v>
      </c>
      <c r="O46" s="242">
        <v>0</v>
      </c>
      <c r="P46" s="242">
        <v>0</v>
      </c>
      <c r="Q46" s="243">
        <v>0</v>
      </c>
      <c r="R46" s="242">
        <v>6</v>
      </c>
      <c r="S46" s="242">
        <v>90</v>
      </c>
      <c r="T46" s="244">
        <v>0</v>
      </c>
      <c r="U46" s="242">
        <v>2</v>
      </c>
      <c r="V46" s="242">
        <v>30</v>
      </c>
      <c r="W46" s="244">
        <v>0</v>
      </c>
      <c r="X46" s="242">
        <v>4</v>
      </c>
      <c r="Y46" s="242">
        <v>60</v>
      </c>
      <c r="Z46" s="244">
        <v>0</v>
      </c>
      <c r="AA46" s="242">
        <v>0</v>
      </c>
      <c r="AB46" s="242">
        <v>0</v>
      </c>
      <c r="AC46" s="244">
        <v>0</v>
      </c>
      <c r="AD46" s="242">
        <v>0</v>
      </c>
      <c r="AE46" s="242">
        <v>0</v>
      </c>
      <c r="AF46" s="244">
        <v>0</v>
      </c>
    </row>
    <row r="47" spans="1:32" x14ac:dyDescent="0.35">
      <c r="A47">
        <v>3302055</v>
      </c>
      <c r="B47" s="252">
        <v>2055</v>
      </c>
      <c r="C47" t="s">
        <v>978</v>
      </c>
      <c r="D47" s="242">
        <v>0</v>
      </c>
      <c r="E47" s="242">
        <v>22</v>
      </c>
      <c r="F47" s="242">
        <v>6</v>
      </c>
      <c r="G47" s="243">
        <v>28</v>
      </c>
      <c r="H47" s="242">
        <v>10</v>
      </c>
      <c r="I47" s="242">
        <v>2</v>
      </c>
      <c r="J47" s="243">
        <v>12</v>
      </c>
      <c r="K47" s="242">
        <v>0</v>
      </c>
      <c r="L47" s="242">
        <v>327</v>
      </c>
      <c r="M47" s="242">
        <v>90</v>
      </c>
      <c r="N47" s="243">
        <v>417</v>
      </c>
      <c r="O47" s="242">
        <v>150</v>
      </c>
      <c r="P47" s="242">
        <v>22.5</v>
      </c>
      <c r="Q47" s="243">
        <v>172.5</v>
      </c>
      <c r="R47" s="242">
        <v>3</v>
      </c>
      <c r="S47" s="242">
        <v>45</v>
      </c>
      <c r="T47" s="244">
        <v>15</v>
      </c>
      <c r="U47" s="242">
        <v>2</v>
      </c>
      <c r="V47" s="242">
        <v>30</v>
      </c>
      <c r="W47" s="244">
        <v>0</v>
      </c>
      <c r="X47" s="242">
        <v>5</v>
      </c>
      <c r="Y47" s="242">
        <v>75</v>
      </c>
      <c r="Z47" s="244">
        <v>15</v>
      </c>
      <c r="AA47" s="242">
        <v>9</v>
      </c>
      <c r="AB47" s="242">
        <v>135</v>
      </c>
      <c r="AC47" s="244">
        <v>15</v>
      </c>
      <c r="AD47" s="242">
        <v>0</v>
      </c>
      <c r="AE47" s="242">
        <v>0</v>
      </c>
      <c r="AF47" s="244">
        <v>0</v>
      </c>
    </row>
    <row r="48" spans="1:32" x14ac:dyDescent="0.35">
      <c r="A48">
        <v>3302056</v>
      </c>
      <c r="B48" s="252">
        <v>2056</v>
      </c>
      <c r="C48" t="s">
        <v>979</v>
      </c>
      <c r="D48" s="242">
        <v>0</v>
      </c>
      <c r="E48" s="242">
        <v>29</v>
      </c>
      <c r="F48" s="242">
        <v>15</v>
      </c>
      <c r="G48" s="243">
        <v>44</v>
      </c>
      <c r="H48" s="242">
        <v>0</v>
      </c>
      <c r="I48" s="242">
        <v>0</v>
      </c>
      <c r="J48" s="243">
        <v>0</v>
      </c>
      <c r="K48" s="242">
        <v>0</v>
      </c>
      <c r="L48" s="242">
        <v>435</v>
      </c>
      <c r="M48" s="242">
        <v>225</v>
      </c>
      <c r="N48" s="243">
        <v>660</v>
      </c>
      <c r="O48" s="242">
        <v>0</v>
      </c>
      <c r="P48" s="242">
        <v>0</v>
      </c>
      <c r="Q48" s="243">
        <v>0</v>
      </c>
      <c r="R48" s="242">
        <v>13</v>
      </c>
      <c r="S48" s="242">
        <v>195</v>
      </c>
      <c r="T48" s="244">
        <v>0</v>
      </c>
      <c r="U48" s="242">
        <v>17</v>
      </c>
      <c r="V48" s="242">
        <v>255</v>
      </c>
      <c r="W48" s="244">
        <v>0</v>
      </c>
      <c r="X48" s="242">
        <v>7</v>
      </c>
      <c r="Y48" s="242">
        <v>105</v>
      </c>
      <c r="Z48" s="244">
        <v>0</v>
      </c>
      <c r="AA48" s="242">
        <v>6</v>
      </c>
      <c r="AB48" s="242">
        <v>90</v>
      </c>
      <c r="AC48" s="244">
        <v>0</v>
      </c>
      <c r="AD48" s="242">
        <v>6</v>
      </c>
      <c r="AE48" s="242">
        <v>90</v>
      </c>
      <c r="AF48" s="244">
        <v>0</v>
      </c>
    </row>
    <row r="49" spans="1:32" x14ac:dyDescent="0.35">
      <c r="A49">
        <v>3302057</v>
      </c>
      <c r="B49" s="252">
        <v>2057</v>
      </c>
      <c r="C49" t="s">
        <v>980</v>
      </c>
      <c r="D49" s="242">
        <v>0</v>
      </c>
      <c r="E49" s="242">
        <v>25</v>
      </c>
      <c r="F49" s="242">
        <v>14</v>
      </c>
      <c r="G49" s="243">
        <v>39</v>
      </c>
      <c r="H49" s="242">
        <v>0</v>
      </c>
      <c r="I49" s="242">
        <v>0</v>
      </c>
      <c r="J49" s="243">
        <v>0</v>
      </c>
      <c r="K49" s="242">
        <v>0</v>
      </c>
      <c r="L49" s="242">
        <v>375</v>
      </c>
      <c r="M49" s="242">
        <v>210</v>
      </c>
      <c r="N49" s="243">
        <v>585</v>
      </c>
      <c r="O49" s="242">
        <v>0</v>
      </c>
      <c r="P49" s="242">
        <v>0</v>
      </c>
      <c r="Q49" s="243">
        <v>0</v>
      </c>
      <c r="R49" s="242">
        <v>9</v>
      </c>
      <c r="S49" s="242">
        <v>135</v>
      </c>
      <c r="T49" s="244">
        <v>0</v>
      </c>
      <c r="U49" s="242">
        <v>19</v>
      </c>
      <c r="V49" s="242">
        <v>285</v>
      </c>
      <c r="W49" s="244">
        <v>0</v>
      </c>
      <c r="X49" s="242">
        <v>10</v>
      </c>
      <c r="Y49" s="242">
        <v>150</v>
      </c>
      <c r="Z49" s="244">
        <v>0</v>
      </c>
      <c r="AA49" s="242">
        <v>13</v>
      </c>
      <c r="AB49" s="242">
        <v>195</v>
      </c>
      <c r="AC49" s="244">
        <v>0</v>
      </c>
      <c r="AD49" s="242">
        <v>13</v>
      </c>
      <c r="AE49" s="242">
        <v>195</v>
      </c>
      <c r="AF49" s="244">
        <v>0</v>
      </c>
    </row>
    <row r="50" spans="1:32" x14ac:dyDescent="0.35">
      <c r="A50">
        <v>3302058</v>
      </c>
      <c r="B50" s="252">
        <v>2058</v>
      </c>
      <c r="C50" t="s">
        <v>981</v>
      </c>
      <c r="D50" s="242">
        <v>0</v>
      </c>
      <c r="E50" s="242">
        <v>17</v>
      </c>
      <c r="F50" s="242">
        <v>9</v>
      </c>
      <c r="G50" s="243">
        <v>26</v>
      </c>
      <c r="H50" s="242">
        <v>8</v>
      </c>
      <c r="I50" s="242">
        <v>4</v>
      </c>
      <c r="J50" s="243">
        <v>12</v>
      </c>
      <c r="K50" s="242">
        <v>0</v>
      </c>
      <c r="L50" s="242">
        <v>255</v>
      </c>
      <c r="M50" s="242">
        <v>135</v>
      </c>
      <c r="N50" s="243">
        <v>390</v>
      </c>
      <c r="O50" s="242">
        <v>120</v>
      </c>
      <c r="P50" s="242">
        <v>60</v>
      </c>
      <c r="Q50" s="243">
        <v>180</v>
      </c>
      <c r="R50" s="242">
        <v>3</v>
      </c>
      <c r="S50" s="242">
        <v>45</v>
      </c>
      <c r="T50" s="244">
        <v>15</v>
      </c>
      <c r="U50" s="242">
        <v>9</v>
      </c>
      <c r="V50" s="242">
        <v>135</v>
      </c>
      <c r="W50" s="244">
        <v>45</v>
      </c>
      <c r="X50" s="242">
        <v>10</v>
      </c>
      <c r="Y50" s="242">
        <v>150</v>
      </c>
      <c r="Z50" s="244">
        <v>90</v>
      </c>
      <c r="AA50" s="242">
        <v>12</v>
      </c>
      <c r="AB50" s="242">
        <v>180</v>
      </c>
      <c r="AC50" s="244">
        <v>30</v>
      </c>
      <c r="AD50" s="242">
        <v>12</v>
      </c>
      <c r="AE50" s="242">
        <v>180</v>
      </c>
      <c r="AF50" s="244">
        <v>30</v>
      </c>
    </row>
    <row r="51" spans="1:32" x14ac:dyDescent="0.35">
      <c r="A51">
        <v>3302059</v>
      </c>
      <c r="B51" s="252">
        <v>2059</v>
      </c>
      <c r="C51" t="s">
        <v>982</v>
      </c>
      <c r="D51" s="242">
        <v>0</v>
      </c>
      <c r="E51" s="242">
        <v>16</v>
      </c>
      <c r="F51" s="242">
        <v>4</v>
      </c>
      <c r="G51" s="243">
        <v>20</v>
      </c>
      <c r="H51" s="242">
        <v>0</v>
      </c>
      <c r="I51" s="242">
        <v>0</v>
      </c>
      <c r="J51" s="243">
        <v>0</v>
      </c>
      <c r="K51" s="242">
        <v>0</v>
      </c>
      <c r="L51" s="242">
        <v>240</v>
      </c>
      <c r="M51" s="242">
        <v>60</v>
      </c>
      <c r="N51" s="243">
        <v>300</v>
      </c>
      <c r="O51" s="242">
        <v>0</v>
      </c>
      <c r="P51" s="242">
        <v>0</v>
      </c>
      <c r="Q51" s="243">
        <v>0</v>
      </c>
      <c r="R51" s="242">
        <v>2</v>
      </c>
      <c r="S51" s="242">
        <v>30</v>
      </c>
      <c r="T51" s="244">
        <v>0</v>
      </c>
      <c r="U51" s="242">
        <v>17</v>
      </c>
      <c r="V51" s="242">
        <v>255</v>
      </c>
      <c r="W51" s="244">
        <v>0</v>
      </c>
      <c r="X51" s="242">
        <v>0</v>
      </c>
      <c r="Y51" s="242">
        <v>0</v>
      </c>
      <c r="Z51" s="244">
        <v>0</v>
      </c>
      <c r="AA51" s="242">
        <v>12</v>
      </c>
      <c r="AB51" s="242">
        <v>180</v>
      </c>
      <c r="AC51" s="244">
        <v>0</v>
      </c>
      <c r="AD51" s="242">
        <v>12</v>
      </c>
      <c r="AE51" s="242">
        <v>180</v>
      </c>
      <c r="AF51" s="244">
        <v>0</v>
      </c>
    </row>
    <row r="52" spans="1:32" x14ac:dyDescent="0.35">
      <c r="A52">
        <v>3302060</v>
      </c>
      <c r="B52" s="252">
        <v>2060</v>
      </c>
      <c r="C52" t="s">
        <v>983</v>
      </c>
      <c r="D52" s="242">
        <v>0</v>
      </c>
      <c r="E52" s="242">
        <v>17</v>
      </c>
      <c r="F52" s="242">
        <v>8</v>
      </c>
      <c r="G52" s="243">
        <v>25</v>
      </c>
      <c r="H52" s="242">
        <v>0</v>
      </c>
      <c r="I52" s="242">
        <v>0</v>
      </c>
      <c r="J52" s="243">
        <v>0</v>
      </c>
      <c r="K52" s="242">
        <v>0</v>
      </c>
      <c r="L52" s="242">
        <v>255</v>
      </c>
      <c r="M52" s="242">
        <v>120</v>
      </c>
      <c r="N52" s="243">
        <v>375</v>
      </c>
      <c r="O52" s="242">
        <v>0</v>
      </c>
      <c r="P52" s="242">
        <v>0</v>
      </c>
      <c r="Q52" s="243">
        <v>0</v>
      </c>
      <c r="R52" s="242">
        <v>22</v>
      </c>
      <c r="S52" s="242">
        <v>330</v>
      </c>
      <c r="T52" s="244">
        <v>0</v>
      </c>
      <c r="U52" s="242">
        <v>3</v>
      </c>
      <c r="V52" s="242">
        <v>45</v>
      </c>
      <c r="W52" s="244">
        <v>0</v>
      </c>
      <c r="X52" s="242">
        <v>0</v>
      </c>
      <c r="Y52" s="242">
        <v>0</v>
      </c>
      <c r="Z52" s="244">
        <v>0</v>
      </c>
      <c r="AA52" s="242">
        <v>5</v>
      </c>
      <c r="AB52" s="242">
        <v>75</v>
      </c>
      <c r="AC52" s="244">
        <v>0</v>
      </c>
      <c r="AD52" s="242">
        <v>5</v>
      </c>
      <c r="AE52" s="242">
        <v>75</v>
      </c>
      <c r="AF52" s="244">
        <v>0</v>
      </c>
    </row>
    <row r="53" spans="1:32" x14ac:dyDescent="0.35">
      <c r="A53">
        <v>3302062</v>
      </c>
      <c r="B53" s="252">
        <v>2062</v>
      </c>
      <c r="C53" t="s">
        <v>984</v>
      </c>
      <c r="D53" s="242">
        <v>0</v>
      </c>
      <c r="E53" s="242">
        <v>33</v>
      </c>
      <c r="F53" s="242">
        <v>19</v>
      </c>
      <c r="G53" s="243">
        <v>52</v>
      </c>
      <c r="H53" s="242">
        <v>0</v>
      </c>
      <c r="I53" s="242">
        <v>0</v>
      </c>
      <c r="J53" s="243">
        <v>0</v>
      </c>
      <c r="K53" s="242">
        <v>0</v>
      </c>
      <c r="L53" s="242">
        <v>495</v>
      </c>
      <c r="M53" s="242">
        <v>285</v>
      </c>
      <c r="N53" s="243">
        <v>780</v>
      </c>
      <c r="O53" s="242">
        <v>0</v>
      </c>
      <c r="P53" s="242">
        <v>0</v>
      </c>
      <c r="Q53" s="243">
        <v>0</v>
      </c>
      <c r="R53" s="242">
        <v>9</v>
      </c>
      <c r="S53" s="242">
        <v>135</v>
      </c>
      <c r="T53" s="244">
        <v>0</v>
      </c>
      <c r="U53" s="242">
        <v>8</v>
      </c>
      <c r="V53" s="242">
        <v>120</v>
      </c>
      <c r="W53" s="244">
        <v>0</v>
      </c>
      <c r="X53" s="242">
        <v>18</v>
      </c>
      <c r="Y53" s="242">
        <v>270</v>
      </c>
      <c r="Z53" s="244">
        <v>0</v>
      </c>
      <c r="AA53" s="242">
        <v>5</v>
      </c>
      <c r="AB53" s="242">
        <v>75</v>
      </c>
      <c r="AC53" s="244">
        <v>0</v>
      </c>
      <c r="AD53" s="242">
        <v>0</v>
      </c>
      <c r="AE53" s="242">
        <v>0</v>
      </c>
      <c r="AF53" s="244">
        <v>0</v>
      </c>
    </row>
    <row r="54" spans="1:32" x14ac:dyDescent="0.35">
      <c r="A54">
        <v>3302063</v>
      </c>
      <c r="B54" s="252">
        <v>2063</v>
      </c>
      <c r="C54" t="s">
        <v>985</v>
      </c>
      <c r="D54" s="242">
        <v>0</v>
      </c>
      <c r="E54" s="242">
        <v>18</v>
      </c>
      <c r="F54" s="242">
        <v>11</v>
      </c>
      <c r="G54" s="243">
        <v>29</v>
      </c>
      <c r="H54" s="242">
        <v>0</v>
      </c>
      <c r="I54" s="242">
        <v>0</v>
      </c>
      <c r="J54" s="243">
        <v>0</v>
      </c>
      <c r="K54" s="242">
        <v>0</v>
      </c>
      <c r="L54" s="242">
        <v>270</v>
      </c>
      <c r="M54" s="242">
        <v>165</v>
      </c>
      <c r="N54" s="243">
        <v>435</v>
      </c>
      <c r="O54" s="242">
        <v>0</v>
      </c>
      <c r="P54" s="242">
        <v>0</v>
      </c>
      <c r="Q54" s="243">
        <v>0</v>
      </c>
      <c r="R54" s="242">
        <v>13</v>
      </c>
      <c r="S54" s="242">
        <v>195</v>
      </c>
      <c r="T54" s="244">
        <v>0</v>
      </c>
      <c r="U54" s="242">
        <v>0</v>
      </c>
      <c r="V54" s="242">
        <v>0</v>
      </c>
      <c r="W54" s="244">
        <v>0</v>
      </c>
      <c r="X54" s="242">
        <v>15</v>
      </c>
      <c r="Y54" s="242">
        <v>225</v>
      </c>
      <c r="Z54" s="244">
        <v>0</v>
      </c>
      <c r="AA54" s="242">
        <v>15</v>
      </c>
      <c r="AB54" s="242">
        <v>225</v>
      </c>
      <c r="AC54" s="244">
        <v>0</v>
      </c>
      <c r="AD54" s="242">
        <v>0</v>
      </c>
      <c r="AE54" s="242">
        <v>0</v>
      </c>
      <c r="AF54" s="244">
        <v>0</v>
      </c>
    </row>
    <row r="55" spans="1:32" x14ac:dyDescent="0.35">
      <c r="A55">
        <v>3302064</v>
      </c>
      <c r="B55" s="252">
        <v>2064</v>
      </c>
      <c r="C55" t="s">
        <v>986</v>
      </c>
      <c r="D55" s="242">
        <v>0</v>
      </c>
      <c r="E55" s="242">
        <v>17</v>
      </c>
      <c r="F55" s="242">
        <v>8</v>
      </c>
      <c r="G55" s="243">
        <v>25</v>
      </c>
      <c r="H55" s="242">
        <v>0</v>
      </c>
      <c r="I55" s="242">
        <v>0</v>
      </c>
      <c r="J55" s="243">
        <v>0</v>
      </c>
      <c r="K55" s="242">
        <v>0</v>
      </c>
      <c r="L55" s="242">
        <v>255</v>
      </c>
      <c r="M55" s="242">
        <v>120</v>
      </c>
      <c r="N55" s="243">
        <v>375</v>
      </c>
      <c r="O55" s="242">
        <v>0</v>
      </c>
      <c r="P55" s="242">
        <v>0</v>
      </c>
      <c r="Q55" s="243">
        <v>0</v>
      </c>
      <c r="R55" s="242">
        <v>0</v>
      </c>
      <c r="S55" s="242">
        <v>0</v>
      </c>
      <c r="T55" s="244">
        <v>0</v>
      </c>
      <c r="U55" s="242">
        <v>14</v>
      </c>
      <c r="V55" s="242">
        <v>210</v>
      </c>
      <c r="W55" s="244">
        <v>0</v>
      </c>
      <c r="X55" s="242">
        <v>3</v>
      </c>
      <c r="Y55" s="242">
        <v>45</v>
      </c>
      <c r="Z55" s="244">
        <v>0</v>
      </c>
      <c r="AA55" s="242">
        <v>11</v>
      </c>
      <c r="AB55" s="242">
        <v>165</v>
      </c>
      <c r="AC55" s="244">
        <v>0</v>
      </c>
      <c r="AD55" s="242">
        <v>11</v>
      </c>
      <c r="AE55" s="242">
        <v>165</v>
      </c>
      <c r="AF55" s="244">
        <v>0</v>
      </c>
    </row>
    <row r="56" spans="1:32" x14ac:dyDescent="0.35">
      <c r="A56">
        <v>3302065</v>
      </c>
      <c r="B56" s="252">
        <v>2065</v>
      </c>
      <c r="C56" t="s">
        <v>987</v>
      </c>
      <c r="D56" s="242">
        <v>0</v>
      </c>
      <c r="E56" s="242">
        <v>33</v>
      </c>
      <c r="F56" s="242">
        <v>13</v>
      </c>
      <c r="G56" s="243">
        <v>46</v>
      </c>
      <c r="H56" s="242">
        <v>0</v>
      </c>
      <c r="I56" s="242">
        <v>0</v>
      </c>
      <c r="J56" s="243">
        <v>0</v>
      </c>
      <c r="K56" s="242">
        <v>0</v>
      </c>
      <c r="L56" s="242">
        <v>495</v>
      </c>
      <c r="M56" s="242">
        <v>195</v>
      </c>
      <c r="N56" s="243">
        <v>690</v>
      </c>
      <c r="O56" s="242">
        <v>0</v>
      </c>
      <c r="P56" s="242">
        <v>0</v>
      </c>
      <c r="Q56" s="243">
        <v>0</v>
      </c>
      <c r="R56" s="242">
        <v>1</v>
      </c>
      <c r="S56" s="242">
        <v>15</v>
      </c>
      <c r="T56" s="244">
        <v>0</v>
      </c>
      <c r="U56" s="242">
        <v>0</v>
      </c>
      <c r="V56" s="242">
        <v>0</v>
      </c>
      <c r="W56" s="244">
        <v>0</v>
      </c>
      <c r="X56" s="242">
        <v>3</v>
      </c>
      <c r="Y56" s="242">
        <v>45</v>
      </c>
      <c r="Z56" s="244">
        <v>0</v>
      </c>
      <c r="AA56" s="242">
        <v>5</v>
      </c>
      <c r="AB56" s="242">
        <v>75</v>
      </c>
      <c r="AC56" s="244">
        <v>0</v>
      </c>
      <c r="AD56" s="242">
        <v>5</v>
      </c>
      <c r="AE56" s="242">
        <v>75</v>
      </c>
      <c r="AF56" s="244">
        <v>0</v>
      </c>
    </row>
    <row r="57" spans="1:32" x14ac:dyDescent="0.35">
      <c r="A57">
        <v>3302067</v>
      </c>
      <c r="B57" s="252">
        <v>2067</v>
      </c>
      <c r="C57" t="s">
        <v>101</v>
      </c>
      <c r="D57" s="242">
        <v>0</v>
      </c>
      <c r="E57" s="242">
        <v>26</v>
      </c>
      <c r="F57" s="242">
        <v>15</v>
      </c>
      <c r="G57" s="243">
        <v>41</v>
      </c>
      <c r="H57" s="242">
        <v>0</v>
      </c>
      <c r="I57" s="242">
        <v>0</v>
      </c>
      <c r="J57" s="243">
        <v>0</v>
      </c>
      <c r="K57" s="242">
        <v>0</v>
      </c>
      <c r="L57" s="242">
        <v>390</v>
      </c>
      <c r="M57" s="242">
        <v>225</v>
      </c>
      <c r="N57" s="243">
        <v>615</v>
      </c>
      <c r="O57" s="242">
        <v>0</v>
      </c>
      <c r="P57" s="242">
        <v>0</v>
      </c>
      <c r="Q57" s="243">
        <v>0</v>
      </c>
      <c r="R57" s="242">
        <v>15</v>
      </c>
      <c r="S57" s="242">
        <v>225</v>
      </c>
      <c r="T57" s="244">
        <v>0</v>
      </c>
      <c r="U57" s="242">
        <v>1</v>
      </c>
      <c r="V57" s="242">
        <v>15</v>
      </c>
      <c r="W57" s="244">
        <v>0</v>
      </c>
      <c r="X57" s="242">
        <v>2</v>
      </c>
      <c r="Y57" s="242">
        <v>30</v>
      </c>
      <c r="Z57" s="244">
        <v>0</v>
      </c>
      <c r="AA57" s="242">
        <v>0</v>
      </c>
      <c r="AB57" s="242">
        <v>0</v>
      </c>
      <c r="AC57" s="244">
        <v>0</v>
      </c>
      <c r="AD57" s="242">
        <v>0</v>
      </c>
      <c r="AE57" s="242">
        <v>0</v>
      </c>
      <c r="AF57" s="244">
        <v>0</v>
      </c>
    </row>
    <row r="58" spans="1:32" x14ac:dyDescent="0.35">
      <c r="A58">
        <v>3302068</v>
      </c>
      <c r="B58" s="252">
        <v>2068</v>
      </c>
      <c r="C58" t="s">
        <v>102</v>
      </c>
      <c r="D58" s="242">
        <v>0</v>
      </c>
      <c r="E58" s="242">
        <v>18</v>
      </c>
      <c r="F58" s="242">
        <v>9</v>
      </c>
      <c r="G58" s="243">
        <v>27</v>
      </c>
      <c r="H58" s="242">
        <v>3</v>
      </c>
      <c r="I58" s="242">
        <v>4</v>
      </c>
      <c r="J58" s="243">
        <v>7</v>
      </c>
      <c r="K58" s="242">
        <v>0</v>
      </c>
      <c r="L58" s="242">
        <v>270</v>
      </c>
      <c r="M58" s="242">
        <v>135</v>
      </c>
      <c r="N58" s="243">
        <v>405</v>
      </c>
      <c r="O58" s="242">
        <v>45</v>
      </c>
      <c r="P58" s="242">
        <v>60</v>
      </c>
      <c r="Q58" s="243">
        <v>105</v>
      </c>
      <c r="R58" s="242">
        <v>10</v>
      </c>
      <c r="S58" s="242">
        <v>150</v>
      </c>
      <c r="T58" s="244">
        <v>30</v>
      </c>
      <c r="U58" s="242">
        <v>10</v>
      </c>
      <c r="V58" s="242">
        <v>150</v>
      </c>
      <c r="W58" s="244">
        <v>60</v>
      </c>
      <c r="X58" s="242">
        <v>5</v>
      </c>
      <c r="Y58" s="242">
        <v>75</v>
      </c>
      <c r="Z58" s="244">
        <v>15</v>
      </c>
      <c r="AA58" s="242">
        <v>11</v>
      </c>
      <c r="AB58" s="242">
        <v>165</v>
      </c>
      <c r="AC58" s="244">
        <v>15</v>
      </c>
      <c r="AD58" s="242">
        <v>11</v>
      </c>
      <c r="AE58" s="242">
        <v>165</v>
      </c>
      <c r="AF58" s="244">
        <v>15</v>
      </c>
    </row>
    <row r="59" spans="1:32" x14ac:dyDescent="0.35">
      <c r="A59">
        <v>3302070</v>
      </c>
      <c r="B59" s="252">
        <v>2070</v>
      </c>
      <c r="C59" t="s">
        <v>988</v>
      </c>
      <c r="D59" s="242">
        <v>2</v>
      </c>
      <c r="E59" s="242">
        <v>9</v>
      </c>
      <c r="F59" s="242">
        <v>8</v>
      </c>
      <c r="G59" s="243">
        <v>17</v>
      </c>
      <c r="H59" s="242">
        <v>0</v>
      </c>
      <c r="I59" s="242">
        <v>1</v>
      </c>
      <c r="J59" s="243">
        <v>1</v>
      </c>
      <c r="K59" s="242">
        <v>0</v>
      </c>
      <c r="L59" s="242">
        <v>135</v>
      </c>
      <c r="M59" s="242">
        <v>120</v>
      </c>
      <c r="N59" s="243">
        <v>255</v>
      </c>
      <c r="O59" s="242">
        <v>0</v>
      </c>
      <c r="P59" s="242">
        <v>15</v>
      </c>
      <c r="Q59" s="243">
        <v>15</v>
      </c>
      <c r="R59" s="242">
        <v>5</v>
      </c>
      <c r="S59" s="242">
        <v>75</v>
      </c>
      <c r="T59" s="244">
        <v>0</v>
      </c>
      <c r="U59" s="242">
        <v>2</v>
      </c>
      <c r="V59" s="242">
        <v>30</v>
      </c>
      <c r="W59" s="244">
        <v>0</v>
      </c>
      <c r="X59" s="242">
        <v>10</v>
      </c>
      <c r="Y59" s="242">
        <v>150</v>
      </c>
      <c r="Z59" s="244">
        <v>15</v>
      </c>
      <c r="AA59" s="242">
        <v>5</v>
      </c>
      <c r="AB59" s="242">
        <v>75</v>
      </c>
      <c r="AC59" s="244">
        <v>0</v>
      </c>
      <c r="AD59" s="242">
        <v>5</v>
      </c>
      <c r="AE59" s="242">
        <v>75</v>
      </c>
      <c r="AF59" s="244">
        <v>0</v>
      </c>
    </row>
    <row r="60" spans="1:32" x14ac:dyDescent="0.35">
      <c r="A60">
        <v>3302072</v>
      </c>
      <c r="B60" s="252">
        <v>2072</v>
      </c>
      <c r="C60" t="s">
        <v>989</v>
      </c>
      <c r="D60" s="242">
        <v>0</v>
      </c>
      <c r="E60" s="242">
        <v>28</v>
      </c>
      <c r="F60" s="242">
        <v>21</v>
      </c>
      <c r="G60" s="243">
        <v>49</v>
      </c>
      <c r="H60" s="242">
        <v>8</v>
      </c>
      <c r="I60" s="242">
        <v>5</v>
      </c>
      <c r="J60" s="243">
        <v>13</v>
      </c>
      <c r="K60" s="242">
        <v>0</v>
      </c>
      <c r="L60" s="242">
        <v>420</v>
      </c>
      <c r="M60" s="242">
        <v>315</v>
      </c>
      <c r="N60" s="243">
        <v>735</v>
      </c>
      <c r="O60" s="242">
        <v>120</v>
      </c>
      <c r="P60" s="242">
        <v>75</v>
      </c>
      <c r="Q60" s="243">
        <v>195</v>
      </c>
      <c r="R60" s="242">
        <v>11</v>
      </c>
      <c r="S60" s="242">
        <v>165</v>
      </c>
      <c r="T60" s="244">
        <v>30</v>
      </c>
      <c r="U60" s="242">
        <v>9</v>
      </c>
      <c r="V60" s="242">
        <v>135</v>
      </c>
      <c r="W60" s="244">
        <v>45</v>
      </c>
      <c r="X60" s="242">
        <v>17</v>
      </c>
      <c r="Y60" s="242">
        <v>255</v>
      </c>
      <c r="Z60" s="244">
        <v>30</v>
      </c>
      <c r="AA60" s="242">
        <v>23</v>
      </c>
      <c r="AB60" s="242">
        <v>345</v>
      </c>
      <c r="AC60" s="244">
        <v>45</v>
      </c>
      <c r="AD60" s="242">
        <v>23</v>
      </c>
      <c r="AE60" s="242">
        <v>345</v>
      </c>
      <c r="AF60" s="244">
        <v>45</v>
      </c>
    </row>
    <row r="61" spans="1:32" x14ac:dyDescent="0.35">
      <c r="A61">
        <v>3302073</v>
      </c>
      <c r="B61" s="252">
        <v>2073</v>
      </c>
      <c r="C61" t="s">
        <v>990</v>
      </c>
      <c r="D61" s="242">
        <v>0</v>
      </c>
      <c r="E61" s="242">
        <v>38</v>
      </c>
      <c r="F61" s="242">
        <v>10</v>
      </c>
      <c r="G61" s="243">
        <v>48</v>
      </c>
      <c r="H61" s="242">
        <v>13</v>
      </c>
      <c r="I61" s="242">
        <v>4</v>
      </c>
      <c r="J61" s="243">
        <v>17</v>
      </c>
      <c r="K61" s="242">
        <v>0</v>
      </c>
      <c r="L61" s="242">
        <v>570</v>
      </c>
      <c r="M61" s="242">
        <v>150</v>
      </c>
      <c r="N61" s="243">
        <v>720</v>
      </c>
      <c r="O61" s="242">
        <v>195</v>
      </c>
      <c r="P61" s="242">
        <v>60</v>
      </c>
      <c r="Q61" s="243">
        <v>255</v>
      </c>
      <c r="R61" s="242">
        <v>35</v>
      </c>
      <c r="S61" s="242">
        <v>525</v>
      </c>
      <c r="T61" s="244">
        <v>180</v>
      </c>
      <c r="U61" s="242">
        <v>5</v>
      </c>
      <c r="V61" s="242">
        <v>75</v>
      </c>
      <c r="W61" s="244">
        <v>30</v>
      </c>
      <c r="X61" s="242">
        <v>2</v>
      </c>
      <c r="Y61" s="242">
        <v>30</v>
      </c>
      <c r="Z61" s="244">
        <v>15</v>
      </c>
      <c r="AA61" s="242">
        <v>23</v>
      </c>
      <c r="AB61" s="242">
        <v>345</v>
      </c>
      <c r="AC61" s="244">
        <v>45</v>
      </c>
      <c r="AD61" s="242">
        <v>23</v>
      </c>
      <c r="AE61" s="242">
        <v>345</v>
      </c>
      <c r="AF61" s="244">
        <v>45</v>
      </c>
    </row>
    <row r="62" spans="1:32" x14ac:dyDescent="0.35">
      <c r="A62">
        <v>3302075</v>
      </c>
      <c r="B62" s="252">
        <v>2075</v>
      </c>
      <c r="C62" t="s">
        <v>991</v>
      </c>
      <c r="D62" s="242">
        <v>0</v>
      </c>
      <c r="E62" s="242">
        <v>22</v>
      </c>
      <c r="F62" s="242">
        <v>11</v>
      </c>
      <c r="G62" s="243">
        <v>33</v>
      </c>
      <c r="H62" s="242">
        <v>0</v>
      </c>
      <c r="I62" s="242">
        <v>0</v>
      </c>
      <c r="J62" s="243">
        <v>0</v>
      </c>
      <c r="K62" s="242">
        <v>0</v>
      </c>
      <c r="L62" s="242">
        <v>330</v>
      </c>
      <c r="M62" s="242">
        <v>165</v>
      </c>
      <c r="N62" s="243">
        <v>495</v>
      </c>
      <c r="O62" s="242">
        <v>0</v>
      </c>
      <c r="P62" s="242">
        <v>0</v>
      </c>
      <c r="Q62" s="243">
        <v>0</v>
      </c>
      <c r="R62" s="242">
        <v>0</v>
      </c>
      <c r="S62" s="242">
        <v>0</v>
      </c>
      <c r="T62" s="244">
        <v>0</v>
      </c>
      <c r="U62" s="242">
        <v>19</v>
      </c>
      <c r="V62" s="242">
        <v>285</v>
      </c>
      <c r="W62" s="244">
        <v>0</v>
      </c>
      <c r="X62" s="242">
        <v>11</v>
      </c>
      <c r="Y62" s="242">
        <v>165</v>
      </c>
      <c r="Z62" s="244">
        <v>0</v>
      </c>
      <c r="AA62" s="242">
        <v>11</v>
      </c>
      <c r="AB62" s="242">
        <v>165</v>
      </c>
      <c r="AC62" s="244">
        <v>0</v>
      </c>
      <c r="AD62" s="242">
        <v>0</v>
      </c>
      <c r="AE62" s="242">
        <v>0</v>
      </c>
      <c r="AF62" s="244">
        <v>0</v>
      </c>
    </row>
    <row r="63" spans="1:32" x14ac:dyDescent="0.35">
      <c r="A63">
        <v>3302078</v>
      </c>
      <c r="B63" s="252">
        <v>2078</v>
      </c>
      <c r="C63" t="s">
        <v>992</v>
      </c>
      <c r="D63" s="242">
        <v>0</v>
      </c>
      <c r="E63" s="242">
        <v>18</v>
      </c>
      <c r="F63" s="242">
        <v>13</v>
      </c>
      <c r="G63" s="243">
        <v>31</v>
      </c>
      <c r="H63" s="242">
        <v>5</v>
      </c>
      <c r="I63" s="242">
        <v>6</v>
      </c>
      <c r="J63" s="243">
        <v>11</v>
      </c>
      <c r="K63" s="242">
        <v>0</v>
      </c>
      <c r="L63" s="242">
        <v>270</v>
      </c>
      <c r="M63" s="242">
        <v>195</v>
      </c>
      <c r="N63" s="243">
        <v>465</v>
      </c>
      <c r="O63" s="242">
        <v>50.5</v>
      </c>
      <c r="P63" s="242">
        <v>76</v>
      </c>
      <c r="Q63" s="243">
        <v>126.5</v>
      </c>
      <c r="R63" s="242">
        <v>1</v>
      </c>
      <c r="S63" s="242">
        <v>15</v>
      </c>
      <c r="T63" s="244">
        <v>0</v>
      </c>
      <c r="U63" s="242">
        <v>0</v>
      </c>
      <c r="V63" s="242">
        <v>0</v>
      </c>
      <c r="W63" s="244">
        <v>0</v>
      </c>
      <c r="X63" s="242">
        <v>11</v>
      </c>
      <c r="Y63" s="242">
        <v>165</v>
      </c>
      <c r="Z63" s="244">
        <v>47</v>
      </c>
      <c r="AA63" s="242">
        <v>5</v>
      </c>
      <c r="AB63" s="242">
        <v>75</v>
      </c>
      <c r="AC63" s="244">
        <v>15</v>
      </c>
      <c r="AD63" s="242">
        <v>5</v>
      </c>
      <c r="AE63" s="242">
        <v>75</v>
      </c>
      <c r="AF63" s="244">
        <v>15</v>
      </c>
    </row>
    <row r="64" spans="1:32" x14ac:dyDescent="0.35">
      <c r="A64">
        <v>3302081</v>
      </c>
      <c r="B64" s="252">
        <v>2081</v>
      </c>
      <c r="C64" t="s">
        <v>993</v>
      </c>
      <c r="D64" s="242">
        <v>0</v>
      </c>
      <c r="E64" s="242">
        <v>17</v>
      </c>
      <c r="F64" s="242">
        <v>7</v>
      </c>
      <c r="G64" s="243">
        <v>24</v>
      </c>
      <c r="H64" s="242">
        <v>0</v>
      </c>
      <c r="I64" s="242">
        <v>0</v>
      </c>
      <c r="J64" s="243">
        <v>0</v>
      </c>
      <c r="K64" s="242">
        <v>0</v>
      </c>
      <c r="L64" s="242">
        <v>255</v>
      </c>
      <c r="M64" s="242">
        <v>105</v>
      </c>
      <c r="N64" s="243">
        <v>360</v>
      </c>
      <c r="O64" s="242">
        <v>0</v>
      </c>
      <c r="P64" s="242">
        <v>0</v>
      </c>
      <c r="Q64" s="243">
        <v>0</v>
      </c>
      <c r="R64" s="242">
        <v>1</v>
      </c>
      <c r="S64" s="242">
        <v>15</v>
      </c>
      <c r="T64" s="244">
        <v>0</v>
      </c>
      <c r="U64" s="242">
        <v>0</v>
      </c>
      <c r="V64" s="242">
        <v>0</v>
      </c>
      <c r="W64" s="244">
        <v>0</v>
      </c>
      <c r="X64" s="242">
        <v>0</v>
      </c>
      <c r="Y64" s="242">
        <v>0</v>
      </c>
      <c r="Z64" s="244">
        <v>0</v>
      </c>
      <c r="AA64" s="242">
        <v>0</v>
      </c>
      <c r="AB64" s="242">
        <v>0</v>
      </c>
      <c r="AC64" s="244">
        <v>0</v>
      </c>
      <c r="AD64" s="242">
        <v>0</v>
      </c>
      <c r="AE64" s="242">
        <v>0</v>
      </c>
      <c r="AF64" s="244">
        <v>0</v>
      </c>
    </row>
    <row r="65" spans="1:32" x14ac:dyDescent="0.35">
      <c r="A65">
        <v>3302082</v>
      </c>
      <c r="B65" s="252">
        <v>2082</v>
      </c>
      <c r="C65" t="s">
        <v>994</v>
      </c>
      <c r="D65" s="242">
        <v>0</v>
      </c>
      <c r="E65" s="242">
        <v>15</v>
      </c>
      <c r="F65" s="242">
        <v>11</v>
      </c>
      <c r="G65" s="243">
        <v>26</v>
      </c>
      <c r="H65" s="242">
        <v>0</v>
      </c>
      <c r="I65" s="242">
        <v>0</v>
      </c>
      <c r="J65" s="243">
        <v>0</v>
      </c>
      <c r="K65" s="242">
        <v>0</v>
      </c>
      <c r="L65" s="242">
        <v>225</v>
      </c>
      <c r="M65" s="242">
        <v>165</v>
      </c>
      <c r="N65" s="243">
        <v>390</v>
      </c>
      <c r="O65" s="242">
        <v>0</v>
      </c>
      <c r="P65" s="242">
        <v>0</v>
      </c>
      <c r="Q65" s="243">
        <v>0</v>
      </c>
      <c r="R65" s="242">
        <v>8</v>
      </c>
      <c r="S65" s="242">
        <v>120</v>
      </c>
      <c r="T65" s="244">
        <v>0</v>
      </c>
      <c r="U65" s="242">
        <v>7</v>
      </c>
      <c r="V65" s="242">
        <v>105</v>
      </c>
      <c r="W65" s="244">
        <v>0</v>
      </c>
      <c r="X65" s="242">
        <v>11</v>
      </c>
      <c r="Y65" s="242">
        <v>165</v>
      </c>
      <c r="Z65" s="244">
        <v>0</v>
      </c>
      <c r="AA65" s="242">
        <v>0</v>
      </c>
      <c r="AB65" s="242">
        <v>0</v>
      </c>
      <c r="AC65" s="244">
        <v>0</v>
      </c>
      <c r="AD65" s="242">
        <v>0</v>
      </c>
      <c r="AE65" s="242">
        <v>0</v>
      </c>
      <c r="AF65" s="244">
        <v>0</v>
      </c>
    </row>
    <row r="66" spans="1:32" x14ac:dyDescent="0.35">
      <c r="A66">
        <v>3302086</v>
      </c>
      <c r="B66" s="252">
        <v>2086</v>
      </c>
      <c r="C66" t="s">
        <v>995</v>
      </c>
      <c r="D66" s="242">
        <v>0</v>
      </c>
      <c r="E66" s="242">
        <v>33</v>
      </c>
      <c r="F66" s="242">
        <v>24</v>
      </c>
      <c r="G66" s="243">
        <v>57</v>
      </c>
      <c r="H66" s="242">
        <v>0</v>
      </c>
      <c r="I66" s="242">
        <v>0</v>
      </c>
      <c r="J66" s="243">
        <v>0</v>
      </c>
      <c r="K66" s="242">
        <v>0</v>
      </c>
      <c r="L66" s="242">
        <v>495</v>
      </c>
      <c r="M66" s="242">
        <v>360</v>
      </c>
      <c r="N66" s="243">
        <v>855</v>
      </c>
      <c r="O66" s="242">
        <v>0</v>
      </c>
      <c r="P66" s="242">
        <v>0</v>
      </c>
      <c r="Q66" s="243">
        <v>0</v>
      </c>
      <c r="R66" s="242">
        <v>0</v>
      </c>
      <c r="S66" s="242">
        <v>0</v>
      </c>
      <c r="T66" s="244">
        <v>0</v>
      </c>
      <c r="U66" s="242">
        <v>10</v>
      </c>
      <c r="V66" s="242">
        <v>150</v>
      </c>
      <c r="W66" s="244">
        <v>0</v>
      </c>
      <c r="X66" s="242">
        <v>46</v>
      </c>
      <c r="Y66" s="242">
        <v>690</v>
      </c>
      <c r="Z66" s="244">
        <v>0</v>
      </c>
      <c r="AA66" s="242">
        <v>9</v>
      </c>
      <c r="AB66" s="242">
        <v>135</v>
      </c>
      <c r="AC66" s="244">
        <v>0</v>
      </c>
      <c r="AD66" s="242">
        <v>9</v>
      </c>
      <c r="AE66" s="242">
        <v>135</v>
      </c>
      <c r="AF66" s="244">
        <v>0</v>
      </c>
    </row>
    <row r="67" spans="1:32" x14ac:dyDescent="0.35">
      <c r="A67">
        <v>3302093</v>
      </c>
      <c r="B67" s="252">
        <v>2093</v>
      </c>
      <c r="C67" t="s">
        <v>996</v>
      </c>
      <c r="D67" s="242">
        <v>0</v>
      </c>
      <c r="E67" s="242">
        <v>35</v>
      </c>
      <c r="F67" s="242">
        <v>17</v>
      </c>
      <c r="G67" s="243">
        <v>52</v>
      </c>
      <c r="H67" s="242">
        <v>0</v>
      </c>
      <c r="I67" s="242">
        <v>0</v>
      </c>
      <c r="J67" s="243">
        <v>0</v>
      </c>
      <c r="K67" s="242">
        <v>0</v>
      </c>
      <c r="L67" s="242">
        <v>525</v>
      </c>
      <c r="M67" s="242">
        <v>255</v>
      </c>
      <c r="N67" s="243">
        <v>780</v>
      </c>
      <c r="O67" s="242">
        <v>0</v>
      </c>
      <c r="P67" s="242">
        <v>0</v>
      </c>
      <c r="Q67" s="243">
        <v>0</v>
      </c>
      <c r="R67" s="242">
        <v>1</v>
      </c>
      <c r="S67" s="242">
        <v>15</v>
      </c>
      <c r="T67" s="244">
        <v>0</v>
      </c>
      <c r="U67" s="242">
        <v>1</v>
      </c>
      <c r="V67" s="242">
        <v>15</v>
      </c>
      <c r="W67" s="244">
        <v>0</v>
      </c>
      <c r="X67" s="242">
        <v>4</v>
      </c>
      <c r="Y67" s="242">
        <v>60</v>
      </c>
      <c r="Z67" s="244">
        <v>0</v>
      </c>
      <c r="AA67" s="242">
        <v>10</v>
      </c>
      <c r="AB67" s="242">
        <v>150</v>
      </c>
      <c r="AC67" s="244">
        <v>0</v>
      </c>
      <c r="AD67" s="242">
        <v>0</v>
      </c>
      <c r="AE67" s="242">
        <v>0</v>
      </c>
      <c r="AF67" s="244">
        <v>0</v>
      </c>
    </row>
    <row r="68" spans="1:32" x14ac:dyDescent="0.35">
      <c r="A68">
        <v>3302096</v>
      </c>
      <c r="B68" s="252">
        <v>2096</v>
      </c>
      <c r="C68" t="s">
        <v>997</v>
      </c>
      <c r="D68" s="242">
        <v>0</v>
      </c>
      <c r="E68" s="242">
        <v>21</v>
      </c>
      <c r="F68" s="242">
        <v>5</v>
      </c>
      <c r="G68" s="243">
        <v>26</v>
      </c>
      <c r="H68" s="242">
        <v>0</v>
      </c>
      <c r="I68" s="242">
        <v>0</v>
      </c>
      <c r="J68" s="243">
        <v>0</v>
      </c>
      <c r="K68" s="242">
        <v>0</v>
      </c>
      <c r="L68" s="242">
        <v>315</v>
      </c>
      <c r="M68" s="242">
        <v>75</v>
      </c>
      <c r="N68" s="243">
        <v>390</v>
      </c>
      <c r="O68" s="242">
        <v>0</v>
      </c>
      <c r="P68" s="242">
        <v>0</v>
      </c>
      <c r="Q68" s="243">
        <v>0</v>
      </c>
      <c r="R68" s="242">
        <v>9</v>
      </c>
      <c r="S68" s="242">
        <v>135</v>
      </c>
      <c r="T68" s="244">
        <v>0</v>
      </c>
      <c r="U68" s="242">
        <v>14</v>
      </c>
      <c r="V68" s="242">
        <v>210</v>
      </c>
      <c r="W68" s="244">
        <v>0</v>
      </c>
      <c r="X68" s="242">
        <v>1</v>
      </c>
      <c r="Y68" s="242">
        <v>15</v>
      </c>
      <c r="Z68" s="244">
        <v>0</v>
      </c>
      <c r="AA68" s="242">
        <v>15</v>
      </c>
      <c r="AB68" s="242">
        <v>225</v>
      </c>
      <c r="AC68" s="244">
        <v>0</v>
      </c>
      <c r="AD68" s="242">
        <v>15</v>
      </c>
      <c r="AE68" s="242">
        <v>225</v>
      </c>
      <c r="AF68" s="244">
        <v>0</v>
      </c>
    </row>
    <row r="69" spans="1:32" x14ac:dyDescent="0.35">
      <c r="A69">
        <v>3302097</v>
      </c>
      <c r="B69" s="252">
        <v>2097</v>
      </c>
      <c r="C69" t="s">
        <v>998</v>
      </c>
      <c r="D69" s="242">
        <v>0</v>
      </c>
      <c r="E69" s="242">
        <v>18</v>
      </c>
      <c r="F69" s="242">
        <v>4</v>
      </c>
      <c r="G69" s="243">
        <v>22</v>
      </c>
      <c r="H69" s="242">
        <v>0</v>
      </c>
      <c r="I69" s="242">
        <v>0</v>
      </c>
      <c r="J69" s="243">
        <v>0</v>
      </c>
      <c r="K69" s="242">
        <v>0</v>
      </c>
      <c r="L69" s="242">
        <v>270</v>
      </c>
      <c r="M69" s="242">
        <v>60</v>
      </c>
      <c r="N69" s="243">
        <v>330</v>
      </c>
      <c r="O69" s="242">
        <v>0</v>
      </c>
      <c r="P69" s="242">
        <v>0</v>
      </c>
      <c r="Q69" s="243">
        <v>0</v>
      </c>
      <c r="R69" s="242">
        <v>0</v>
      </c>
      <c r="S69" s="242">
        <v>0</v>
      </c>
      <c r="T69" s="244">
        <v>0</v>
      </c>
      <c r="U69" s="242">
        <v>10</v>
      </c>
      <c r="V69" s="242">
        <v>150</v>
      </c>
      <c r="W69" s="244">
        <v>0</v>
      </c>
      <c r="X69" s="242">
        <v>8</v>
      </c>
      <c r="Y69" s="242">
        <v>120</v>
      </c>
      <c r="Z69" s="244">
        <v>0</v>
      </c>
      <c r="AA69" s="242">
        <v>7</v>
      </c>
      <c r="AB69" s="242">
        <v>105</v>
      </c>
      <c r="AC69" s="244">
        <v>0</v>
      </c>
      <c r="AD69" s="242">
        <v>0</v>
      </c>
      <c r="AE69" s="242">
        <v>0</v>
      </c>
      <c r="AF69" s="244">
        <v>0</v>
      </c>
    </row>
    <row r="70" spans="1:32" x14ac:dyDescent="0.35">
      <c r="A70">
        <v>3302098</v>
      </c>
      <c r="B70" s="252">
        <v>2098</v>
      </c>
      <c r="C70" t="s">
        <v>999</v>
      </c>
      <c r="D70" s="242">
        <v>0</v>
      </c>
      <c r="E70" s="242">
        <v>17</v>
      </c>
      <c r="F70" s="242">
        <v>5</v>
      </c>
      <c r="G70" s="243">
        <v>22</v>
      </c>
      <c r="H70" s="242">
        <v>0</v>
      </c>
      <c r="I70" s="242">
        <v>0</v>
      </c>
      <c r="J70" s="243">
        <v>0</v>
      </c>
      <c r="K70" s="242">
        <v>0</v>
      </c>
      <c r="L70" s="242">
        <v>255</v>
      </c>
      <c r="M70" s="242">
        <v>75</v>
      </c>
      <c r="N70" s="243">
        <v>330</v>
      </c>
      <c r="O70" s="242">
        <v>0</v>
      </c>
      <c r="P70" s="242">
        <v>0</v>
      </c>
      <c r="Q70" s="243">
        <v>0</v>
      </c>
      <c r="R70" s="242">
        <v>10</v>
      </c>
      <c r="S70" s="242">
        <v>150</v>
      </c>
      <c r="T70" s="244">
        <v>0</v>
      </c>
      <c r="U70" s="242">
        <v>2</v>
      </c>
      <c r="V70" s="242">
        <v>30</v>
      </c>
      <c r="W70" s="244">
        <v>0</v>
      </c>
      <c r="X70" s="242">
        <v>8</v>
      </c>
      <c r="Y70" s="242">
        <v>120</v>
      </c>
      <c r="Z70" s="244">
        <v>0</v>
      </c>
      <c r="AA70" s="242">
        <v>12</v>
      </c>
      <c r="AB70" s="242">
        <v>180</v>
      </c>
      <c r="AC70" s="244">
        <v>0</v>
      </c>
      <c r="AD70" s="242">
        <v>12</v>
      </c>
      <c r="AE70" s="242">
        <v>180</v>
      </c>
      <c r="AF70" s="244">
        <v>0</v>
      </c>
    </row>
    <row r="71" spans="1:32" x14ac:dyDescent="0.35">
      <c r="A71">
        <v>3302099</v>
      </c>
      <c r="B71" s="252">
        <v>2099</v>
      </c>
      <c r="C71" t="s">
        <v>1000</v>
      </c>
      <c r="D71" s="242">
        <v>0</v>
      </c>
      <c r="E71" s="242">
        <v>11</v>
      </c>
      <c r="F71" s="242">
        <v>4</v>
      </c>
      <c r="G71" s="243">
        <v>15</v>
      </c>
      <c r="H71" s="242">
        <v>0</v>
      </c>
      <c r="I71" s="242">
        <v>0</v>
      </c>
      <c r="J71" s="243">
        <v>0</v>
      </c>
      <c r="K71" s="242">
        <v>0</v>
      </c>
      <c r="L71" s="242">
        <v>165</v>
      </c>
      <c r="M71" s="242">
        <v>60</v>
      </c>
      <c r="N71" s="243">
        <v>225</v>
      </c>
      <c r="O71" s="242">
        <v>0</v>
      </c>
      <c r="P71" s="242">
        <v>0</v>
      </c>
      <c r="Q71" s="243">
        <v>0</v>
      </c>
      <c r="R71" s="242">
        <v>6</v>
      </c>
      <c r="S71" s="242">
        <v>90</v>
      </c>
      <c r="T71" s="244">
        <v>0</v>
      </c>
      <c r="U71" s="242">
        <v>0</v>
      </c>
      <c r="V71" s="242">
        <v>0</v>
      </c>
      <c r="W71" s="244">
        <v>0</v>
      </c>
      <c r="X71" s="242">
        <v>7</v>
      </c>
      <c r="Y71" s="242">
        <v>105</v>
      </c>
      <c r="Z71" s="244">
        <v>0</v>
      </c>
      <c r="AA71" s="242">
        <v>7</v>
      </c>
      <c r="AB71" s="242">
        <v>105</v>
      </c>
      <c r="AC71" s="244">
        <v>0</v>
      </c>
      <c r="AD71" s="242">
        <v>0</v>
      </c>
      <c r="AE71" s="242">
        <v>0</v>
      </c>
      <c r="AF71" s="244">
        <v>0</v>
      </c>
    </row>
    <row r="72" spans="1:32" x14ac:dyDescent="0.35">
      <c r="A72">
        <v>3302100</v>
      </c>
      <c r="B72" s="252">
        <v>2100</v>
      </c>
      <c r="C72" t="s">
        <v>1001</v>
      </c>
      <c r="D72" s="242">
        <v>0</v>
      </c>
      <c r="E72" s="242">
        <v>13</v>
      </c>
      <c r="F72" s="242">
        <v>9</v>
      </c>
      <c r="G72" s="243">
        <v>22</v>
      </c>
      <c r="H72" s="242">
        <v>0</v>
      </c>
      <c r="I72" s="242">
        <v>0</v>
      </c>
      <c r="J72" s="243">
        <v>0</v>
      </c>
      <c r="K72" s="242">
        <v>0</v>
      </c>
      <c r="L72" s="242">
        <v>195</v>
      </c>
      <c r="M72" s="242">
        <v>135</v>
      </c>
      <c r="N72" s="243">
        <v>330</v>
      </c>
      <c r="O72" s="242">
        <v>0</v>
      </c>
      <c r="P72" s="242">
        <v>0</v>
      </c>
      <c r="Q72" s="243">
        <v>0</v>
      </c>
      <c r="R72" s="242">
        <v>11</v>
      </c>
      <c r="S72" s="242">
        <v>165</v>
      </c>
      <c r="T72" s="244">
        <v>0</v>
      </c>
      <c r="U72" s="242">
        <v>7</v>
      </c>
      <c r="V72" s="242">
        <v>105</v>
      </c>
      <c r="W72" s="244">
        <v>0</v>
      </c>
      <c r="X72" s="242">
        <v>3</v>
      </c>
      <c r="Y72" s="242">
        <v>45</v>
      </c>
      <c r="Z72" s="244">
        <v>0</v>
      </c>
      <c r="AA72" s="242">
        <v>10</v>
      </c>
      <c r="AB72" s="242">
        <v>150</v>
      </c>
      <c r="AC72" s="244">
        <v>0</v>
      </c>
      <c r="AD72" s="242">
        <v>10</v>
      </c>
      <c r="AE72" s="242">
        <v>150</v>
      </c>
      <c r="AF72" s="244">
        <v>0</v>
      </c>
    </row>
    <row r="73" spans="1:32" x14ac:dyDescent="0.35">
      <c r="A73">
        <v>3302102</v>
      </c>
      <c r="B73" s="252">
        <v>2102</v>
      </c>
      <c r="C73" t="s">
        <v>1002</v>
      </c>
      <c r="D73" s="242">
        <v>0</v>
      </c>
      <c r="E73" s="242">
        <v>25</v>
      </c>
      <c r="F73" s="242">
        <v>9</v>
      </c>
      <c r="G73" s="243">
        <v>34</v>
      </c>
      <c r="H73" s="242">
        <v>0</v>
      </c>
      <c r="I73" s="242">
        <v>0</v>
      </c>
      <c r="J73" s="243">
        <v>0</v>
      </c>
      <c r="K73" s="242">
        <v>0</v>
      </c>
      <c r="L73" s="242">
        <v>375</v>
      </c>
      <c r="M73" s="242">
        <v>135</v>
      </c>
      <c r="N73" s="243">
        <v>510</v>
      </c>
      <c r="O73" s="242">
        <v>0</v>
      </c>
      <c r="P73" s="242">
        <v>0</v>
      </c>
      <c r="Q73" s="243">
        <v>0</v>
      </c>
      <c r="R73" s="242">
        <v>20</v>
      </c>
      <c r="S73" s="242">
        <v>300</v>
      </c>
      <c r="T73" s="244">
        <v>0</v>
      </c>
      <c r="U73" s="242">
        <v>6</v>
      </c>
      <c r="V73" s="242">
        <v>90</v>
      </c>
      <c r="W73" s="244">
        <v>0</v>
      </c>
      <c r="X73" s="242">
        <v>4</v>
      </c>
      <c r="Y73" s="242">
        <v>60</v>
      </c>
      <c r="Z73" s="244">
        <v>0</v>
      </c>
      <c r="AA73" s="242">
        <v>8</v>
      </c>
      <c r="AB73" s="242">
        <v>120</v>
      </c>
      <c r="AC73" s="244">
        <v>0</v>
      </c>
      <c r="AD73" s="242">
        <v>7</v>
      </c>
      <c r="AE73" s="242">
        <v>105</v>
      </c>
      <c r="AF73" s="244">
        <v>0</v>
      </c>
    </row>
    <row r="74" spans="1:32" x14ac:dyDescent="0.35">
      <c r="A74">
        <v>3302103</v>
      </c>
      <c r="B74" s="252">
        <v>2103</v>
      </c>
      <c r="C74" t="s">
        <v>1003</v>
      </c>
      <c r="D74" s="242">
        <v>0</v>
      </c>
      <c r="E74" s="242">
        <v>32</v>
      </c>
      <c r="F74" s="242">
        <v>9</v>
      </c>
      <c r="G74" s="243">
        <v>41</v>
      </c>
      <c r="H74" s="242">
        <v>8</v>
      </c>
      <c r="I74" s="242">
        <v>1</v>
      </c>
      <c r="J74" s="243">
        <v>9</v>
      </c>
      <c r="K74" s="242">
        <v>0</v>
      </c>
      <c r="L74" s="242">
        <v>480</v>
      </c>
      <c r="M74" s="242">
        <v>135</v>
      </c>
      <c r="N74" s="243">
        <v>615</v>
      </c>
      <c r="O74" s="242">
        <v>120</v>
      </c>
      <c r="P74" s="242">
        <v>15</v>
      </c>
      <c r="Q74" s="243">
        <v>135</v>
      </c>
      <c r="R74" s="242">
        <v>6</v>
      </c>
      <c r="S74" s="242">
        <v>90</v>
      </c>
      <c r="T74" s="244">
        <v>0</v>
      </c>
      <c r="U74" s="242">
        <v>8</v>
      </c>
      <c r="V74" s="242">
        <v>120</v>
      </c>
      <c r="W74" s="244">
        <v>30</v>
      </c>
      <c r="X74" s="242">
        <v>13</v>
      </c>
      <c r="Y74" s="242">
        <v>195</v>
      </c>
      <c r="Z74" s="244">
        <v>45</v>
      </c>
      <c r="AA74" s="242">
        <v>18</v>
      </c>
      <c r="AB74" s="242">
        <v>270</v>
      </c>
      <c r="AC74" s="244">
        <v>0</v>
      </c>
      <c r="AD74" s="242">
        <v>18</v>
      </c>
      <c r="AE74" s="242">
        <v>270</v>
      </c>
      <c r="AF74" s="244">
        <v>0</v>
      </c>
    </row>
    <row r="75" spans="1:32" x14ac:dyDescent="0.35">
      <c r="A75">
        <v>3302108</v>
      </c>
      <c r="B75" s="252">
        <v>2108</v>
      </c>
      <c r="C75" t="s">
        <v>1004</v>
      </c>
      <c r="D75" s="242">
        <v>0</v>
      </c>
      <c r="E75" s="242">
        <v>39</v>
      </c>
      <c r="F75" s="242">
        <v>12</v>
      </c>
      <c r="G75" s="243">
        <v>51</v>
      </c>
      <c r="H75" s="242">
        <v>0</v>
      </c>
      <c r="I75" s="242">
        <v>0</v>
      </c>
      <c r="J75" s="243">
        <v>0</v>
      </c>
      <c r="K75" s="242">
        <v>0</v>
      </c>
      <c r="L75" s="242">
        <v>585</v>
      </c>
      <c r="M75" s="242">
        <v>180</v>
      </c>
      <c r="N75" s="243">
        <v>765</v>
      </c>
      <c r="O75" s="242">
        <v>0</v>
      </c>
      <c r="P75" s="242">
        <v>0</v>
      </c>
      <c r="Q75" s="243">
        <v>0</v>
      </c>
      <c r="R75" s="242">
        <v>0</v>
      </c>
      <c r="S75" s="242">
        <v>0</v>
      </c>
      <c r="T75" s="244">
        <v>0</v>
      </c>
      <c r="U75" s="242">
        <v>35</v>
      </c>
      <c r="V75" s="242">
        <v>525</v>
      </c>
      <c r="W75" s="244">
        <v>0</v>
      </c>
      <c r="X75" s="242">
        <v>9</v>
      </c>
      <c r="Y75" s="242">
        <v>135</v>
      </c>
      <c r="Z75" s="244">
        <v>0</v>
      </c>
      <c r="AA75" s="242">
        <v>12</v>
      </c>
      <c r="AB75" s="242">
        <v>180</v>
      </c>
      <c r="AC75" s="244">
        <v>0</v>
      </c>
      <c r="AD75" s="242">
        <v>0</v>
      </c>
      <c r="AE75" s="242">
        <v>0</v>
      </c>
      <c r="AF75" s="244">
        <v>0</v>
      </c>
    </row>
    <row r="76" spans="1:32" x14ac:dyDescent="0.35">
      <c r="A76">
        <v>3302109</v>
      </c>
      <c r="B76" s="252">
        <v>2109</v>
      </c>
      <c r="C76" t="s">
        <v>1005</v>
      </c>
      <c r="D76" s="242">
        <v>0</v>
      </c>
      <c r="E76" s="242">
        <v>11</v>
      </c>
      <c r="F76" s="242">
        <v>2</v>
      </c>
      <c r="G76" s="243">
        <v>13</v>
      </c>
      <c r="H76" s="242">
        <v>0</v>
      </c>
      <c r="I76" s="242">
        <v>0</v>
      </c>
      <c r="J76" s="243">
        <v>0</v>
      </c>
      <c r="K76" s="242">
        <v>0</v>
      </c>
      <c r="L76" s="242">
        <v>165</v>
      </c>
      <c r="M76" s="242">
        <v>30</v>
      </c>
      <c r="N76" s="243">
        <v>195</v>
      </c>
      <c r="O76" s="242">
        <v>0</v>
      </c>
      <c r="P76" s="242">
        <v>0</v>
      </c>
      <c r="Q76" s="243">
        <v>0</v>
      </c>
      <c r="R76" s="242">
        <v>2</v>
      </c>
      <c r="S76" s="242">
        <v>30</v>
      </c>
      <c r="T76" s="244">
        <v>0</v>
      </c>
      <c r="U76" s="242">
        <v>2</v>
      </c>
      <c r="V76" s="242">
        <v>30</v>
      </c>
      <c r="W76" s="244">
        <v>0</v>
      </c>
      <c r="X76" s="242">
        <v>5</v>
      </c>
      <c r="Y76" s="242">
        <v>75</v>
      </c>
      <c r="Z76" s="244">
        <v>0</v>
      </c>
      <c r="AA76" s="242">
        <v>6</v>
      </c>
      <c r="AB76" s="242">
        <v>90</v>
      </c>
      <c r="AC76" s="244">
        <v>0</v>
      </c>
      <c r="AD76" s="242">
        <v>6</v>
      </c>
      <c r="AE76" s="242">
        <v>90</v>
      </c>
      <c r="AF76" s="244">
        <v>0</v>
      </c>
    </row>
    <row r="77" spans="1:32" x14ac:dyDescent="0.35">
      <c r="A77">
        <v>3302110</v>
      </c>
      <c r="B77" s="252">
        <v>2110</v>
      </c>
      <c r="C77" t="s">
        <v>1006</v>
      </c>
      <c r="D77" s="242">
        <v>0</v>
      </c>
      <c r="E77" s="242">
        <v>61</v>
      </c>
      <c r="F77" s="242">
        <v>15</v>
      </c>
      <c r="G77" s="243">
        <v>76</v>
      </c>
      <c r="H77" s="242">
        <v>0</v>
      </c>
      <c r="I77" s="242">
        <v>0</v>
      </c>
      <c r="J77" s="243">
        <v>0</v>
      </c>
      <c r="K77" s="242">
        <v>0</v>
      </c>
      <c r="L77" s="242">
        <v>915</v>
      </c>
      <c r="M77" s="242">
        <v>225</v>
      </c>
      <c r="N77" s="243">
        <v>1140</v>
      </c>
      <c r="O77" s="242">
        <v>0</v>
      </c>
      <c r="P77" s="242">
        <v>0</v>
      </c>
      <c r="Q77" s="243">
        <v>0</v>
      </c>
      <c r="R77" s="242">
        <v>12</v>
      </c>
      <c r="S77" s="242">
        <v>180</v>
      </c>
      <c r="T77" s="244">
        <v>0</v>
      </c>
      <c r="U77" s="242">
        <v>3</v>
      </c>
      <c r="V77" s="242">
        <v>45</v>
      </c>
      <c r="W77" s="244">
        <v>0</v>
      </c>
      <c r="X77" s="242">
        <v>38</v>
      </c>
      <c r="Y77" s="242">
        <v>570</v>
      </c>
      <c r="Z77" s="244">
        <v>0</v>
      </c>
      <c r="AA77" s="242">
        <v>23</v>
      </c>
      <c r="AB77" s="242">
        <v>345</v>
      </c>
      <c r="AC77" s="244">
        <v>0</v>
      </c>
      <c r="AD77" s="242">
        <v>23</v>
      </c>
      <c r="AE77" s="242">
        <v>345</v>
      </c>
      <c r="AF77" s="244">
        <v>0</v>
      </c>
    </row>
    <row r="78" spans="1:32" x14ac:dyDescent="0.35">
      <c r="A78">
        <v>3302115</v>
      </c>
      <c r="B78" s="252">
        <v>2115</v>
      </c>
      <c r="C78" t="s">
        <v>1007</v>
      </c>
      <c r="D78" s="242">
        <v>0</v>
      </c>
      <c r="E78" s="242">
        <v>29</v>
      </c>
      <c r="F78" s="242">
        <v>10</v>
      </c>
      <c r="G78" s="243">
        <v>39</v>
      </c>
      <c r="H78" s="242">
        <v>5</v>
      </c>
      <c r="I78" s="242">
        <v>2</v>
      </c>
      <c r="J78" s="243">
        <v>7</v>
      </c>
      <c r="K78" s="242">
        <v>0</v>
      </c>
      <c r="L78" s="242">
        <v>435</v>
      </c>
      <c r="M78" s="242">
        <v>150</v>
      </c>
      <c r="N78" s="243">
        <v>585</v>
      </c>
      <c r="O78" s="242">
        <v>75</v>
      </c>
      <c r="P78" s="242">
        <v>30</v>
      </c>
      <c r="Q78" s="243">
        <v>105</v>
      </c>
      <c r="R78" s="242">
        <v>13</v>
      </c>
      <c r="S78" s="242">
        <v>195</v>
      </c>
      <c r="T78" s="244">
        <v>30</v>
      </c>
      <c r="U78" s="242">
        <v>16</v>
      </c>
      <c r="V78" s="242">
        <v>240</v>
      </c>
      <c r="W78" s="244">
        <v>45</v>
      </c>
      <c r="X78" s="242">
        <v>0</v>
      </c>
      <c r="Y78" s="242">
        <v>0</v>
      </c>
      <c r="Z78" s="244">
        <v>0</v>
      </c>
      <c r="AA78" s="242">
        <v>18</v>
      </c>
      <c r="AB78" s="242">
        <v>270</v>
      </c>
      <c r="AC78" s="244">
        <v>0</v>
      </c>
      <c r="AD78" s="242">
        <v>0</v>
      </c>
      <c r="AE78" s="242">
        <v>0</v>
      </c>
      <c r="AF78" s="244">
        <v>0</v>
      </c>
    </row>
    <row r="79" spans="1:32" x14ac:dyDescent="0.35">
      <c r="A79">
        <v>3302117</v>
      </c>
      <c r="B79" s="252">
        <v>2117</v>
      </c>
      <c r="C79" t="s">
        <v>1008</v>
      </c>
      <c r="D79" s="242">
        <v>14</v>
      </c>
      <c r="E79" s="242">
        <v>22</v>
      </c>
      <c r="F79" s="242">
        <v>6</v>
      </c>
      <c r="G79" s="243">
        <v>28</v>
      </c>
      <c r="H79" s="242">
        <v>0</v>
      </c>
      <c r="I79" s="242">
        <v>0</v>
      </c>
      <c r="J79" s="243">
        <v>0</v>
      </c>
      <c r="K79" s="242">
        <v>210</v>
      </c>
      <c r="L79" s="242">
        <v>330</v>
      </c>
      <c r="M79" s="242">
        <v>90</v>
      </c>
      <c r="N79" s="243">
        <v>420</v>
      </c>
      <c r="O79" s="242">
        <v>0</v>
      </c>
      <c r="P79" s="242">
        <v>0</v>
      </c>
      <c r="Q79" s="243">
        <v>0</v>
      </c>
      <c r="R79" s="242">
        <v>3</v>
      </c>
      <c r="S79" s="242">
        <v>45</v>
      </c>
      <c r="T79" s="244">
        <v>0</v>
      </c>
      <c r="U79" s="242">
        <v>6</v>
      </c>
      <c r="V79" s="242">
        <v>90</v>
      </c>
      <c r="W79" s="244">
        <v>0</v>
      </c>
      <c r="X79" s="242">
        <v>19</v>
      </c>
      <c r="Y79" s="242">
        <v>285</v>
      </c>
      <c r="Z79" s="244">
        <v>0</v>
      </c>
      <c r="AA79" s="242">
        <v>4</v>
      </c>
      <c r="AB79" s="242">
        <v>60</v>
      </c>
      <c r="AC79" s="244">
        <v>0</v>
      </c>
      <c r="AD79" s="242">
        <v>4</v>
      </c>
      <c r="AE79" s="242">
        <v>60</v>
      </c>
      <c r="AF79" s="244">
        <v>0</v>
      </c>
    </row>
    <row r="80" spans="1:32" x14ac:dyDescent="0.35">
      <c r="A80">
        <v>3302119</v>
      </c>
      <c r="B80" s="252">
        <v>2119</v>
      </c>
      <c r="C80" t="s">
        <v>1009</v>
      </c>
      <c r="D80" s="242">
        <v>0</v>
      </c>
      <c r="E80" s="242">
        <v>25</v>
      </c>
      <c r="F80" s="242">
        <v>14</v>
      </c>
      <c r="G80" s="243">
        <v>39</v>
      </c>
      <c r="H80" s="242">
        <v>2</v>
      </c>
      <c r="I80" s="242">
        <v>3</v>
      </c>
      <c r="J80" s="243">
        <v>5</v>
      </c>
      <c r="K80" s="242">
        <v>0</v>
      </c>
      <c r="L80" s="242">
        <v>375</v>
      </c>
      <c r="M80" s="242">
        <v>210</v>
      </c>
      <c r="N80" s="243">
        <v>585</v>
      </c>
      <c r="O80" s="242">
        <v>30</v>
      </c>
      <c r="P80" s="242">
        <v>45</v>
      </c>
      <c r="Q80" s="243">
        <v>75</v>
      </c>
      <c r="R80" s="242">
        <v>1</v>
      </c>
      <c r="S80" s="242">
        <v>15</v>
      </c>
      <c r="T80" s="244">
        <v>0</v>
      </c>
      <c r="U80" s="242">
        <v>5</v>
      </c>
      <c r="V80" s="242">
        <v>75</v>
      </c>
      <c r="W80" s="244">
        <v>0</v>
      </c>
      <c r="X80" s="242">
        <v>13</v>
      </c>
      <c r="Y80" s="242">
        <v>195</v>
      </c>
      <c r="Z80" s="244">
        <v>15</v>
      </c>
      <c r="AA80" s="242">
        <v>12</v>
      </c>
      <c r="AB80" s="242">
        <v>180</v>
      </c>
      <c r="AC80" s="244">
        <v>15</v>
      </c>
      <c r="AD80" s="242">
        <v>3</v>
      </c>
      <c r="AE80" s="242">
        <v>45</v>
      </c>
      <c r="AF80" s="244">
        <v>15</v>
      </c>
    </row>
    <row r="81" spans="1:32" x14ac:dyDescent="0.35">
      <c r="A81">
        <v>3302121</v>
      </c>
      <c r="B81" s="252">
        <v>2121</v>
      </c>
      <c r="C81" t="s">
        <v>1010</v>
      </c>
      <c r="D81" s="242">
        <v>0</v>
      </c>
      <c r="E81" s="242">
        <v>26</v>
      </c>
      <c r="F81" s="242">
        <v>6</v>
      </c>
      <c r="G81" s="243">
        <v>32</v>
      </c>
      <c r="H81" s="242">
        <v>0</v>
      </c>
      <c r="I81" s="242">
        <v>0</v>
      </c>
      <c r="J81" s="243">
        <v>0</v>
      </c>
      <c r="K81" s="242">
        <v>0</v>
      </c>
      <c r="L81" s="242">
        <v>390</v>
      </c>
      <c r="M81" s="242">
        <v>90</v>
      </c>
      <c r="N81" s="243">
        <v>480</v>
      </c>
      <c r="O81" s="242">
        <v>0</v>
      </c>
      <c r="P81" s="242">
        <v>0</v>
      </c>
      <c r="Q81" s="243">
        <v>0</v>
      </c>
      <c r="R81" s="242">
        <v>25</v>
      </c>
      <c r="S81" s="242">
        <v>375</v>
      </c>
      <c r="T81" s="244">
        <v>0</v>
      </c>
      <c r="U81" s="242">
        <v>5</v>
      </c>
      <c r="V81" s="242">
        <v>75</v>
      </c>
      <c r="W81" s="244">
        <v>0</v>
      </c>
      <c r="X81" s="242">
        <v>0</v>
      </c>
      <c r="Y81" s="242">
        <v>0</v>
      </c>
      <c r="Z81" s="244">
        <v>0</v>
      </c>
      <c r="AA81" s="242">
        <v>18</v>
      </c>
      <c r="AB81" s="242">
        <v>270</v>
      </c>
      <c r="AC81" s="244">
        <v>0</v>
      </c>
      <c r="AD81" s="242">
        <v>18</v>
      </c>
      <c r="AE81" s="242">
        <v>270</v>
      </c>
      <c r="AF81" s="244">
        <v>0</v>
      </c>
    </row>
    <row r="82" spans="1:32" x14ac:dyDescent="0.35">
      <c r="A82">
        <v>3302122</v>
      </c>
      <c r="B82" s="252">
        <v>2122</v>
      </c>
      <c r="C82" t="s">
        <v>1011</v>
      </c>
      <c r="D82" s="242">
        <v>0</v>
      </c>
      <c r="E82" s="242">
        <v>36</v>
      </c>
      <c r="F82" s="242">
        <v>17</v>
      </c>
      <c r="G82" s="243">
        <v>53</v>
      </c>
      <c r="H82" s="242">
        <v>0</v>
      </c>
      <c r="I82" s="242">
        <v>0</v>
      </c>
      <c r="J82" s="243">
        <v>0</v>
      </c>
      <c r="K82" s="242">
        <v>0</v>
      </c>
      <c r="L82" s="242">
        <v>540</v>
      </c>
      <c r="M82" s="242">
        <v>255</v>
      </c>
      <c r="N82" s="243">
        <v>795</v>
      </c>
      <c r="O82" s="242">
        <v>0</v>
      </c>
      <c r="P82" s="242">
        <v>0</v>
      </c>
      <c r="Q82" s="243">
        <v>0</v>
      </c>
      <c r="R82" s="242">
        <v>1</v>
      </c>
      <c r="S82" s="242">
        <v>15</v>
      </c>
      <c r="T82" s="244">
        <v>0</v>
      </c>
      <c r="U82" s="242">
        <v>9</v>
      </c>
      <c r="V82" s="242">
        <v>135</v>
      </c>
      <c r="W82" s="244">
        <v>0</v>
      </c>
      <c r="X82" s="242">
        <v>37</v>
      </c>
      <c r="Y82" s="242">
        <v>555</v>
      </c>
      <c r="Z82" s="244">
        <v>0</v>
      </c>
      <c r="AA82" s="242">
        <v>0</v>
      </c>
      <c r="AB82" s="242">
        <v>0</v>
      </c>
      <c r="AC82" s="244">
        <v>0</v>
      </c>
      <c r="AD82" s="242">
        <v>0</v>
      </c>
      <c r="AE82" s="242">
        <v>0</v>
      </c>
      <c r="AF82" s="244">
        <v>0</v>
      </c>
    </row>
    <row r="83" spans="1:32" x14ac:dyDescent="0.35">
      <c r="A83">
        <v>3302127</v>
      </c>
      <c r="B83" s="252">
        <v>2127</v>
      </c>
      <c r="C83" t="s">
        <v>129</v>
      </c>
      <c r="D83" s="242">
        <v>0</v>
      </c>
      <c r="E83" s="242">
        <v>32</v>
      </c>
      <c r="F83" s="242">
        <v>11</v>
      </c>
      <c r="G83" s="243">
        <v>43</v>
      </c>
      <c r="H83" s="242">
        <v>9</v>
      </c>
      <c r="I83" s="242">
        <v>3</v>
      </c>
      <c r="J83" s="243">
        <v>12</v>
      </c>
      <c r="K83" s="242">
        <v>0</v>
      </c>
      <c r="L83" s="242">
        <v>480</v>
      </c>
      <c r="M83" s="242">
        <v>165</v>
      </c>
      <c r="N83" s="243">
        <v>645</v>
      </c>
      <c r="O83" s="242">
        <v>135</v>
      </c>
      <c r="P83" s="242">
        <v>45</v>
      </c>
      <c r="Q83" s="243">
        <v>180</v>
      </c>
      <c r="R83" s="242">
        <v>4</v>
      </c>
      <c r="S83" s="242">
        <v>60</v>
      </c>
      <c r="T83" s="244">
        <v>15</v>
      </c>
      <c r="U83" s="242">
        <v>25</v>
      </c>
      <c r="V83" s="242">
        <v>375</v>
      </c>
      <c r="W83" s="244">
        <v>120</v>
      </c>
      <c r="X83" s="242">
        <v>13</v>
      </c>
      <c r="Y83" s="242">
        <v>195</v>
      </c>
      <c r="Z83" s="244">
        <v>30</v>
      </c>
      <c r="AA83" s="242">
        <v>7</v>
      </c>
      <c r="AB83" s="242">
        <v>105</v>
      </c>
      <c r="AC83" s="244">
        <v>30</v>
      </c>
      <c r="AD83" s="242">
        <v>3</v>
      </c>
      <c r="AE83" s="242">
        <v>45</v>
      </c>
      <c r="AF83" s="244">
        <v>30</v>
      </c>
    </row>
    <row r="84" spans="1:32" x14ac:dyDescent="0.35">
      <c r="A84">
        <v>3302132</v>
      </c>
      <c r="B84" s="252">
        <v>2132</v>
      </c>
      <c r="C84" t="s">
        <v>1012</v>
      </c>
      <c r="D84" s="242">
        <v>0</v>
      </c>
      <c r="E84" s="242">
        <v>32</v>
      </c>
      <c r="F84" s="242">
        <v>10</v>
      </c>
      <c r="G84" s="243">
        <v>42</v>
      </c>
      <c r="H84" s="242">
        <v>0</v>
      </c>
      <c r="I84" s="242">
        <v>0</v>
      </c>
      <c r="J84" s="243">
        <v>0</v>
      </c>
      <c r="K84" s="242">
        <v>0</v>
      </c>
      <c r="L84" s="242">
        <v>450</v>
      </c>
      <c r="M84" s="242">
        <v>135</v>
      </c>
      <c r="N84" s="243">
        <v>585</v>
      </c>
      <c r="O84" s="242">
        <v>0</v>
      </c>
      <c r="P84" s="242">
        <v>0</v>
      </c>
      <c r="Q84" s="243">
        <v>0</v>
      </c>
      <c r="R84" s="242">
        <v>0</v>
      </c>
      <c r="S84" s="242">
        <v>0</v>
      </c>
      <c r="T84" s="244">
        <v>0</v>
      </c>
      <c r="U84" s="242">
        <v>12</v>
      </c>
      <c r="V84" s="242">
        <v>165</v>
      </c>
      <c r="W84" s="244">
        <v>0</v>
      </c>
      <c r="X84" s="242">
        <v>28</v>
      </c>
      <c r="Y84" s="242">
        <v>390</v>
      </c>
      <c r="Z84" s="244">
        <v>0</v>
      </c>
      <c r="AA84" s="242">
        <v>3</v>
      </c>
      <c r="AB84" s="242">
        <v>45</v>
      </c>
      <c r="AC84" s="244">
        <v>0</v>
      </c>
      <c r="AD84" s="242">
        <v>0</v>
      </c>
      <c r="AE84" s="242">
        <v>0</v>
      </c>
      <c r="AF84" s="244">
        <v>0</v>
      </c>
    </row>
    <row r="85" spans="1:32" x14ac:dyDescent="0.35">
      <c r="A85">
        <v>3302136</v>
      </c>
      <c r="B85" s="252">
        <v>2136</v>
      </c>
      <c r="C85" t="s">
        <v>1013</v>
      </c>
      <c r="D85" s="242">
        <v>1</v>
      </c>
      <c r="E85" s="242">
        <v>28</v>
      </c>
      <c r="F85" s="242">
        <v>10</v>
      </c>
      <c r="G85" s="243">
        <v>38</v>
      </c>
      <c r="H85" s="242">
        <v>7</v>
      </c>
      <c r="I85" s="242">
        <v>1</v>
      </c>
      <c r="J85" s="243">
        <v>8</v>
      </c>
      <c r="K85" s="242">
        <v>0</v>
      </c>
      <c r="L85" s="242">
        <v>420</v>
      </c>
      <c r="M85" s="242">
        <v>150</v>
      </c>
      <c r="N85" s="243">
        <v>570</v>
      </c>
      <c r="O85" s="242">
        <v>105</v>
      </c>
      <c r="P85" s="242">
        <v>15</v>
      </c>
      <c r="Q85" s="243">
        <v>120</v>
      </c>
      <c r="R85" s="242">
        <v>12</v>
      </c>
      <c r="S85" s="242">
        <v>180</v>
      </c>
      <c r="T85" s="244">
        <v>15</v>
      </c>
      <c r="U85" s="242">
        <v>1</v>
      </c>
      <c r="V85" s="242">
        <v>15</v>
      </c>
      <c r="W85" s="244">
        <v>15</v>
      </c>
      <c r="X85" s="242">
        <v>16</v>
      </c>
      <c r="Y85" s="242">
        <v>240</v>
      </c>
      <c r="Z85" s="244">
        <v>75</v>
      </c>
      <c r="AA85" s="242">
        <v>18</v>
      </c>
      <c r="AB85" s="242">
        <v>270</v>
      </c>
      <c r="AC85" s="244">
        <v>30</v>
      </c>
      <c r="AD85" s="242">
        <v>18</v>
      </c>
      <c r="AE85" s="242">
        <v>270</v>
      </c>
      <c r="AF85" s="244">
        <v>30</v>
      </c>
    </row>
    <row r="86" spans="1:32" x14ac:dyDescent="0.35">
      <c r="A86">
        <v>3302138</v>
      </c>
      <c r="B86" s="252">
        <v>2138</v>
      </c>
      <c r="C86" t="s">
        <v>1014</v>
      </c>
      <c r="D86" s="242">
        <v>0</v>
      </c>
      <c r="E86" s="242">
        <v>23</v>
      </c>
      <c r="F86" s="242">
        <v>8</v>
      </c>
      <c r="G86" s="243">
        <v>31</v>
      </c>
      <c r="H86" s="242">
        <v>7</v>
      </c>
      <c r="I86" s="242">
        <v>1</v>
      </c>
      <c r="J86" s="243">
        <v>8</v>
      </c>
      <c r="K86" s="242">
        <v>0</v>
      </c>
      <c r="L86" s="242">
        <v>345</v>
      </c>
      <c r="M86" s="242">
        <v>120</v>
      </c>
      <c r="N86" s="243">
        <v>465</v>
      </c>
      <c r="O86" s="242">
        <v>90</v>
      </c>
      <c r="P86" s="242">
        <v>15</v>
      </c>
      <c r="Q86" s="243">
        <v>105</v>
      </c>
      <c r="R86" s="242">
        <v>0</v>
      </c>
      <c r="S86" s="242">
        <v>0</v>
      </c>
      <c r="T86" s="244">
        <v>0</v>
      </c>
      <c r="U86" s="242">
        <v>2</v>
      </c>
      <c r="V86" s="242">
        <v>30</v>
      </c>
      <c r="W86" s="244">
        <v>0</v>
      </c>
      <c r="X86" s="242">
        <v>3</v>
      </c>
      <c r="Y86" s="242">
        <v>45</v>
      </c>
      <c r="Z86" s="244">
        <v>0</v>
      </c>
      <c r="AA86" s="242">
        <v>7</v>
      </c>
      <c r="AB86" s="242">
        <v>105</v>
      </c>
      <c r="AC86" s="244">
        <v>15</v>
      </c>
      <c r="AD86" s="242">
        <v>7</v>
      </c>
      <c r="AE86" s="242">
        <v>105</v>
      </c>
      <c r="AF86" s="244">
        <v>15</v>
      </c>
    </row>
    <row r="87" spans="1:32" x14ac:dyDescent="0.35">
      <c r="A87">
        <v>3302141</v>
      </c>
      <c r="B87" s="252">
        <v>2141</v>
      </c>
      <c r="C87" t="s">
        <v>1015</v>
      </c>
      <c r="D87" s="242">
        <v>0</v>
      </c>
      <c r="E87" s="242">
        <v>11</v>
      </c>
      <c r="F87" s="242">
        <v>8</v>
      </c>
      <c r="G87" s="243">
        <v>19</v>
      </c>
      <c r="H87" s="242">
        <v>0</v>
      </c>
      <c r="I87" s="242">
        <v>0</v>
      </c>
      <c r="J87" s="243">
        <v>0</v>
      </c>
      <c r="K87" s="242">
        <v>0</v>
      </c>
      <c r="L87" s="242">
        <v>165</v>
      </c>
      <c r="M87" s="242">
        <v>120</v>
      </c>
      <c r="N87" s="243">
        <v>285</v>
      </c>
      <c r="O87" s="242">
        <v>0</v>
      </c>
      <c r="P87" s="242">
        <v>0</v>
      </c>
      <c r="Q87" s="243">
        <v>0</v>
      </c>
      <c r="R87" s="242">
        <v>12</v>
      </c>
      <c r="S87" s="242">
        <v>180</v>
      </c>
      <c r="T87" s="244">
        <v>0</v>
      </c>
      <c r="U87" s="242">
        <v>4</v>
      </c>
      <c r="V87" s="242">
        <v>60</v>
      </c>
      <c r="W87" s="244">
        <v>0</v>
      </c>
      <c r="X87" s="242">
        <v>1</v>
      </c>
      <c r="Y87" s="242">
        <v>15</v>
      </c>
      <c r="Z87" s="244">
        <v>0</v>
      </c>
      <c r="AA87" s="242">
        <v>10</v>
      </c>
      <c r="AB87" s="242">
        <v>150</v>
      </c>
      <c r="AC87" s="244">
        <v>0</v>
      </c>
      <c r="AD87" s="242">
        <v>10</v>
      </c>
      <c r="AE87" s="242">
        <v>150</v>
      </c>
      <c r="AF87" s="244">
        <v>0</v>
      </c>
    </row>
    <row r="88" spans="1:32" x14ac:dyDescent="0.35">
      <c r="A88">
        <v>3302142</v>
      </c>
      <c r="B88" s="252">
        <v>2142</v>
      </c>
      <c r="C88" t="s">
        <v>1016</v>
      </c>
      <c r="D88" s="242">
        <v>0</v>
      </c>
      <c r="E88" s="242">
        <v>15</v>
      </c>
      <c r="F88" s="242">
        <v>11</v>
      </c>
      <c r="G88" s="243">
        <v>26</v>
      </c>
      <c r="H88" s="242">
        <v>0</v>
      </c>
      <c r="I88" s="242">
        <v>0</v>
      </c>
      <c r="J88" s="243">
        <v>0</v>
      </c>
      <c r="K88" s="242">
        <v>0</v>
      </c>
      <c r="L88" s="242">
        <v>225</v>
      </c>
      <c r="M88" s="242">
        <v>165</v>
      </c>
      <c r="N88" s="243">
        <v>390</v>
      </c>
      <c r="O88" s="242">
        <v>0</v>
      </c>
      <c r="P88" s="242">
        <v>0</v>
      </c>
      <c r="Q88" s="243">
        <v>0</v>
      </c>
      <c r="R88" s="242">
        <v>16</v>
      </c>
      <c r="S88" s="242">
        <v>240</v>
      </c>
      <c r="T88" s="244">
        <v>0</v>
      </c>
      <c r="U88" s="242">
        <v>0</v>
      </c>
      <c r="V88" s="242">
        <v>0</v>
      </c>
      <c r="W88" s="244">
        <v>0</v>
      </c>
      <c r="X88" s="242">
        <v>5</v>
      </c>
      <c r="Y88" s="242">
        <v>75</v>
      </c>
      <c r="Z88" s="244">
        <v>0</v>
      </c>
      <c r="AA88" s="242">
        <v>14</v>
      </c>
      <c r="AB88" s="242">
        <v>210</v>
      </c>
      <c r="AC88" s="244">
        <v>0</v>
      </c>
      <c r="AD88" s="242">
        <v>14</v>
      </c>
      <c r="AE88" s="242">
        <v>210</v>
      </c>
      <c r="AF88" s="244">
        <v>0</v>
      </c>
    </row>
    <row r="89" spans="1:32" x14ac:dyDescent="0.35">
      <c r="A89">
        <v>3302144</v>
      </c>
      <c r="B89" s="252">
        <v>2144</v>
      </c>
      <c r="C89" t="s">
        <v>1017</v>
      </c>
      <c r="D89" s="242">
        <v>0</v>
      </c>
      <c r="E89" s="242">
        <v>23</v>
      </c>
      <c r="F89" s="242">
        <v>12</v>
      </c>
      <c r="G89" s="243">
        <v>35</v>
      </c>
      <c r="H89" s="242">
        <v>0</v>
      </c>
      <c r="I89" s="242">
        <v>0</v>
      </c>
      <c r="J89" s="243">
        <v>0</v>
      </c>
      <c r="K89" s="242">
        <v>0</v>
      </c>
      <c r="L89" s="242">
        <v>345</v>
      </c>
      <c r="M89" s="242">
        <v>180</v>
      </c>
      <c r="N89" s="243">
        <v>525</v>
      </c>
      <c r="O89" s="242">
        <v>0</v>
      </c>
      <c r="P89" s="242">
        <v>0</v>
      </c>
      <c r="Q89" s="243">
        <v>0</v>
      </c>
      <c r="R89" s="242">
        <v>1</v>
      </c>
      <c r="S89" s="242">
        <v>15</v>
      </c>
      <c r="T89" s="244">
        <v>0</v>
      </c>
      <c r="U89" s="242">
        <v>3</v>
      </c>
      <c r="V89" s="242">
        <v>45</v>
      </c>
      <c r="W89" s="244">
        <v>0</v>
      </c>
      <c r="X89" s="242">
        <v>30</v>
      </c>
      <c r="Y89" s="242">
        <v>450</v>
      </c>
      <c r="Z89" s="244">
        <v>0</v>
      </c>
      <c r="AA89" s="242">
        <v>10</v>
      </c>
      <c r="AB89" s="242">
        <v>150</v>
      </c>
      <c r="AC89" s="244">
        <v>0</v>
      </c>
      <c r="AD89" s="242">
        <v>10</v>
      </c>
      <c r="AE89" s="242">
        <v>150</v>
      </c>
      <c r="AF89" s="244">
        <v>0</v>
      </c>
    </row>
    <row r="90" spans="1:32" x14ac:dyDescent="0.35">
      <c r="A90">
        <v>3302146</v>
      </c>
      <c r="B90" s="252">
        <v>2146</v>
      </c>
      <c r="C90" t="s">
        <v>1018</v>
      </c>
      <c r="D90" s="242">
        <v>0</v>
      </c>
      <c r="E90" s="242">
        <v>30</v>
      </c>
      <c r="F90" s="242">
        <v>11</v>
      </c>
      <c r="G90" s="243">
        <v>41</v>
      </c>
      <c r="H90" s="242">
        <v>0</v>
      </c>
      <c r="I90" s="242">
        <v>0</v>
      </c>
      <c r="J90" s="243">
        <v>0</v>
      </c>
      <c r="K90" s="242">
        <v>0</v>
      </c>
      <c r="L90" s="242">
        <v>450</v>
      </c>
      <c r="M90" s="242">
        <v>165</v>
      </c>
      <c r="N90" s="243">
        <v>615</v>
      </c>
      <c r="O90" s="242">
        <v>0</v>
      </c>
      <c r="P90" s="242">
        <v>0</v>
      </c>
      <c r="Q90" s="243">
        <v>0</v>
      </c>
      <c r="R90" s="242">
        <v>1</v>
      </c>
      <c r="S90" s="242">
        <v>15</v>
      </c>
      <c r="T90" s="244">
        <v>0</v>
      </c>
      <c r="U90" s="242">
        <v>7</v>
      </c>
      <c r="V90" s="242">
        <v>105</v>
      </c>
      <c r="W90" s="244">
        <v>0</v>
      </c>
      <c r="X90" s="242">
        <v>33</v>
      </c>
      <c r="Y90" s="242">
        <v>495</v>
      </c>
      <c r="Z90" s="244">
        <v>0</v>
      </c>
      <c r="AA90" s="242">
        <v>14</v>
      </c>
      <c r="AB90" s="242">
        <v>210</v>
      </c>
      <c r="AC90" s="244">
        <v>0</v>
      </c>
      <c r="AD90" s="242">
        <v>14</v>
      </c>
      <c r="AE90" s="242">
        <v>210</v>
      </c>
      <c r="AF90" s="244">
        <v>0</v>
      </c>
    </row>
    <row r="91" spans="1:32" x14ac:dyDescent="0.35">
      <c r="A91">
        <v>3302149</v>
      </c>
      <c r="B91" s="252">
        <v>2149</v>
      </c>
      <c r="C91" t="s">
        <v>1019</v>
      </c>
      <c r="D91" s="242">
        <v>0</v>
      </c>
      <c r="E91" s="242">
        <v>11</v>
      </c>
      <c r="F91" s="242">
        <v>9</v>
      </c>
      <c r="G91" s="243">
        <v>20</v>
      </c>
      <c r="H91" s="242">
        <v>0</v>
      </c>
      <c r="I91" s="242">
        <v>0</v>
      </c>
      <c r="J91" s="243">
        <v>0</v>
      </c>
      <c r="K91" s="242">
        <v>0</v>
      </c>
      <c r="L91" s="242">
        <v>165</v>
      </c>
      <c r="M91" s="242">
        <v>135</v>
      </c>
      <c r="N91" s="243">
        <v>300</v>
      </c>
      <c r="O91" s="242">
        <v>0</v>
      </c>
      <c r="P91" s="242">
        <v>0</v>
      </c>
      <c r="Q91" s="243">
        <v>0</v>
      </c>
      <c r="R91" s="242">
        <v>1</v>
      </c>
      <c r="S91" s="242">
        <v>15</v>
      </c>
      <c r="T91" s="244">
        <v>0</v>
      </c>
      <c r="U91" s="242">
        <v>5</v>
      </c>
      <c r="V91" s="242">
        <v>75</v>
      </c>
      <c r="W91" s="244">
        <v>0</v>
      </c>
      <c r="X91" s="242">
        <v>3</v>
      </c>
      <c r="Y91" s="242">
        <v>45</v>
      </c>
      <c r="Z91" s="244">
        <v>0</v>
      </c>
      <c r="AA91" s="242">
        <v>6</v>
      </c>
      <c r="AB91" s="242">
        <v>90</v>
      </c>
      <c r="AC91" s="244">
        <v>0</v>
      </c>
      <c r="AD91" s="242">
        <v>6</v>
      </c>
      <c r="AE91" s="242">
        <v>90</v>
      </c>
      <c r="AF91" s="244">
        <v>0</v>
      </c>
    </row>
    <row r="92" spans="1:32" x14ac:dyDescent="0.35">
      <c r="A92">
        <v>3302150</v>
      </c>
      <c r="B92" s="252">
        <v>2150</v>
      </c>
      <c r="C92" t="s">
        <v>1020</v>
      </c>
      <c r="D92" s="242">
        <v>0</v>
      </c>
      <c r="E92" s="242">
        <v>13</v>
      </c>
      <c r="F92" s="242">
        <v>10</v>
      </c>
      <c r="G92" s="243">
        <v>23</v>
      </c>
      <c r="H92" s="242">
        <v>0</v>
      </c>
      <c r="I92" s="242">
        <v>0</v>
      </c>
      <c r="J92" s="243">
        <v>0</v>
      </c>
      <c r="K92" s="242">
        <v>0</v>
      </c>
      <c r="L92" s="242">
        <v>195</v>
      </c>
      <c r="M92" s="242">
        <v>150</v>
      </c>
      <c r="N92" s="243">
        <v>345</v>
      </c>
      <c r="O92" s="242">
        <v>0</v>
      </c>
      <c r="P92" s="242">
        <v>0</v>
      </c>
      <c r="Q92" s="243">
        <v>0</v>
      </c>
      <c r="R92" s="242">
        <v>2</v>
      </c>
      <c r="S92" s="242">
        <v>30</v>
      </c>
      <c r="T92" s="244">
        <v>0</v>
      </c>
      <c r="U92" s="242">
        <v>9</v>
      </c>
      <c r="V92" s="242">
        <v>135</v>
      </c>
      <c r="W92" s="244">
        <v>0</v>
      </c>
      <c r="X92" s="242">
        <v>5</v>
      </c>
      <c r="Y92" s="242">
        <v>75</v>
      </c>
      <c r="Z92" s="244">
        <v>0</v>
      </c>
      <c r="AA92" s="242">
        <v>13</v>
      </c>
      <c r="AB92" s="242">
        <v>195</v>
      </c>
      <c r="AC92" s="244">
        <v>0</v>
      </c>
      <c r="AD92" s="242">
        <v>13</v>
      </c>
      <c r="AE92" s="242">
        <v>195</v>
      </c>
      <c r="AF92" s="244">
        <v>0</v>
      </c>
    </row>
    <row r="93" spans="1:32" x14ac:dyDescent="0.35">
      <c r="A93">
        <v>3302156</v>
      </c>
      <c r="B93" s="252">
        <v>2156</v>
      </c>
      <c r="C93" t="s">
        <v>1021</v>
      </c>
      <c r="D93" s="242">
        <v>0</v>
      </c>
      <c r="E93" s="242">
        <v>18</v>
      </c>
      <c r="F93" s="242">
        <v>4</v>
      </c>
      <c r="G93" s="243">
        <v>22</v>
      </c>
      <c r="H93" s="242">
        <v>0</v>
      </c>
      <c r="I93" s="242">
        <v>0</v>
      </c>
      <c r="J93" s="243">
        <v>0</v>
      </c>
      <c r="K93" s="242">
        <v>0</v>
      </c>
      <c r="L93" s="242">
        <v>270</v>
      </c>
      <c r="M93" s="242">
        <v>60</v>
      </c>
      <c r="N93" s="243">
        <v>330</v>
      </c>
      <c r="O93" s="242">
        <v>0</v>
      </c>
      <c r="P93" s="242">
        <v>0</v>
      </c>
      <c r="Q93" s="243">
        <v>0</v>
      </c>
      <c r="R93" s="242">
        <v>8</v>
      </c>
      <c r="S93" s="242">
        <v>120</v>
      </c>
      <c r="T93" s="244">
        <v>0</v>
      </c>
      <c r="U93" s="242">
        <v>10</v>
      </c>
      <c r="V93" s="242">
        <v>150</v>
      </c>
      <c r="W93" s="244">
        <v>0</v>
      </c>
      <c r="X93" s="242">
        <v>2</v>
      </c>
      <c r="Y93" s="242">
        <v>30</v>
      </c>
      <c r="Z93" s="244">
        <v>0</v>
      </c>
      <c r="AA93" s="242">
        <v>13</v>
      </c>
      <c r="AB93" s="242">
        <v>195</v>
      </c>
      <c r="AC93" s="244">
        <v>0</v>
      </c>
      <c r="AD93" s="242">
        <v>13</v>
      </c>
      <c r="AE93" s="242">
        <v>195</v>
      </c>
      <c r="AF93" s="244">
        <v>0</v>
      </c>
    </row>
    <row r="94" spans="1:32" x14ac:dyDescent="0.35">
      <c r="A94">
        <v>3302157</v>
      </c>
      <c r="B94" s="252">
        <v>2157</v>
      </c>
      <c r="C94" t="s">
        <v>1022</v>
      </c>
      <c r="D94" s="242">
        <v>0</v>
      </c>
      <c r="E94" s="242">
        <v>18</v>
      </c>
      <c r="F94" s="242">
        <v>16</v>
      </c>
      <c r="G94" s="243">
        <v>34</v>
      </c>
      <c r="H94" s="242">
        <v>6</v>
      </c>
      <c r="I94" s="242">
        <v>3</v>
      </c>
      <c r="J94" s="243">
        <v>9</v>
      </c>
      <c r="K94" s="242">
        <v>0</v>
      </c>
      <c r="L94" s="242">
        <v>270</v>
      </c>
      <c r="M94" s="242">
        <v>240</v>
      </c>
      <c r="N94" s="243">
        <v>510</v>
      </c>
      <c r="O94" s="242">
        <v>90</v>
      </c>
      <c r="P94" s="242">
        <v>45</v>
      </c>
      <c r="Q94" s="243">
        <v>135</v>
      </c>
      <c r="R94" s="242">
        <v>2</v>
      </c>
      <c r="S94" s="242">
        <v>30</v>
      </c>
      <c r="T94" s="244">
        <v>15</v>
      </c>
      <c r="U94" s="242">
        <v>0</v>
      </c>
      <c r="V94" s="242">
        <v>0</v>
      </c>
      <c r="W94" s="244">
        <v>0</v>
      </c>
      <c r="X94" s="242">
        <v>0</v>
      </c>
      <c r="Y94" s="242">
        <v>0</v>
      </c>
      <c r="Z94" s="244">
        <v>0</v>
      </c>
      <c r="AA94" s="242">
        <v>2</v>
      </c>
      <c r="AB94" s="242">
        <v>30</v>
      </c>
      <c r="AC94" s="244">
        <v>0</v>
      </c>
      <c r="AD94" s="242">
        <v>1</v>
      </c>
      <c r="AE94" s="242">
        <v>15</v>
      </c>
      <c r="AF94" s="244">
        <v>0</v>
      </c>
    </row>
    <row r="95" spans="1:32" x14ac:dyDescent="0.35">
      <c r="A95">
        <v>3302161</v>
      </c>
      <c r="B95" s="252">
        <v>2161</v>
      </c>
      <c r="C95" t="s">
        <v>1023</v>
      </c>
      <c r="D95" s="242">
        <v>0</v>
      </c>
      <c r="E95" s="242">
        <v>25</v>
      </c>
      <c r="F95" s="242">
        <v>13</v>
      </c>
      <c r="G95" s="243">
        <v>38</v>
      </c>
      <c r="H95" s="242">
        <v>7</v>
      </c>
      <c r="I95" s="242">
        <v>4</v>
      </c>
      <c r="J95" s="243">
        <v>11</v>
      </c>
      <c r="K95" s="242">
        <v>0</v>
      </c>
      <c r="L95" s="242">
        <v>375</v>
      </c>
      <c r="M95" s="242">
        <v>195</v>
      </c>
      <c r="N95" s="243">
        <v>570</v>
      </c>
      <c r="O95" s="242">
        <v>105</v>
      </c>
      <c r="P95" s="242">
        <v>60</v>
      </c>
      <c r="Q95" s="243">
        <v>165</v>
      </c>
      <c r="R95" s="242">
        <v>7</v>
      </c>
      <c r="S95" s="242">
        <v>105</v>
      </c>
      <c r="T95" s="244">
        <v>15</v>
      </c>
      <c r="U95" s="242">
        <v>1</v>
      </c>
      <c r="V95" s="242">
        <v>15</v>
      </c>
      <c r="W95" s="244">
        <v>0</v>
      </c>
      <c r="X95" s="242">
        <v>14</v>
      </c>
      <c r="Y95" s="242">
        <v>210</v>
      </c>
      <c r="Z95" s="244">
        <v>45</v>
      </c>
      <c r="AA95" s="242">
        <v>14</v>
      </c>
      <c r="AB95" s="242">
        <v>210</v>
      </c>
      <c r="AC95" s="244">
        <v>30</v>
      </c>
      <c r="AD95" s="242">
        <v>0</v>
      </c>
      <c r="AE95" s="242">
        <v>0</v>
      </c>
      <c r="AF95" s="244">
        <v>0</v>
      </c>
    </row>
    <row r="96" spans="1:32" x14ac:dyDescent="0.35">
      <c r="A96">
        <v>3302162</v>
      </c>
      <c r="B96" s="252">
        <v>2162</v>
      </c>
      <c r="C96" t="s">
        <v>1024</v>
      </c>
      <c r="D96" s="242">
        <v>0</v>
      </c>
      <c r="E96" s="242">
        <v>11</v>
      </c>
      <c r="F96" s="242">
        <v>15</v>
      </c>
      <c r="G96" s="243">
        <v>26</v>
      </c>
      <c r="H96" s="242">
        <v>0</v>
      </c>
      <c r="I96" s="242">
        <v>0</v>
      </c>
      <c r="J96" s="243">
        <v>0</v>
      </c>
      <c r="K96" s="242">
        <v>0</v>
      </c>
      <c r="L96" s="242">
        <v>165</v>
      </c>
      <c r="M96" s="242">
        <v>210</v>
      </c>
      <c r="N96" s="243">
        <v>375</v>
      </c>
      <c r="O96" s="242">
        <v>0</v>
      </c>
      <c r="P96" s="242">
        <v>0</v>
      </c>
      <c r="Q96" s="243">
        <v>0</v>
      </c>
      <c r="R96" s="242">
        <v>0</v>
      </c>
      <c r="S96" s="242">
        <v>0</v>
      </c>
      <c r="T96" s="244">
        <v>0</v>
      </c>
      <c r="U96" s="242">
        <v>16</v>
      </c>
      <c r="V96" s="242">
        <v>240</v>
      </c>
      <c r="W96" s="244">
        <v>0</v>
      </c>
      <c r="X96" s="242">
        <v>7</v>
      </c>
      <c r="Y96" s="242">
        <v>105</v>
      </c>
      <c r="Z96" s="244">
        <v>0</v>
      </c>
      <c r="AA96" s="242">
        <v>8</v>
      </c>
      <c r="AB96" s="242">
        <v>120</v>
      </c>
      <c r="AC96" s="244">
        <v>0</v>
      </c>
      <c r="AD96" s="242">
        <v>8</v>
      </c>
      <c r="AE96" s="242">
        <v>120</v>
      </c>
      <c r="AF96" s="244">
        <v>0</v>
      </c>
    </row>
    <row r="97" spans="1:32" x14ac:dyDescent="0.35">
      <c r="A97">
        <v>3302169</v>
      </c>
      <c r="B97" s="252">
        <v>2169</v>
      </c>
      <c r="C97" t="s">
        <v>1025</v>
      </c>
      <c r="D97" s="242">
        <v>0</v>
      </c>
      <c r="E97" s="242">
        <v>21</v>
      </c>
      <c r="F97" s="242">
        <v>11</v>
      </c>
      <c r="G97" s="243">
        <v>32</v>
      </c>
      <c r="H97" s="242">
        <v>2</v>
      </c>
      <c r="I97" s="242">
        <v>3</v>
      </c>
      <c r="J97" s="243">
        <v>5</v>
      </c>
      <c r="K97" s="242">
        <v>0</v>
      </c>
      <c r="L97" s="242">
        <v>315</v>
      </c>
      <c r="M97" s="242">
        <v>165</v>
      </c>
      <c r="N97" s="243">
        <v>480</v>
      </c>
      <c r="O97" s="242">
        <v>30</v>
      </c>
      <c r="P97" s="242">
        <v>45</v>
      </c>
      <c r="Q97" s="243">
        <v>75</v>
      </c>
      <c r="R97" s="242">
        <v>11</v>
      </c>
      <c r="S97" s="242">
        <v>165</v>
      </c>
      <c r="T97" s="244">
        <v>15</v>
      </c>
      <c r="U97" s="242">
        <v>7</v>
      </c>
      <c r="V97" s="242">
        <v>105</v>
      </c>
      <c r="W97" s="244">
        <v>30</v>
      </c>
      <c r="X97" s="242">
        <v>9</v>
      </c>
      <c r="Y97" s="242">
        <v>135</v>
      </c>
      <c r="Z97" s="244">
        <v>15</v>
      </c>
      <c r="AA97" s="242">
        <v>18</v>
      </c>
      <c r="AB97" s="242">
        <v>270</v>
      </c>
      <c r="AC97" s="244">
        <v>0</v>
      </c>
      <c r="AD97" s="242">
        <v>18</v>
      </c>
      <c r="AE97" s="242">
        <v>270</v>
      </c>
      <c r="AF97" s="244">
        <v>0</v>
      </c>
    </row>
    <row r="98" spans="1:32" x14ac:dyDescent="0.35">
      <c r="A98">
        <v>3302170</v>
      </c>
      <c r="B98" s="252">
        <v>2170</v>
      </c>
      <c r="C98" t="s">
        <v>1026</v>
      </c>
      <c r="D98" s="242">
        <v>8</v>
      </c>
      <c r="E98" s="242">
        <v>33</v>
      </c>
      <c r="F98" s="242">
        <v>14</v>
      </c>
      <c r="G98" s="243">
        <v>47</v>
      </c>
      <c r="H98" s="242">
        <v>1</v>
      </c>
      <c r="I98" s="242">
        <v>1</v>
      </c>
      <c r="J98" s="243">
        <v>2</v>
      </c>
      <c r="K98" s="242">
        <v>120</v>
      </c>
      <c r="L98" s="242">
        <v>495</v>
      </c>
      <c r="M98" s="242">
        <v>210</v>
      </c>
      <c r="N98" s="243">
        <v>705</v>
      </c>
      <c r="O98" s="242">
        <v>15</v>
      </c>
      <c r="P98" s="242">
        <v>15</v>
      </c>
      <c r="Q98" s="243">
        <v>30</v>
      </c>
      <c r="R98" s="242">
        <v>15</v>
      </c>
      <c r="S98" s="242">
        <v>225</v>
      </c>
      <c r="T98" s="244">
        <v>0</v>
      </c>
      <c r="U98" s="242">
        <v>13</v>
      </c>
      <c r="V98" s="242">
        <v>195</v>
      </c>
      <c r="W98" s="244">
        <v>15</v>
      </c>
      <c r="X98" s="242">
        <v>14</v>
      </c>
      <c r="Y98" s="242">
        <v>210</v>
      </c>
      <c r="Z98" s="244">
        <v>15</v>
      </c>
      <c r="AA98" s="242">
        <v>33</v>
      </c>
      <c r="AB98" s="242">
        <v>495</v>
      </c>
      <c r="AC98" s="244">
        <v>0</v>
      </c>
      <c r="AD98" s="242">
        <v>31</v>
      </c>
      <c r="AE98" s="242">
        <v>465</v>
      </c>
      <c r="AF98" s="244">
        <v>0</v>
      </c>
    </row>
    <row r="99" spans="1:32" x14ac:dyDescent="0.35">
      <c r="A99">
        <v>3302171</v>
      </c>
      <c r="B99" s="252">
        <v>2171</v>
      </c>
      <c r="C99" t="s">
        <v>1027</v>
      </c>
      <c r="D99" s="242">
        <v>0</v>
      </c>
      <c r="E99" s="242">
        <v>17</v>
      </c>
      <c r="F99" s="242">
        <v>11</v>
      </c>
      <c r="G99" s="243">
        <v>28</v>
      </c>
      <c r="H99" s="242">
        <v>0</v>
      </c>
      <c r="I99" s="242">
        <v>0</v>
      </c>
      <c r="J99" s="243">
        <v>0</v>
      </c>
      <c r="K99" s="242">
        <v>0</v>
      </c>
      <c r="L99" s="242">
        <v>255</v>
      </c>
      <c r="M99" s="242">
        <v>165</v>
      </c>
      <c r="N99" s="243">
        <v>420</v>
      </c>
      <c r="O99" s="242">
        <v>0</v>
      </c>
      <c r="P99" s="242">
        <v>0</v>
      </c>
      <c r="Q99" s="243">
        <v>0</v>
      </c>
      <c r="R99" s="242">
        <v>0</v>
      </c>
      <c r="S99" s="242">
        <v>0</v>
      </c>
      <c r="T99" s="244">
        <v>0</v>
      </c>
      <c r="U99" s="242">
        <v>0</v>
      </c>
      <c r="V99" s="242">
        <v>0</v>
      </c>
      <c r="W99" s="244">
        <v>0</v>
      </c>
      <c r="X99" s="242">
        <v>27</v>
      </c>
      <c r="Y99" s="242">
        <v>405</v>
      </c>
      <c r="Z99" s="244">
        <v>0</v>
      </c>
      <c r="AA99" s="242">
        <v>2</v>
      </c>
      <c r="AB99" s="242">
        <v>30</v>
      </c>
      <c r="AC99" s="244">
        <v>0</v>
      </c>
      <c r="AD99" s="242">
        <v>2</v>
      </c>
      <c r="AE99" s="242">
        <v>30</v>
      </c>
      <c r="AF99" s="244">
        <v>0</v>
      </c>
    </row>
    <row r="100" spans="1:32" x14ac:dyDescent="0.35">
      <c r="A100">
        <v>3302176</v>
      </c>
      <c r="B100" s="252">
        <v>2176</v>
      </c>
      <c r="C100" t="s">
        <v>1028</v>
      </c>
      <c r="D100" s="242">
        <v>0</v>
      </c>
      <c r="E100" s="242">
        <v>59</v>
      </c>
      <c r="F100" s="242">
        <v>19</v>
      </c>
      <c r="G100" s="243">
        <v>78</v>
      </c>
      <c r="H100" s="242">
        <v>0</v>
      </c>
      <c r="I100" s="242">
        <v>0</v>
      </c>
      <c r="J100" s="243">
        <v>0</v>
      </c>
      <c r="K100" s="242">
        <v>0</v>
      </c>
      <c r="L100" s="242">
        <v>885</v>
      </c>
      <c r="M100" s="242">
        <v>285</v>
      </c>
      <c r="N100" s="243">
        <v>1170</v>
      </c>
      <c r="O100" s="242">
        <v>0</v>
      </c>
      <c r="P100" s="242">
        <v>0</v>
      </c>
      <c r="Q100" s="243">
        <v>0</v>
      </c>
      <c r="R100" s="242">
        <v>3</v>
      </c>
      <c r="S100" s="242">
        <v>45</v>
      </c>
      <c r="T100" s="244">
        <v>0</v>
      </c>
      <c r="U100" s="242">
        <v>8</v>
      </c>
      <c r="V100" s="242">
        <v>120</v>
      </c>
      <c r="W100" s="244">
        <v>0</v>
      </c>
      <c r="X100" s="242">
        <v>62</v>
      </c>
      <c r="Y100" s="242">
        <v>930</v>
      </c>
      <c r="Z100" s="244">
        <v>0</v>
      </c>
      <c r="AA100" s="242">
        <v>23</v>
      </c>
      <c r="AB100" s="242">
        <v>345</v>
      </c>
      <c r="AC100" s="244">
        <v>0</v>
      </c>
      <c r="AD100" s="242">
        <v>0</v>
      </c>
      <c r="AE100" s="242">
        <v>0</v>
      </c>
      <c r="AF100" s="244">
        <v>0</v>
      </c>
    </row>
    <row r="101" spans="1:32" x14ac:dyDescent="0.35">
      <c r="A101">
        <v>3302178</v>
      </c>
      <c r="B101" s="252">
        <v>2178</v>
      </c>
      <c r="C101" t="s">
        <v>1029</v>
      </c>
      <c r="D101" s="242">
        <v>0</v>
      </c>
      <c r="E101" s="242">
        <v>23</v>
      </c>
      <c r="F101" s="242">
        <v>3</v>
      </c>
      <c r="G101" s="243">
        <v>26</v>
      </c>
      <c r="H101" s="242">
        <v>5</v>
      </c>
      <c r="I101" s="242">
        <v>0</v>
      </c>
      <c r="J101" s="243">
        <v>5</v>
      </c>
      <c r="K101" s="242">
        <v>0</v>
      </c>
      <c r="L101" s="242">
        <v>345</v>
      </c>
      <c r="M101" s="242">
        <v>45</v>
      </c>
      <c r="N101" s="243">
        <v>390</v>
      </c>
      <c r="O101" s="242">
        <v>63</v>
      </c>
      <c r="P101" s="242">
        <v>0</v>
      </c>
      <c r="Q101" s="243">
        <v>63</v>
      </c>
      <c r="R101" s="242">
        <v>4</v>
      </c>
      <c r="S101" s="242">
        <v>60</v>
      </c>
      <c r="T101" s="244">
        <v>0</v>
      </c>
      <c r="U101" s="242">
        <v>1</v>
      </c>
      <c r="V101" s="242">
        <v>15</v>
      </c>
      <c r="W101" s="244">
        <v>15</v>
      </c>
      <c r="X101" s="242">
        <v>11</v>
      </c>
      <c r="Y101" s="242">
        <v>165</v>
      </c>
      <c r="Z101" s="244">
        <v>33</v>
      </c>
      <c r="AA101" s="242">
        <v>0</v>
      </c>
      <c r="AB101" s="242">
        <v>0</v>
      </c>
      <c r="AC101" s="244">
        <v>0</v>
      </c>
      <c r="AD101" s="242">
        <v>0</v>
      </c>
      <c r="AE101" s="242">
        <v>0</v>
      </c>
      <c r="AF101" s="244">
        <v>0</v>
      </c>
    </row>
    <row r="102" spans="1:32" x14ac:dyDescent="0.35">
      <c r="A102">
        <v>3302180</v>
      </c>
      <c r="B102" s="252">
        <v>2180</v>
      </c>
      <c r="C102" t="s">
        <v>1030</v>
      </c>
      <c r="D102" s="242">
        <v>0</v>
      </c>
      <c r="E102" s="242">
        <v>52</v>
      </c>
      <c r="F102" s="242">
        <v>19</v>
      </c>
      <c r="G102" s="243">
        <v>71</v>
      </c>
      <c r="H102" s="242">
        <v>4</v>
      </c>
      <c r="I102" s="242">
        <v>2</v>
      </c>
      <c r="J102" s="243">
        <v>6</v>
      </c>
      <c r="K102" s="242">
        <v>0</v>
      </c>
      <c r="L102" s="242">
        <v>780</v>
      </c>
      <c r="M102" s="242">
        <v>285</v>
      </c>
      <c r="N102" s="243">
        <v>1065</v>
      </c>
      <c r="O102" s="242">
        <v>60</v>
      </c>
      <c r="P102" s="242">
        <v>30</v>
      </c>
      <c r="Q102" s="243">
        <v>90</v>
      </c>
      <c r="R102" s="242">
        <v>0</v>
      </c>
      <c r="S102" s="242">
        <v>0</v>
      </c>
      <c r="T102" s="244">
        <v>0</v>
      </c>
      <c r="U102" s="242">
        <v>51</v>
      </c>
      <c r="V102" s="242">
        <v>765</v>
      </c>
      <c r="W102" s="244">
        <v>75</v>
      </c>
      <c r="X102" s="242">
        <v>11</v>
      </c>
      <c r="Y102" s="242">
        <v>165</v>
      </c>
      <c r="Z102" s="244">
        <v>15</v>
      </c>
      <c r="AA102" s="242">
        <v>19</v>
      </c>
      <c r="AB102" s="242">
        <v>285</v>
      </c>
      <c r="AC102" s="244">
        <v>15</v>
      </c>
      <c r="AD102" s="242">
        <v>19</v>
      </c>
      <c r="AE102" s="242">
        <v>285</v>
      </c>
      <c r="AF102" s="244">
        <v>15</v>
      </c>
    </row>
    <row r="103" spans="1:32" x14ac:dyDescent="0.35">
      <c r="A103">
        <v>3302181</v>
      </c>
      <c r="B103" s="252">
        <v>2181</v>
      </c>
      <c r="C103" t="s">
        <v>1031</v>
      </c>
      <c r="D103" s="242">
        <v>0</v>
      </c>
      <c r="E103" s="242">
        <v>16</v>
      </c>
      <c r="F103" s="242">
        <v>7</v>
      </c>
      <c r="G103" s="243">
        <v>23</v>
      </c>
      <c r="H103" s="242">
        <v>0</v>
      </c>
      <c r="I103" s="242">
        <v>0</v>
      </c>
      <c r="J103" s="243">
        <v>0</v>
      </c>
      <c r="K103" s="242">
        <v>0</v>
      </c>
      <c r="L103" s="242">
        <v>240</v>
      </c>
      <c r="M103" s="242">
        <v>105</v>
      </c>
      <c r="N103" s="243">
        <v>345</v>
      </c>
      <c r="O103" s="242">
        <v>0</v>
      </c>
      <c r="P103" s="242">
        <v>0</v>
      </c>
      <c r="Q103" s="243">
        <v>0</v>
      </c>
      <c r="R103" s="242">
        <v>0</v>
      </c>
      <c r="S103" s="242">
        <v>0</v>
      </c>
      <c r="T103" s="244">
        <v>0</v>
      </c>
      <c r="U103" s="242">
        <v>0</v>
      </c>
      <c r="V103" s="242">
        <v>0</v>
      </c>
      <c r="W103" s="244">
        <v>0</v>
      </c>
      <c r="X103" s="242">
        <v>13</v>
      </c>
      <c r="Y103" s="242">
        <v>195</v>
      </c>
      <c r="Z103" s="244">
        <v>0</v>
      </c>
      <c r="AA103" s="242">
        <v>8</v>
      </c>
      <c r="AB103" s="242">
        <v>120</v>
      </c>
      <c r="AC103" s="244">
        <v>0</v>
      </c>
      <c r="AD103" s="242">
        <v>8</v>
      </c>
      <c r="AE103" s="242">
        <v>120</v>
      </c>
      <c r="AF103" s="244">
        <v>0</v>
      </c>
    </row>
    <row r="104" spans="1:32" x14ac:dyDescent="0.35">
      <c r="A104">
        <v>3302184</v>
      </c>
      <c r="B104" s="252">
        <v>2184</v>
      </c>
      <c r="C104" t="s">
        <v>150</v>
      </c>
      <c r="D104" s="242">
        <v>0</v>
      </c>
      <c r="E104" s="242">
        <v>13</v>
      </c>
      <c r="F104" s="242">
        <v>5</v>
      </c>
      <c r="G104" s="243">
        <v>18</v>
      </c>
      <c r="H104" s="242">
        <v>0</v>
      </c>
      <c r="I104" s="242">
        <v>0</v>
      </c>
      <c r="J104" s="243">
        <v>0</v>
      </c>
      <c r="K104" s="242">
        <v>0</v>
      </c>
      <c r="L104" s="242">
        <v>195</v>
      </c>
      <c r="M104" s="242">
        <v>75</v>
      </c>
      <c r="N104" s="243">
        <v>270</v>
      </c>
      <c r="O104" s="242">
        <v>0</v>
      </c>
      <c r="P104" s="242">
        <v>0</v>
      </c>
      <c r="Q104" s="243">
        <v>0</v>
      </c>
      <c r="R104" s="242">
        <v>1</v>
      </c>
      <c r="S104" s="242">
        <v>15</v>
      </c>
      <c r="T104" s="244">
        <v>0</v>
      </c>
      <c r="U104" s="242">
        <v>1</v>
      </c>
      <c r="V104" s="242">
        <v>15</v>
      </c>
      <c r="W104" s="244">
        <v>0</v>
      </c>
      <c r="X104" s="242">
        <v>4</v>
      </c>
      <c r="Y104" s="242">
        <v>60</v>
      </c>
      <c r="Z104" s="244">
        <v>0</v>
      </c>
      <c r="AA104" s="242">
        <v>3</v>
      </c>
      <c r="AB104" s="242">
        <v>45</v>
      </c>
      <c r="AC104" s="244">
        <v>0</v>
      </c>
      <c r="AD104" s="242">
        <v>3</v>
      </c>
      <c r="AE104" s="242">
        <v>45</v>
      </c>
      <c r="AF104" s="244">
        <v>0</v>
      </c>
    </row>
    <row r="105" spans="1:32" x14ac:dyDescent="0.35">
      <c r="A105">
        <v>3302185</v>
      </c>
      <c r="B105" s="252">
        <v>2185</v>
      </c>
      <c r="C105" t="s">
        <v>1032</v>
      </c>
      <c r="D105" s="242">
        <v>0</v>
      </c>
      <c r="E105" s="242">
        <v>31</v>
      </c>
      <c r="F105" s="242">
        <v>10</v>
      </c>
      <c r="G105" s="243">
        <v>41</v>
      </c>
      <c r="H105" s="242">
        <v>5</v>
      </c>
      <c r="I105" s="242">
        <v>3</v>
      </c>
      <c r="J105" s="243">
        <v>8</v>
      </c>
      <c r="K105" s="242">
        <v>0</v>
      </c>
      <c r="L105" s="242">
        <v>465</v>
      </c>
      <c r="M105" s="242">
        <v>150</v>
      </c>
      <c r="N105" s="243">
        <v>615</v>
      </c>
      <c r="O105" s="242">
        <v>75</v>
      </c>
      <c r="P105" s="242">
        <v>45</v>
      </c>
      <c r="Q105" s="243">
        <v>120</v>
      </c>
      <c r="R105" s="242">
        <v>0</v>
      </c>
      <c r="S105" s="242">
        <v>0</v>
      </c>
      <c r="T105" s="244">
        <v>0</v>
      </c>
      <c r="U105" s="242">
        <v>3</v>
      </c>
      <c r="V105" s="242">
        <v>45</v>
      </c>
      <c r="W105" s="244">
        <v>15</v>
      </c>
      <c r="X105" s="242">
        <v>0</v>
      </c>
      <c r="Y105" s="242">
        <v>0</v>
      </c>
      <c r="Z105" s="244">
        <v>0</v>
      </c>
      <c r="AA105" s="242">
        <v>9</v>
      </c>
      <c r="AB105" s="242">
        <v>135</v>
      </c>
      <c r="AC105" s="244">
        <v>0</v>
      </c>
      <c r="AD105" s="242">
        <v>0</v>
      </c>
      <c r="AE105" s="242">
        <v>0</v>
      </c>
      <c r="AF105" s="244">
        <v>0</v>
      </c>
    </row>
    <row r="106" spans="1:32" x14ac:dyDescent="0.35">
      <c r="A106">
        <v>3302186</v>
      </c>
      <c r="B106" s="252">
        <v>2186</v>
      </c>
      <c r="C106" t="s">
        <v>1033</v>
      </c>
      <c r="D106" s="242">
        <v>0</v>
      </c>
      <c r="E106" s="242">
        <v>54</v>
      </c>
      <c r="F106" s="242">
        <v>21</v>
      </c>
      <c r="G106" s="243">
        <v>75</v>
      </c>
      <c r="H106" s="242">
        <v>2</v>
      </c>
      <c r="I106" s="242">
        <v>0</v>
      </c>
      <c r="J106" s="243">
        <v>2</v>
      </c>
      <c r="K106" s="242">
        <v>0</v>
      </c>
      <c r="L106" s="242">
        <v>810</v>
      </c>
      <c r="M106" s="242">
        <v>315</v>
      </c>
      <c r="N106" s="243">
        <v>1125</v>
      </c>
      <c r="O106" s="242">
        <v>30</v>
      </c>
      <c r="P106" s="242">
        <v>0</v>
      </c>
      <c r="Q106" s="243">
        <v>30</v>
      </c>
      <c r="R106" s="242">
        <v>0</v>
      </c>
      <c r="S106" s="242">
        <v>0</v>
      </c>
      <c r="T106" s="244">
        <v>0</v>
      </c>
      <c r="U106" s="242">
        <v>22</v>
      </c>
      <c r="V106" s="242">
        <v>330</v>
      </c>
      <c r="W106" s="244">
        <v>0</v>
      </c>
      <c r="X106" s="242">
        <v>33</v>
      </c>
      <c r="Y106" s="242">
        <v>495</v>
      </c>
      <c r="Z106" s="244">
        <v>15</v>
      </c>
      <c r="AA106" s="242">
        <v>16</v>
      </c>
      <c r="AB106" s="242">
        <v>240</v>
      </c>
      <c r="AC106" s="244">
        <v>0</v>
      </c>
      <c r="AD106" s="242">
        <v>5</v>
      </c>
      <c r="AE106" s="242">
        <v>75</v>
      </c>
      <c r="AF106" s="244">
        <v>0</v>
      </c>
    </row>
    <row r="107" spans="1:32" x14ac:dyDescent="0.35">
      <c r="A107">
        <v>3302187</v>
      </c>
      <c r="B107" s="252">
        <v>2187</v>
      </c>
      <c r="C107" t="s">
        <v>1034</v>
      </c>
      <c r="D107" s="242">
        <v>0</v>
      </c>
      <c r="E107" s="242">
        <v>27</v>
      </c>
      <c r="F107" s="242">
        <v>7</v>
      </c>
      <c r="G107" s="243">
        <v>34</v>
      </c>
      <c r="H107" s="242">
        <v>10</v>
      </c>
      <c r="I107" s="242">
        <v>3</v>
      </c>
      <c r="J107" s="243">
        <v>13</v>
      </c>
      <c r="K107" s="242">
        <v>0</v>
      </c>
      <c r="L107" s="242">
        <v>405</v>
      </c>
      <c r="M107" s="242">
        <v>105</v>
      </c>
      <c r="N107" s="243">
        <v>510</v>
      </c>
      <c r="O107" s="242">
        <v>150</v>
      </c>
      <c r="P107" s="242">
        <v>45</v>
      </c>
      <c r="Q107" s="243">
        <v>195</v>
      </c>
      <c r="R107" s="242">
        <v>9</v>
      </c>
      <c r="S107" s="242">
        <v>135</v>
      </c>
      <c r="T107" s="244">
        <v>30</v>
      </c>
      <c r="U107" s="242">
        <v>5</v>
      </c>
      <c r="V107" s="242">
        <v>75</v>
      </c>
      <c r="W107" s="244">
        <v>45</v>
      </c>
      <c r="X107" s="242">
        <v>9</v>
      </c>
      <c r="Y107" s="242">
        <v>135</v>
      </c>
      <c r="Z107" s="244">
        <v>45</v>
      </c>
      <c r="AA107" s="242">
        <v>0</v>
      </c>
      <c r="AB107" s="242">
        <v>0</v>
      </c>
      <c r="AC107" s="244">
        <v>0</v>
      </c>
      <c r="AD107" s="242">
        <v>0</v>
      </c>
      <c r="AE107" s="242">
        <v>0</v>
      </c>
      <c r="AF107" s="244">
        <v>0</v>
      </c>
    </row>
    <row r="108" spans="1:32" x14ac:dyDescent="0.35">
      <c r="A108">
        <v>3302188</v>
      </c>
      <c r="B108" s="252">
        <v>2188</v>
      </c>
      <c r="C108" t="s">
        <v>1035</v>
      </c>
      <c r="D108" s="242">
        <v>0</v>
      </c>
      <c r="E108" s="242">
        <v>6</v>
      </c>
      <c r="F108" s="242">
        <v>8</v>
      </c>
      <c r="G108" s="243">
        <v>14</v>
      </c>
      <c r="H108" s="242">
        <v>0</v>
      </c>
      <c r="I108" s="242">
        <v>0</v>
      </c>
      <c r="J108" s="243">
        <v>0</v>
      </c>
      <c r="K108" s="242">
        <v>0</v>
      </c>
      <c r="L108" s="242">
        <v>90</v>
      </c>
      <c r="M108" s="242">
        <v>120</v>
      </c>
      <c r="N108" s="243">
        <v>210</v>
      </c>
      <c r="O108" s="242">
        <v>0</v>
      </c>
      <c r="P108" s="242">
        <v>0</v>
      </c>
      <c r="Q108" s="243">
        <v>0</v>
      </c>
      <c r="R108" s="242">
        <v>1</v>
      </c>
      <c r="S108" s="242">
        <v>15</v>
      </c>
      <c r="T108" s="244">
        <v>0</v>
      </c>
      <c r="U108" s="242">
        <v>0</v>
      </c>
      <c r="V108" s="242">
        <v>0</v>
      </c>
      <c r="W108" s="244">
        <v>0</v>
      </c>
      <c r="X108" s="242">
        <v>1</v>
      </c>
      <c r="Y108" s="242">
        <v>15</v>
      </c>
      <c r="Z108" s="244">
        <v>0</v>
      </c>
      <c r="AA108" s="242">
        <v>9</v>
      </c>
      <c r="AB108" s="242">
        <v>135</v>
      </c>
      <c r="AC108" s="244">
        <v>0</v>
      </c>
      <c r="AD108" s="242">
        <v>7</v>
      </c>
      <c r="AE108" s="242">
        <v>105</v>
      </c>
      <c r="AF108" s="244">
        <v>0</v>
      </c>
    </row>
    <row r="109" spans="1:32" x14ac:dyDescent="0.35">
      <c r="A109">
        <v>3302189</v>
      </c>
      <c r="B109" s="252">
        <v>2189</v>
      </c>
      <c r="C109" t="s">
        <v>1036</v>
      </c>
      <c r="D109" s="242">
        <v>0</v>
      </c>
      <c r="E109" s="242">
        <v>14</v>
      </c>
      <c r="F109" s="242">
        <v>8</v>
      </c>
      <c r="G109" s="243">
        <v>22</v>
      </c>
      <c r="H109" s="242">
        <v>0</v>
      </c>
      <c r="I109" s="242">
        <v>0</v>
      </c>
      <c r="J109" s="243">
        <v>0</v>
      </c>
      <c r="K109" s="242">
        <v>0</v>
      </c>
      <c r="L109" s="242">
        <v>210</v>
      </c>
      <c r="M109" s="242">
        <v>120</v>
      </c>
      <c r="N109" s="243">
        <v>330</v>
      </c>
      <c r="O109" s="242">
        <v>0</v>
      </c>
      <c r="P109" s="242">
        <v>0</v>
      </c>
      <c r="Q109" s="243">
        <v>0</v>
      </c>
      <c r="R109" s="242">
        <v>10</v>
      </c>
      <c r="S109" s="242">
        <v>150</v>
      </c>
      <c r="T109" s="244">
        <v>0</v>
      </c>
      <c r="U109" s="242">
        <v>9</v>
      </c>
      <c r="V109" s="242">
        <v>135</v>
      </c>
      <c r="W109" s="244">
        <v>0</v>
      </c>
      <c r="X109" s="242">
        <v>1</v>
      </c>
      <c r="Y109" s="242">
        <v>15</v>
      </c>
      <c r="Z109" s="244">
        <v>0</v>
      </c>
      <c r="AA109" s="242">
        <v>9</v>
      </c>
      <c r="AB109" s="242">
        <v>135</v>
      </c>
      <c r="AC109" s="244">
        <v>0</v>
      </c>
      <c r="AD109" s="242">
        <v>0</v>
      </c>
      <c r="AE109" s="242">
        <v>0</v>
      </c>
      <c r="AF109" s="244">
        <v>0</v>
      </c>
    </row>
    <row r="110" spans="1:32" x14ac:dyDescent="0.35">
      <c r="A110">
        <v>3302191</v>
      </c>
      <c r="B110" s="252">
        <v>2191</v>
      </c>
      <c r="C110" t="s">
        <v>1037</v>
      </c>
      <c r="D110" s="242">
        <v>0</v>
      </c>
      <c r="E110" s="242">
        <v>14</v>
      </c>
      <c r="F110" s="242">
        <v>6</v>
      </c>
      <c r="G110" s="243">
        <v>20</v>
      </c>
      <c r="H110" s="242">
        <v>4</v>
      </c>
      <c r="I110" s="242">
        <v>0</v>
      </c>
      <c r="J110" s="243">
        <v>4</v>
      </c>
      <c r="K110" s="242">
        <v>0</v>
      </c>
      <c r="L110" s="242">
        <v>210</v>
      </c>
      <c r="M110" s="242">
        <v>90</v>
      </c>
      <c r="N110" s="243">
        <v>300</v>
      </c>
      <c r="O110" s="242">
        <v>60</v>
      </c>
      <c r="P110" s="242">
        <v>0</v>
      </c>
      <c r="Q110" s="243">
        <v>60</v>
      </c>
      <c r="R110" s="242">
        <v>5</v>
      </c>
      <c r="S110" s="242">
        <v>75</v>
      </c>
      <c r="T110" s="244">
        <v>45</v>
      </c>
      <c r="U110" s="242">
        <v>0</v>
      </c>
      <c r="V110" s="242">
        <v>0</v>
      </c>
      <c r="W110" s="244">
        <v>0</v>
      </c>
      <c r="X110" s="242">
        <v>14</v>
      </c>
      <c r="Y110" s="242">
        <v>210</v>
      </c>
      <c r="Z110" s="244">
        <v>15</v>
      </c>
      <c r="AA110" s="242">
        <v>6</v>
      </c>
      <c r="AB110" s="242">
        <v>90</v>
      </c>
      <c r="AC110" s="244">
        <v>0</v>
      </c>
      <c r="AD110" s="242">
        <v>6</v>
      </c>
      <c r="AE110" s="242">
        <v>90</v>
      </c>
      <c r="AF110" s="244">
        <v>0</v>
      </c>
    </row>
    <row r="111" spans="1:32" x14ac:dyDescent="0.35">
      <c r="A111">
        <v>3302194</v>
      </c>
      <c r="B111" s="252">
        <v>2194</v>
      </c>
      <c r="C111" t="s">
        <v>1038</v>
      </c>
      <c r="D111" s="242">
        <v>0</v>
      </c>
      <c r="E111" s="242">
        <v>34</v>
      </c>
      <c r="F111" s="242">
        <v>5</v>
      </c>
      <c r="G111" s="243">
        <v>39</v>
      </c>
      <c r="H111" s="242">
        <v>0</v>
      </c>
      <c r="I111" s="242">
        <v>0</v>
      </c>
      <c r="J111" s="243">
        <v>0</v>
      </c>
      <c r="K111" s="242">
        <v>0</v>
      </c>
      <c r="L111" s="242">
        <v>510</v>
      </c>
      <c r="M111" s="242">
        <v>75</v>
      </c>
      <c r="N111" s="243">
        <v>585</v>
      </c>
      <c r="O111" s="242">
        <v>0</v>
      </c>
      <c r="P111" s="242">
        <v>0</v>
      </c>
      <c r="Q111" s="243">
        <v>0</v>
      </c>
      <c r="R111" s="242">
        <v>2</v>
      </c>
      <c r="S111" s="242">
        <v>30</v>
      </c>
      <c r="T111" s="244">
        <v>0</v>
      </c>
      <c r="U111" s="242">
        <v>1</v>
      </c>
      <c r="V111" s="242">
        <v>15</v>
      </c>
      <c r="W111" s="244">
        <v>0</v>
      </c>
      <c r="X111" s="242">
        <v>19</v>
      </c>
      <c r="Y111" s="242">
        <v>285</v>
      </c>
      <c r="Z111" s="244">
        <v>0</v>
      </c>
      <c r="AA111" s="242">
        <v>8</v>
      </c>
      <c r="AB111" s="242">
        <v>120</v>
      </c>
      <c r="AC111" s="244">
        <v>0</v>
      </c>
      <c r="AD111" s="242">
        <v>8</v>
      </c>
      <c r="AE111" s="242">
        <v>120</v>
      </c>
      <c r="AF111" s="244">
        <v>0</v>
      </c>
    </row>
    <row r="112" spans="1:32" x14ac:dyDescent="0.35">
      <c r="A112">
        <v>3302195</v>
      </c>
      <c r="B112" s="252">
        <v>2195</v>
      </c>
      <c r="C112" t="s">
        <v>1039</v>
      </c>
      <c r="D112" s="242">
        <v>23</v>
      </c>
      <c r="E112" s="242">
        <v>46</v>
      </c>
      <c r="F112" s="242">
        <v>15</v>
      </c>
      <c r="G112" s="243">
        <v>61</v>
      </c>
      <c r="H112" s="242">
        <v>0</v>
      </c>
      <c r="I112" s="242">
        <v>0</v>
      </c>
      <c r="J112" s="243">
        <v>0</v>
      </c>
      <c r="K112" s="242">
        <v>207</v>
      </c>
      <c r="L112" s="242">
        <v>666</v>
      </c>
      <c r="M112" s="242">
        <v>225</v>
      </c>
      <c r="N112" s="243">
        <v>891</v>
      </c>
      <c r="O112" s="242">
        <v>0</v>
      </c>
      <c r="P112" s="242">
        <v>0</v>
      </c>
      <c r="Q112" s="243">
        <v>0</v>
      </c>
      <c r="R112" s="242">
        <v>18</v>
      </c>
      <c r="S112" s="242">
        <v>270</v>
      </c>
      <c r="T112" s="244">
        <v>0</v>
      </c>
      <c r="U112" s="242">
        <v>19</v>
      </c>
      <c r="V112" s="242">
        <v>270</v>
      </c>
      <c r="W112" s="244">
        <v>0</v>
      </c>
      <c r="X112" s="242">
        <v>12</v>
      </c>
      <c r="Y112" s="242">
        <v>171</v>
      </c>
      <c r="Z112" s="244">
        <v>0</v>
      </c>
      <c r="AA112" s="242">
        <v>21</v>
      </c>
      <c r="AB112" s="242">
        <v>315</v>
      </c>
      <c r="AC112" s="244">
        <v>0</v>
      </c>
      <c r="AD112" s="242">
        <v>19</v>
      </c>
      <c r="AE112" s="242">
        <v>285</v>
      </c>
      <c r="AF112" s="244">
        <v>0</v>
      </c>
    </row>
    <row r="113" spans="1:32" x14ac:dyDescent="0.35">
      <c r="A113">
        <v>3302196</v>
      </c>
      <c r="B113" s="252">
        <v>2196</v>
      </c>
      <c r="C113" t="s">
        <v>1040</v>
      </c>
      <c r="D113" s="242">
        <v>0</v>
      </c>
      <c r="E113" s="242">
        <v>12</v>
      </c>
      <c r="F113" s="242">
        <v>8</v>
      </c>
      <c r="G113" s="243">
        <v>20</v>
      </c>
      <c r="H113" s="242">
        <v>0</v>
      </c>
      <c r="I113" s="242">
        <v>0</v>
      </c>
      <c r="J113" s="243">
        <v>0</v>
      </c>
      <c r="K113" s="242">
        <v>0</v>
      </c>
      <c r="L113" s="242">
        <v>180</v>
      </c>
      <c r="M113" s="242">
        <v>120</v>
      </c>
      <c r="N113" s="243">
        <v>300</v>
      </c>
      <c r="O113" s="242">
        <v>0</v>
      </c>
      <c r="P113" s="242">
        <v>0</v>
      </c>
      <c r="Q113" s="243">
        <v>0</v>
      </c>
      <c r="R113" s="242">
        <v>6</v>
      </c>
      <c r="S113" s="242">
        <v>90</v>
      </c>
      <c r="T113" s="244">
        <v>0</v>
      </c>
      <c r="U113" s="242">
        <v>13</v>
      </c>
      <c r="V113" s="242">
        <v>195</v>
      </c>
      <c r="W113" s="244">
        <v>0</v>
      </c>
      <c r="X113" s="242">
        <v>1</v>
      </c>
      <c r="Y113" s="242">
        <v>15</v>
      </c>
      <c r="Z113" s="244">
        <v>0</v>
      </c>
      <c r="AA113" s="242">
        <v>6</v>
      </c>
      <c r="AB113" s="242">
        <v>90</v>
      </c>
      <c r="AC113" s="244">
        <v>0</v>
      </c>
      <c r="AD113" s="242">
        <v>6</v>
      </c>
      <c r="AE113" s="242">
        <v>90</v>
      </c>
      <c r="AF113" s="244">
        <v>0</v>
      </c>
    </row>
    <row r="114" spans="1:32" x14ac:dyDescent="0.35">
      <c r="A114">
        <v>3302204</v>
      </c>
      <c r="B114" s="252">
        <v>2204</v>
      </c>
      <c r="C114" t="s">
        <v>1041</v>
      </c>
      <c r="D114" s="242">
        <v>0</v>
      </c>
      <c r="E114" s="242">
        <v>14</v>
      </c>
      <c r="F114" s="242">
        <v>9</v>
      </c>
      <c r="G114" s="243">
        <v>23</v>
      </c>
      <c r="H114" s="242">
        <v>6</v>
      </c>
      <c r="I114" s="242">
        <v>6</v>
      </c>
      <c r="J114" s="243">
        <v>12</v>
      </c>
      <c r="K114" s="242">
        <v>0</v>
      </c>
      <c r="L114" s="242">
        <v>210</v>
      </c>
      <c r="M114" s="242">
        <v>135</v>
      </c>
      <c r="N114" s="243">
        <v>345</v>
      </c>
      <c r="O114" s="242">
        <v>90</v>
      </c>
      <c r="P114" s="242">
        <v>90</v>
      </c>
      <c r="Q114" s="243">
        <v>180</v>
      </c>
      <c r="R114" s="242">
        <v>9</v>
      </c>
      <c r="S114" s="242">
        <v>135</v>
      </c>
      <c r="T114" s="244">
        <v>45</v>
      </c>
      <c r="U114" s="242">
        <v>6</v>
      </c>
      <c r="V114" s="242">
        <v>90</v>
      </c>
      <c r="W114" s="244">
        <v>45</v>
      </c>
      <c r="X114" s="242">
        <v>0</v>
      </c>
      <c r="Y114" s="242">
        <v>0</v>
      </c>
      <c r="Z114" s="244">
        <v>0</v>
      </c>
      <c r="AA114" s="242">
        <v>4</v>
      </c>
      <c r="AB114" s="242">
        <v>60</v>
      </c>
      <c r="AC114" s="244">
        <v>0</v>
      </c>
      <c r="AD114" s="242">
        <v>4</v>
      </c>
      <c r="AE114" s="242">
        <v>60</v>
      </c>
      <c r="AF114" s="244">
        <v>0</v>
      </c>
    </row>
    <row r="115" spans="1:32" x14ac:dyDescent="0.35">
      <c r="A115">
        <v>3302227</v>
      </c>
      <c r="B115" s="252">
        <v>2227</v>
      </c>
      <c r="C115" t="s">
        <v>1042</v>
      </c>
      <c r="D115" s="242">
        <v>0</v>
      </c>
      <c r="E115" s="242">
        <v>32</v>
      </c>
      <c r="F115" s="242">
        <v>15</v>
      </c>
      <c r="G115" s="243">
        <v>47</v>
      </c>
      <c r="H115" s="242">
        <v>5</v>
      </c>
      <c r="I115" s="242">
        <v>0</v>
      </c>
      <c r="J115" s="243">
        <v>5</v>
      </c>
      <c r="K115" s="242">
        <v>0</v>
      </c>
      <c r="L115" s="242">
        <v>480</v>
      </c>
      <c r="M115" s="242">
        <v>225</v>
      </c>
      <c r="N115" s="243">
        <v>705</v>
      </c>
      <c r="O115" s="242">
        <v>75</v>
      </c>
      <c r="P115" s="242">
        <v>0</v>
      </c>
      <c r="Q115" s="243">
        <v>75</v>
      </c>
      <c r="R115" s="242">
        <v>11</v>
      </c>
      <c r="S115" s="242">
        <v>165</v>
      </c>
      <c r="T115" s="244">
        <v>0</v>
      </c>
      <c r="U115" s="242">
        <v>22</v>
      </c>
      <c r="V115" s="242">
        <v>330</v>
      </c>
      <c r="W115" s="244">
        <v>60</v>
      </c>
      <c r="X115" s="242">
        <v>2</v>
      </c>
      <c r="Y115" s="242">
        <v>30</v>
      </c>
      <c r="Z115" s="244">
        <v>0</v>
      </c>
      <c r="AA115" s="242">
        <v>21</v>
      </c>
      <c r="AB115" s="242">
        <v>315</v>
      </c>
      <c r="AC115" s="244">
        <v>0</v>
      </c>
      <c r="AD115" s="242">
        <v>21</v>
      </c>
      <c r="AE115" s="242">
        <v>315</v>
      </c>
      <c r="AF115" s="244">
        <v>0</v>
      </c>
    </row>
    <row r="116" spans="1:32" x14ac:dyDescent="0.35">
      <c r="A116">
        <v>3302231</v>
      </c>
      <c r="B116" s="252">
        <v>2231</v>
      </c>
      <c r="C116" t="s">
        <v>1043</v>
      </c>
      <c r="D116" s="242">
        <v>0</v>
      </c>
      <c r="E116" s="242">
        <v>28</v>
      </c>
      <c r="F116" s="242">
        <v>16</v>
      </c>
      <c r="G116" s="243">
        <v>44</v>
      </c>
      <c r="H116" s="242">
        <v>3</v>
      </c>
      <c r="I116" s="242">
        <v>0</v>
      </c>
      <c r="J116" s="243">
        <v>3</v>
      </c>
      <c r="K116" s="242">
        <v>0</v>
      </c>
      <c r="L116" s="242">
        <v>420</v>
      </c>
      <c r="M116" s="242">
        <v>240</v>
      </c>
      <c r="N116" s="243">
        <v>660</v>
      </c>
      <c r="O116" s="242">
        <v>45</v>
      </c>
      <c r="P116" s="242">
        <v>0</v>
      </c>
      <c r="Q116" s="243">
        <v>45</v>
      </c>
      <c r="R116" s="242">
        <v>1</v>
      </c>
      <c r="S116" s="242">
        <v>15</v>
      </c>
      <c r="T116" s="244">
        <v>15</v>
      </c>
      <c r="U116" s="242">
        <v>2</v>
      </c>
      <c r="V116" s="242">
        <v>30</v>
      </c>
      <c r="W116" s="244">
        <v>0</v>
      </c>
      <c r="X116" s="242">
        <v>17</v>
      </c>
      <c r="Y116" s="242">
        <v>255</v>
      </c>
      <c r="Z116" s="244">
        <v>30</v>
      </c>
      <c r="AA116" s="242">
        <v>14</v>
      </c>
      <c r="AB116" s="242">
        <v>210</v>
      </c>
      <c r="AC116" s="244">
        <v>30</v>
      </c>
      <c r="AD116" s="242">
        <v>1</v>
      </c>
      <c r="AE116" s="242">
        <v>15</v>
      </c>
      <c r="AF116" s="244">
        <v>15</v>
      </c>
    </row>
    <row r="117" spans="1:32" x14ac:dyDescent="0.35">
      <c r="A117">
        <v>3302238</v>
      </c>
      <c r="B117" s="252">
        <v>2238</v>
      </c>
      <c r="C117" t="s">
        <v>1044</v>
      </c>
      <c r="D117" s="242">
        <v>0</v>
      </c>
      <c r="E117" s="242">
        <v>18</v>
      </c>
      <c r="F117" s="242">
        <v>12</v>
      </c>
      <c r="G117" s="243">
        <v>30</v>
      </c>
      <c r="H117" s="242">
        <v>5</v>
      </c>
      <c r="I117" s="242">
        <v>5</v>
      </c>
      <c r="J117" s="243">
        <v>10</v>
      </c>
      <c r="K117" s="242">
        <v>0</v>
      </c>
      <c r="L117" s="242">
        <v>270</v>
      </c>
      <c r="M117" s="242">
        <v>180</v>
      </c>
      <c r="N117" s="243">
        <v>450</v>
      </c>
      <c r="O117" s="242">
        <v>75</v>
      </c>
      <c r="P117" s="242">
        <v>75</v>
      </c>
      <c r="Q117" s="243">
        <v>150</v>
      </c>
      <c r="R117" s="242">
        <v>12</v>
      </c>
      <c r="S117" s="242">
        <v>180</v>
      </c>
      <c r="T117" s="244">
        <v>45</v>
      </c>
      <c r="U117" s="242">
        <v>4</v>
      </c>
      <c r="V117" s="242">
        <v>60</v>
      </c>
      <c r="W117" s="244">
        <v>30</v>
      </c>
      <c r="X117" s="242">
        <v>7</v>
      </c>
      <c r="Y117" s="242">
        <v>105</v>
      </c>
      <c r="Z117" s="244">
        <v>30</v>
      </c>
      <c r="AA117" s="242">
        <v>7</v>
      </c>
      <c r="AB117" s="242">
        <v>105</v>
      </c>
      <c r="AC117" s="244">
        <v>15</v>
      </c>
      <c r="AD117" s="242">
        <v>0</v>
      </c>
      <c r="AE117" s="242">
        <v>0</v>
      </c>
      <c r="AF117" s="244">
        <v>0</v>
      </c>
    </row>
    <row r="118" spans="1:32" x14ac:dyDescent="0.35">
      <c r="A118">
        <v>3302239</v>
      </c>
      <c r="B118" s="252">
        <v>2239</v>
      </c>
      <c r="C118" t="s">
        <v>1045</v>
      </c>
      <c r="D118" s="242">
        <v>0</v>
      </c>
      <c r="E118" s="242">
        <v>14</v>
      </c>
      <c r="F118" s="242">
        <v>3</v>
      </c>
      <c r="G118" s="243">
        <v>17</v>
      </c>
      <c r="H118" s="242">
        <v>0</v>
      </c>
      <c r="I118" s="242">
        <v>0</v>
      </c>
      <c r="J118" s="243">
        <v>0</v>
      </c>
      <c r="K118" s="242">
        <v>0</v>
      </c>
      <c r="L118" s="242">
        <v>210</v>
      </c>
      <c r="M118" s="242">
        <v>45</v>
      </c>
      <c r="N118" s="243">
        <v>255</v>
      </c>
      <c r="O118" s="242">
        <v>0</v>
      </c>
      <c r="P118" s="242">
        <v>0</v>
      </c>
      <c r="Q118" s="243">
        <v>0</v>
      </c>
      <c r="R118" s="242">
        <v>7</v>
      </c>
      <c r="S118" s="242">
        <v>105</v>
      </c>
      <c r="T118" s="244">
        <v>0</v>
      </c>
      <c r="U118" s="242">
        <v>1</v>
      </c>
      <c r="V118" s="242">
        <v>15</v>
      </c>
      <c r="W118" s="244">
        <v>0</v>
      </c>
      <c r="X118" s="242">
        <v>2</v>
      </c>
      <c r="Y118" s="242">
        <v>30</v>
      </c>
      <c r="Z118" s="244">
        <v>0</v>
      </c>
      <c r="AA118" s="242">
        <v>8</v>
      </c>
      <c r="AB118" s="242">
        <v>120</v>
      </c>
      <c r="AC118" s="244">
        <v>0</v>
      </c>
      <c r="AD118" s="242">
        <v>0</v>
      </c>
      <c r="AE118" s="242">
        <v>0</v>
      </c>
      <c r="AF118" s="244">
        <v>0</v>
      </c>
    </row>
    <row r="119" spans="1:32" x14ac:dyDescent="0.35">
      <c r="A119">
        <v>3302245</v>
      </c>
      <c r="B119" s="252">
        <v>2245</v>
      </c>
      <c r="C119" t="s">
        <v>1046</v>
      </c>
      <c r="D119" s="242">
        <v>0</v>
      </c>
      <c r="E119" s="242">
        <v>11</v>
      </c>
      <c r="F119" s="242">
        <v>5</v>
      </c>
      <c r="G119" s="243">
        <v>16</v>
      </c>
      <c r="H119" s="242">
        <v>0</v>
      </c>
      <c r="I119" s="242">
        <v>0</v>
      </c>
      <c r="J119" s="243">
        <v>0</v>
      </c>
      <c r="K119" s="242">
        <v>0</v>
      </c>
      <c r="L119" s="242">
        <v>165</v>
      </c>
      <c r="M119" s="242">
        <v>75</v>
      </c>
      <c r="N119" s="243">
        <v>240</v>
      </c>
      <c r="O119" s="242">
        <v>0</v>
      </c>
      <c r="P119" s="242">
        <v>0</v>
      </c>
      <c r="Q119" s="243">
        <v>0</v>
      </c>
      <c r="R119" s="242">
        <v>16</v>
      </c>
      <c r="S119" s="242">
        <v>240</v>
      </c>
      <c r="T119" s="244">
        <v>0</v>
      </c>
      <c r="U119" s="242">
        <v>0</v>
      </c>
      <c r="V119" s="242">
        <v>0</v>
      </c>
      <c r="W119" s="244">
        <v>0</v>
      </c>
      <c r="X119" s="242">
        <v>0</v>
      </c>
      <c r="Y119" s="242">
        <v>0</v>
      </c>
      <c r="Z119" s="244">
        <v>0</v>
      </c>
      <c r="AA119" s="242">
        <v>9</v>
      </c>
      <c r="AB119" s="242">
        <v>135</v>
      </c>
      <c r="AC119" s="244">
        <v>0</v>
      </c>
      <c r="AD119" s="242">
        <v>8</v>
      </c>
      <c r="AE119" s="242">
        <v>120</v>
      </c>
      <c r="AF119" s="244">
        <v>0</v>
      </c>
    </row>
    <row r="120" spans="1:32" x14ac:dyDescent="0.35">
      <c r="A120">
        <v>3302249</v>
      </c>
      <c r="B120" s="252">
        <v>2249</v>
      </c>
      <c r="C120" t="s">
        <v>1047</v>
      </c>
      <c r="D120" s="242">
        <v>0</v>
      </c>
      <c r="E120" s="242">
        <v>12</v>
      </c>
      <c r="F120" s="242">
        <v>12</v>
      </c>
      <c r="G120" s="243">
        <v>24</v>
      </c>
      <c r="H120" s="242">
        <v>0</v>
      </c>
      <c r="I120" s="242">
        <v>0</v>
      </c>
      <c r="J120" s="243">
        <v>0</v>
      </c>
      <c r="K120" s="242">
        <v>0</v>
      </c>
      <c r="L120" s="242">
        <v>180</v>
      </c>
      <c r="M120" s="242">
        <v>180</v>
      </c>
      <c r="N120" s="243">
        <v>360</v>
      </c>
      <c r="O120" s="242">
        <v>0</v>
      </c>
      <c r="P120" s="242">
        <v>0</v>
      </c>
      <c r="Q120" s="243">
        <v>0</v>
      </c>
      <c r="R120" s="242">
        <v>11</v>
      </c>
      <c r="S120" s="242">
        <v>165</v>
      </c>
      <c r="T120" s="244">
        <v>0</v>
      </c>
      <c r="U120" s="242">
        <v>1</v>
      </c>
      <c r="V120" s="242">
        <v>15</v>
      </c>
      <c r="W120" s="244">
        <v>0</v>
      </c>
      <c r="X120" s="242">
        <v>12</v>
      </c>
      <c r="Y120" s="242">
        <v>180</v>
      </c>
      <c r="Z120" s="244">
        <v>0</v>
      </c>
      <c r="AA120" s="242">
        <v>11</v>
      </c>
      <c r="AB120" s="242">
        <v>165</v>
      </c>
      <c r="AC120" s="244">
        <v>0</v>
      </c>
      <c r="AD120" s="242">
        <v>11</v>
      </c>
      <c r="AE120" s="242">
        <v>165</v>
      </c>
      <c r="AF120" s="244">
        <v>0</v>
      </c>
    </row>
    <row r="121" spans="1:32" x14ac:dyDescent="0.35">
      <c r="A121">
        <v>3302251</v>
      </c>
      <c r="B121" s="252">
        <v>2251</v>
      </c>
      <c r="C121" t="s">
        <v>160</v>
      </c>
      <c r="D121" s="242">
        <v>0</v>
      </c>
      <c r="E121" s="242">
        <v>15</v>
      </c>
      <c r="F121" s="242">
        <v>9</v>
      </c>
      <c r="G121" s="243">
        <v>24</v>
      </c>
      <c r="H121" s="242">
        <v>9</v>
      </c>
      <c r="I121" s="242">
        <v>6</v>
      </c>
      <c r="J121" s="243">
        <v>15</v>
      </c>
      <c r="K121" s="242">
        <v>0</v>
      </c>
      <c r="L121" s="242">
        <v>225</v>
      </c>
      <c r="M121" s="242">
        <v>135</v>
      </c>
      <c r="N121" s="243">
        <v>360</v>
      </c>
      <c r="O121" s="242">
        <v>135</v>
      </c>
      <c r="P121" s="242">
        <v>90</v>
      </c>
      <c r="Q121" s="243">
        <v>225</v>
      </c>
      <c r="R121" s="242">
        <v>0</v>
      </c>
      <c r="S121" s="242">
        <v>0</v>
      </c>
      <c r="T121" s="244">
        <v>0</v>
      </c>
      <c r="U121" s="242">
        <v>1</v>
      </c>
      <c r="V121" s="242">
        <v>15</v>
      </c>
      <c r="W121" s="244">
        <v>15</v>
      </c>
      <c r="X121" s="242">
        <v>0</v>
      </c>
      <c r="Y121" s="242">
        <v>0</v>
      </c>
      <c r="Z121" s="244">
        <v>0</v>
      </c>
      <c r="AA121" s="242">
        <v>2</v>
      </c>
      <c r="AB121" s="242">
        <v>30</v>
      </c>
      <c r="AC121" s="244">
        <v>15</v>
      </c>
      <c r="AD121" s="242">
        <v>2</v>
      </c>
      <c r="AE121" s="242">
        <v>30</v>
      </c>
      <c r="AF121" s="244">
        <v>15</v>
      </c>
    </row>
    <row r="122" spans="1:32" x14ac:dyDescent="0.35">
      <c r="A122">
        <v>3302293</v>
      </c>
      <c r="B122" s="252">
        <v>2293</v>
      </c>
      <c r="C122" t="s">
        <v>1048</v>
      </c>
      <c r="D122" s="242">
        <v>0</v>
      </c>
      <c r="E122" s="242">
        <v>23</v>
      </c>
      <c r="F122" s="242">
        <v>20</v>
      </c>
      <c r="G122" s="243">
        <v>43</v>
      </c>
      <c r="H122" s="242">
        <v>0</v>
      </c>
      <c r="I122" s="242">
        <v>0</v>
      </c>
      <c r="J122" s="243">
        <v>0</v>
      </c>
      <c r="K122" s="242">
        <v>0</v>
      </c>
      <c r="L122" s="242">
        <v>345</v>
      </c>
      <c r="M122" s="242">
        <v>300</v>
      </c>
      <c r="N122" s="243">
        <v>645</v>
      </c>
      <c r="O122" s="242">
        <v>0</v>
      </c>
      <c r="P122" s="242">
        <v>0</v>
      </c>
      <c r="Q122" s="243">
        <v>0</v>
      </c>
      <c r="R122" s="242">
        <v>0</v>
      </c>
      <c r="S122" s="242">
        <v>0</v>
      </c>
      <c r="T122" s="244">
        <v>0</v>
      </c>
      <c r="U122" s="242">
        <v>7</v>
      </c>
      <c r="V122" s="242">
        <v>105</v>
      </c>
      <c r="W122" s="244">
        <v>0</v>
      </c>
      <c r="X122" s="242">
        <v>28</v>
      </c>
      <c r="Y122" s="242">
        <v>420</v>
      </c>
      <c r="Z122" s="244">
        <v>0</v>
      </c>
      <c r="AA122" s="242">
        <v>9</v>
      </c>
      <c r="AB122" s="242">
        <v>135</v>
      </c>
      <c r="AC122" s="244">
        <v>0</v>
      </c>
      <c r="AD122" s="242">
        <v>0</v>
      </c>
      <c r="AE122" s="242">
        <v>0</v>
      </c>
      <c r="AF122" s="244">
        <v>0</v>
      </c>
    </row>
    <row r="123" spans="1:32" x14ac:dyDescent="0.35">
      <c r="A123">
        <v>3302299</v>
      </c>
      <c r="B123" s="252">
        <v>2299</v>
      </c>
      <c r="C123" t="s">
        <v>1049</v>
      </c>
      <c r="D123" s="242">
        <v>0</v>
      </c>
      <c r="E123" s="242">
        <v>43</v>
      </c>
      <c r="F123" s="242">
        <v>15</v>
      </c>
      <c r="G123" s="243">
        <v>58</v>
      </c>
      <c r="H123" s="242">
        <v>4</v>
      </c>
      <c r="I123" s="242">
        <v>3</v>
      </c>
      <c r="J123" s="243">
        <v>7</v>
      </c>
      <c r="K123" s="242">
        <v>0</v>
      </c>
      <c r="L123" s="242">
        <v>645</v>
      </c>
      <c r="M123" s="242">
        <v>225</v>
      </c>
      <c r="N123" s="243">
        <v>870</v>
      </c>
      <c r="O123" s="242">
        <v>60</v>
      </c>
      <c r="P123" s="242">
        <v>45</v>
      </c>
      <c r="Q123" s="243">
        <v>105</v>
      </c>
      <c r="R123" s="242">
        <v>1</v>
      </c>
      <c r="S123" s="242">
        <v>15</v>
      </c>
      <c r="T123" s="244">
        <v>0</v>
      </c>
      <c r="U123" s="242">
        <v>10</v>
      </c>
      <c r="V123" s="242">
        <v>150</v>
      </c>
      <c r="W123" s="244">
        <v>30</v>
      </c>
      <c r="X123" s="242">
        <v>3</v>
      </c>
      <c r="Y123" s="242">
        <v>45</v>
      </c>
      <c r="Z123" s="244">
        <v>0</v>
      </c>
      <c r="AA123" s="242">
        <v>16</v>
      </c>
      <c r="AB123" s="242">
        <v>240</v>
      </c>
      <c r="AC123" s="244">
        <v>0</v>
      </c>
      <c r="AD123" s="242">
        <v>0</v>
      </c>
      <c r="AE123" s="242">
        <v>0</v>
      </c>
      <c r="AF123" s="244">
        <v>0</v>
      </c>
    </row>
    <row r="124" spans="1:32" x14ac:dyDescent="0.35">
      <c r="A124">
        <v>3302300</v>
      </c>
      <c r="B124" s="252">
        <v>2300</v>
      </c>
      <c r="C124" t="s">
        <v>166</v>
      </c>
      <c r="D124" s="242">
        <v>0</v>
      </c>
      <c r="E124" s="242">
        <v>46</v>
      </c>
      <c r="F124" s="242">
        <v>24</v>
      </c>
      <c r="G124" s="243">
        <v>70</v>
      </c>
      <c r="H124" s="242">
        <v>4</v>
      </c>
      <c r="I124" s="242">
        <v>2</v>
      </c>
      <c r="J124" s="243">
        <v>6</v>
      </c>
      <c r="K124" s="242">
        <v>0</v>
      </c>
      <c r="L124" s="242">
        <v>690</v>
      </c>
      <c r="M124" s="242">
        <v>360</v>
      </c>
      <c r="N124" s="243">
        <v>1050</v>
      </c>
      <c r="O124" s="242">
        <v>60</v>
      </c>
      <c r="P124" s="242">
        <v>30</v>
      </c>
      <c r="Q124" s="243">
        <v>90</v>
      </c>
      <c r="R124" s="242">
        <v>2</v>
      </c>
      <c r="S124" s="242">
        <v>30</v>
      </c>
      <c r="T124" s="244">
        <v>0</v>
      </c>
      <c r="U124" s="242">
        <v>28</v>
      </c>
      <c r="V124" s="242">
        <v>420</v>
      </c>
      <c r="W124" s="244">
        <v>0</v>
      </c>
      <c r="X124" s="242">
        <v>37</v>
      </c>
      <c r="Y124" s="242">
        <v>555</v>
      </c>
      <c r="Z124" s="244">
        <v>45</v>
      </c>
      <c r="AA124" s="242">
        <v>20</v>
      </c>
      <c r="AB124" s="242">
        <v>300</v>
      </c>
      <c r="AC124" s="244">
        <v>0</v>
      </c>
      <c r="AD124" s="242">
        <v>0</v>
      </c>
      <c r="AE124" s="242">
        <v>0</v>
      </c>
      <c r="AF124" s="244">
        <v>0</v>
      </c>
    </row>
    <row r="125" spans="1:32" x14ac:dyDescent="0.35">
      <c r="A125">
        <v>3302308</v>
      </c>
      <c r="B125" s="252">
        <v>2308</v>
      </c>
      <c r="C125" t="s">
        <v>1050</v>
      </c>
      <c r="D125" s="242">
        <v>0</v>
      </c>
      <c r="E125" s="242">
        <v>29</v>
      </c>
      <c r="F125" s="242">
        <v>11</v>
      </c>
      <c r="G125" s="243">
        <v>40</v>
      </c>
      <c r="H125" s="242">
        <v>3</v>
      </c>
      <c r="I125" s="242">
        <v>0</v>
      </c>
      <c r="J125" s="243">
        <v>3</v>
      </c>
      <c r="K125" s="242">
        <v>0</v>
      </c>
      <c r="L125" s="242">
        <v>435</v>
      </c>
      <c r="M125" s="242">
        <v>165</v>
      </c>
      <c r="N125" s="243">
        <v>600</v>
      </c>
      <c r="O125" s="242">
        <v>30</v>
      </c>
      <c r="P125" s="242">
        <v>0</v>
      </c>
      <c r="Q125" s="243">
        <v>30</v>
      </c>
      <c r="R125" s="242">
        <v>2</v>
      </c>
      <c r="S125" s="242">
        <v>30</v>
      </c>
      <c r="T125" s="244">
        <v>0</v>
      </c>
      <c r="U125" s="242">
        <v>31</v>
      </c>
      <c r="V125" s="242">
        <v>465</v>
      </c>
      <c r="W125" s="244">
        <v>15</v>
      </c>
      <c r="X125" s="242">
        <v>4</v>
      </c>
      <c r="Y125" s="242">
        <v>60</v>
      </c>
      <c r="Z125" s="244">
        <v>0</v>
      </c>
      <c r="AA125" s="242">
        <v>19</v>
      </c>
      <c r="AB125" s="242">
        <v>285</v>
      </c>
      <c r="AC125" s="244">
        <v>0</v>
      </c>
      <c r="AD125" s="242">
        <v>0</v>
      </c>
      <c r="AE125" s="242">
        <v>0</v>
      </c>
      <c r="AF125" s="244">
        <v>0</v>
      </c>
    </row>
    <row r="126" spans="1:32" x14ac:dyDescent="0.35">
      <c r="A126">
        <v>3302309</v>
      </c>
      <c r="B126" s="252">
        <v>2309</v>
      </c>
      <c r="C126" t="s">
        <v>1051</v>
      </c>
      <c r="D126" s="242">
        <v>0</v>
      </c>
      <c r="E126" s="242">
        <v>22</v>
      </c>
      <c r="F126" s="242">
        <v>16</v>
      </c>
      <c r="G126" s="243">
        <v>38</v>
      </c>
      <c r="H126" s="242">
        <v>6</v>
      </c>
      <c r="I126" s="242">
        <v>3</v>
      </c>
      <c r="J126" s="243">
        <v>9</v>
      </c>
      <c r="K126" s="242">
        <v>0</v>
      </c>
      <c r="L126" s="242">
        <v>330</v>
      </c>
      <c r="M126" s="242">
        <v>240</v>
      </c>
      <c r="N126" s="243">
        <v>570</v>
      </c>
      <c r="O126" s="242">
        <v>90</v>
      </c>
      <c r="P126" s="242">
        <v>45</v>
      </c>
      <c r="Q126" s="243">
        <v>135</v>
      </c>
      <c r="R126" s="242">
        <v>1</v>
      </c>
      <c r="S126" s="242">
        <v>15</v>
      </c>
      <c r="T126" s="244">
        <v>0</v>
      </c>
      <c r="U126" s="242">
        <v>22</v>
      </c>
      <c r="V126" s="242">
        <v>330</v>
      </c>
      <c r="W126" s="244">
        <v>45</v>
      </c>
      <c r="X126" s="242">
        <v>14</v>
      </c>
      <c r="Y126" s="242">
        <v>210</v>
      </c>
      <c r="Z126" s="244">
        <v>75</v>
      </c>
      <c r="AA126" s="242">
        <v>5</v>
      </c>
      <c r="AB126" s="242">
        <v>75</v>
      </c>
      <c r="AC126" s="244">
        <v>0</v>
      </c>
      <c r="AD126" s="242">
        <v>5</v>
      </c>
      <c r="AE126" s="242">
        <v>75</v>
      </c>
      <c r="AF126" s="244">
        <v>0</v>
      </c>
    </row>
    <row r="127" spans="1:32" x14ac:dyDescent="0.35">
      <c r="A127">
        <v>3302317</v>
      </c>
      <c r="B127" s="252">
        <v>2317</v>
      </c>
      <c r="C127" t="s">
        <v>1052</v>
      </c>
      <c r="D127" s="242">
        <v>0</v>
      </c>
      <c r="E127" s="242">
        <v>39</v>
      </c>
      <c r="F127" s="242">
        <v>21</v>
      </c>
      <c r="G127" s="243">
        <v>60</v>
      </c>
      <c r="H127" s="242">
        <v>15</v>
      </c>
      <c r="I127" s="242">
        <v>7</v>
      </c>
      <c r="J127" s="243">
        <v>22</v>
      </c>
      <c r="K127" s="242">
        <v>0</v>
      </c>
      <c r="L127" s="242">
        <v>585</v>
      </c>
      <c r="M127" s="242">
        <v>315</v>
      </c>
      <c r="N127" s="243">
        <v>900</v>
      </c>
      <c r="O127" s="242">
        <v>225</v>
      </c>
      <c r="P127" s="242">
        <v>105</v>
      </c>
      <c r="Q127" s="243">
        <v>330</v>
      </c>
      <c r="R127" s="242">
        <v>11</v>
      </c>
      <c r="S127" s="242">
        <v>165</v>
      </c>
      <c r="T127" s="244">
        <v>45</v>
      </c>
      <c r="U127" s="242">
        <v>9</v>
      </c>
      <c r="V127" s="242">
        <v>135</v>
      </c>
      <c r="W127" s="244">
        <v>60</v>
      </c>
      <c r="X127" s="242">
        <v>31</v>
      </c>
      <c r="Y127" s="242">
        <v>465</v>
      </c>
      <c r="Z127" s="244">
        <v>150</v>
      </c>
      <c r="AA127" s="242">
        <v>14</v>
      </c>
      <c r="AB127" s="242">
        <v>210</v>
      </c>
      <c r="AC127" s="244">
        <v>45</v>
      </c>
      <c r="AD127" s="242">
        <v>3</v>
      </c>
      <c r="AE127" s="242">
        <v>45</v>
      </c>
      <c r="AF127" s="244">
        <v>45</v>
      </c>
    </row>
    <row r="128" spans="1:32" x14ac:dyDescent="0.35">
      <c r="A128">
        <v>3302402</v>
      </c>
      <c r="B128" s="252">
        <v>2402</v>
      </c>
      <c r="C128" t="s">
        <v>1053</v>
      </c>
      <c r="D128" s="242">
        <v>0</v>
      </c>
      <c r="E128" s="242">
        <v>36</v>
      </c>
      <c r="F128" s="242">
        <v>16</v>
      </c>
      <c r="G128" s="243">
        <v>52</v>
      </c>
      <c r="H128" s="242">
        <v>0</v>
      </c>
      <c r="I128" s="242">
        <v>1</v>
      </c>
      <c r="J128" s="243">
        <v>1</v>
      </c>
      <c r="K128" s="242">
        <v>0</v>
      </c>
      <c r="L128" s="242">
        <v>540</v>
      </c>
      <c r="M128" s="242">
        <v>225</v>
      </c>
      <c r="N128" s="243">
        <v>765</v>
      </c>
      <c r="O128" s="242">
        <v>0</v>
      </c>
      <c r="P128" s="242">
        <v>15</v>
      </c>
      <c r="Q128" s="243">
        <v>15</v>
      </c>
      <c r="R128" s="242">
        <v>1</v>
      </c>
      <c r="S128" s="242">
        <v>15</v>
      </c>
      <c r="T128" s="244">
        <v>0</v>
      </c>
      <c r="U128" s="242">
        <v>0</v>
      </c>
      <c r="V128" s="242">
        <v>0</v>
      </c>
      <c r="W128" s="244">
        <v>0</v>
      </c>
      <c r="X128" s="242">
        <v>3</v>
      </c>
      <c r="Y128" s="242">
        <v>45</v>
      </c>
      <c r="Z128" s="244">
        <v>0</v>
      </c>
      <c r="AA128" s="242">
        <v>11</v>
      </c>
      <c r="AB128" s="242">
        <v>165</v>
      </c>
      <c r="AC128" s="244">
        <v>0</v>
      </c>
      <c r="AD128" s="242">
        <v>0</v>
      </c>
      <c r="AE128" s="242">
        <v>0</v>
      </c>
      <c r="AF128" s="244">
        <v>0</v>
      </c>
    </row>
    <row r="129" spans="1:32" x14ac:dyDescent="0.35">
      <c r="A129">
        <v>3302429</v>
      </c>
      <c r="B129" s="252">
        <v>2429</v>
      </c>
      <c r="C129" t="s">
        <v>1054</v>
      </c>
      <c r="D129" s="242">
        <v>0</v>
      </c>
      <c r="E129" s="242">
        <v>23</v>
      </c>
      <c r="F129" s="242">
        <v>9</v>
      </c>
      <c r="G129" s="243">
        <v>32</v>
      </c>
      <c r="H129" s="242">
        <v>6</v>
      </c>
      <c r="I129" s="242">
        <v>4</v>
      </c>
      <c r="J129" s="243">
        <v>10</v>
      </c>
      <c r="K129" s="242">
        <v>0</v>
      </c>
      <c r="L129" s="242">
        <v>345</v>
      </c>
      <c r="M129" s="242">
        <v>135</v>
      </c>
      <c r="N129" s="243">
        <v>480</v>
      </c>
      <c r="O129" s="242">
        <v>90</v>
      </c>
      <c r="P129" s="242">
        <v>60</v>
      </c>
      <c r="Q129" s="243">
        <v>150</v>
      </c>
      <c r="R129" s="242">
        <v>2</v>
      </c>
      <c r="S129" s="242">
        <v>30</v>
      </c>
      <c r="T129" s="244">
        <v>15</v>
      </c>
      <c r="U129" s="242">
        <v>0</v>
      </c>
      <c r="V129" s="242">
        <v>0</v>
      </c>
      <c r="W129" s="244">
        <v>0</v>
      </c>
      <c r="X129" s="242">
        <v>2</v>
      </c>
      <c r="Y129" s="242">
        <v>30</v>
      </c>
      <c r="Z129" s="244">
        <v>15</v>
      </c>
      <c r="AA129" s="242">
        <v>5</v>
      </c>
      <c r="AB129" s="242">
        <v>75</v>
      </c>
      <c r="AC129" s="244">
        <v>15</v>
      </c>
      <c r="AD129" s="242">
        <v>4</v>
      </c>
      <c r="AE129" s="242">
        <v>60</v>
      </c>
      <c r="AF129" s="244">
        <v>0</v>
      </c>
    </row>
    <row r="130" spans="1:32" x14ac:dyDescent="0.35">
      <c r="A130">
        <v>3302434</v>
      </c>
      <c r="B130" s="252">
        <v>2434</v>
      </c>
      <c r="C130" t="s">
        <v>1055</v>
      </c>
      <c r="D130" s="242">
        <v>0</v>
      </c>
      <c r="E130" s="242">
        <v>29</v>
      </c>
      <c r="F130" s="242">
        <v>23</v>
      </c>
      <c r="G130" s="243">
        <v>52</v>
      </c>
      <c r="H130" s="242">
        <v>13</v>
      </c>
      <c r="I130" s="242">
        <v>8</v>
      </c>
      <c r="J130" s="243">
        <v>21</v>
      </c>
      <c r="K130" s="242">
        <v>0</v>
      </c>
      <c r="L130" s="242">
        <v>435</v>
      </c>
      <c r="M130" s="242">
        <v>345</v>
      </c>
      <c r="N130" s="243">
        <v>780</v>
      </c>
      <c r="O130" s="242">
        <v>195</v>
      </c>
      <c r="P130" s="242">
        <v>120</v>
      </c>
      <c r="Q130" s="243">
        <v>315</v>
      </c>
      <c r="R130" s="242">
        <v>12</v>
      </c>
      <c r="S130" s="242">
        <v>180</v>
      </c>
      <c r="T130" s="244">
        <v>75</v>
      </c>
      <c r="U130" s="242">
        <v>5</v>
      </c>
      <c r="V130" s="242">
        <v>75</v>
      </c>
      <c r="W130" s="244">
        <v>30</v>
      </c>
      <c r="X130" s="242">
        <v>26</v>
      </c>
      <c r="Y130" s="242">
        <v>390</v>
      </c>
      <c r="Z130" s="244">
        <v>135</v>
      </c>
      <c r="AA130" s="242">
        <v>21</v>
      </c>
      <c r="AB130" s="242">
        <v>315</v>
      </c>
      <c r="AC130" s="244">
        <v>15</v>
      </c>
      <c r="AD130" s="242">
        <v>21</v>
      </c>
      <c r="AE130" s="242">
        <v>315</v>
      </c>
      <c r="AF130" s="244">
        <v>15</v>
      </c>
    </row>
    <row r="131" spans="1:32" x14ac:dyDescent="0.35">
      <c r="A131">
        <v>3302435</v>
      </c>
      <c r="B131" s="252">
        <v>2435</v>
      </c>
      <c r="C131" t="s">
        <v>176</v>
      </c>
      <c r="D131" s="242">
        <v>0</v>
      </c>
      <c r="E131" s="242">
        <v>17</v>
      </c>
      <c r="F131" s="242">
        <v>9</v>
      </c>
      <c r="G131" s="243">
        <v>26</v>
      </c>
      <c r="H131" s="242">
        <v>0</v>
      </c>
      <c r="I131" s="242">
        <v>0</v>
      </c>
      <c r="J131" s="243">
        <v>0</v>
      </c>
      <c r="K131" s="242">
        <v>0</v>
      </c>
      <c r="L131" s="242">
        <v>255</v>
      </c>
      <c r="M131" s="242">
        <v>135</v>
      </c>
      <c r="N131" s="243">
        <v>390</v>
      </c>
      <c r="O131" s="242">
        <v>0</v>
      </c>
      <c r="P131" s="242">
        <v>0</v>
      </c>
      <c r="Q131" s="243">
        <v>0</v>
      </c>
      <c r="R131" s="242">
        <v>12</v>
      </c>
      <c r="S131" s="242">
        <v>180</v>
      </c>
      <c r="T131" s="244">
        <v>0</v>
      </c>
      <c r="U131" s="242">
        <v>13</v>
      </c>
      <c r="V131" s="242">
        <v>195</v>
      </c>
      <c r="W131" s="244">
        <v>0</v>
      </c>
      <c r="X131" s="242">
        <v>0</v>
      </c>
      <c r="Y131" s="242">
        <v>0</v>
      </c>
      <c r="Z131" s="244">
        <v>0</v>
      </c>
      <c r="AA131" s="242">
        <v>13</v>
      </c>
      <c r="AB131" s="242">
        <v>195</v>
      </c>
      <c r="AC131" s="244">
        <v>0</v>
      </c>
      <c r="AD131" s="242">
        <v>0</v>
      </c>
      <c r="AE131" s="242">
        <v>0</v>
      </c>
      <c r="AF131" s="244">
        <v>0</v>
      </c>
    </row>
    <row r="132" spans="1:32" x14ac:dyDescent="0.35">
      <c r="A132">
        <v>3302441</v>
      </c>
      <c r="B132" s="252">
        <v>2441</v>
      </c>
      <c r="C132" t="s">
        <v>1056</v>
      </c>
      <c r="D132" s="242">
        <v>0</v>
      </c>
      <c r="E132" s="242">
        <v>18</v>
      </c>
      <c r="F132" s="242">
        <v>5</v>
      </c>
      <c r="G132" s="243">
        <v>23</v>
      </c>
      <c r="H132" s="242">
        <v>0</v>
      </c>
      <c r="I132" s="242">
        <v>0</v>
      </c>
      <c r="J132" s="243">
        <v>0</v>
      </c>
      <c r="K132" s="242">
        <v>0</v>
      </c>
      <c r="L132" s="242">
        <v>270</v>
      </c>
      <c r="M132" s="242">
        <v>75</v>
      </c>
      <c r="N132" s="243">
        <v>345</v>
      </c>
      <c r="O132" s="242">
        <v>0</v>
      </c>
      <c r="P132" s="242">
        <v>0</v>
      </c>
      <c r="Q132" s="243">
        <v>0</v>
      </c>
      <c r="R132" s="242">
        <v>11</v>
      </c>
      <c r="S132" s="242">
        <v>165</v>
      </c>
      <c r="T132" s="244">
        <v>0</v>
      </c>
      <c r="U132" s="242">
        <v>10</v>
      </c>
      <c r="V132" s="242">
        <v>150</v>
      </c>
      <c r="W132" s="244">
        <v>0</v>
      </c>
      <c r="X132" s="242">
        <v>1</v>
      </c>
      <c r="Y132" s="242">
        <v>15</v>
      </c>
      <c r="Z132" s="244">
        <v>0</v>
      </c>
      <c r="AA132" s="242">
        <v>5</v>
      </c>
      <c r="AB132" s="242">
        <v>75</v>
      </c>
      <c r="AC132" s="244">
        <v>0</v>
      </c>
      <c r="AD132" s="242">
        <v>0</v>
      </c>
      <c r="AE132" s="242">
        <v>0</v>
      </c>
      <c r="AF132" s="244">
        <v>0</v>
      </c>
    </row>
    <row r="133" spans="1:32" x14ac:dyDescent="0.35">
      <c r="A133">
        <v>3302443</v>
      </c>
      <c r="B133" s="252">
        <v>2443</v>
      </c>
      <c r="C133" t="s">
        <v>1057</v>
      </c>
      <c r="D133" s="242">
        <v>0</v>
      </c>
      <c r="E133" s="242">
        <v>32</v>
      </c>
      <c r="F133" s="242">
        <v>16</v>
      </c>
      <c r="G133" s="243">
        <v>48</v>
      </c>
      <c r="H133" s="242">
        <v>0</v>
      </c>
      <c r="I133" s="242">
        <v>0</v>
      </c>
      <c r="J133" s="243">
        <v>0</v>
      </c>
      <c r="K133" s="242">
        <v>0</v>
      </c>
      <c r="L133" s="242">
        <v>480</v>
      </c>
      <c r="M133" s="242">
        <v>240</v>
      </c>
      <c r="N133" s="243">
        <v>720</v>
      </c>
      <c r="O133" s="242">
        <v>0</v>
      </c>
      <c r="P133" s="242">
        <v>0</v>
      </c>
      <c r="Q133" s="243">
        <v>0</v>
      </c>
      <c r="R133" s="242">
        <v>4</v>
      </c>
      <c r="S133" s="242">
        <v>60</v>
      </c>
      <c r="T133" s="244">
        <v>0</v>
      </c>
      <c r="U133" s="242">
        <v>39</v>
      </c>
      <c r="V133" s="242">
        <v>585</v>
      </c>
      <c r="W133" s="244">
        <v>0</v>
      </c>
      <c r="X133" s="242">
        <v>4</v>
      </c>
      <c r="Y133" s="242">
        <v>60</v>
      </c>
      <c r="Z133" s="244">
        <v>0</v>
      </c>
      <c r="AA133" s="242">
        <v>19</v>
      </c>
      <c r="AB133" s="242">
        <v>285</v>
      </c>
      <c r="AC133" s="244">
        <v>0</v>
      </c>
      <c r="AD133" s="242">
        <v>19</v>
      </c>
      <c r="AE133" s="242">
        <v>285</v>
      </c>
      <c r="AF133" s="244">
        <v>0</v>
      </c>
    </row>
    <row r="134" spans="1:32" x14ac:dyDescent="0.35">
      <c r="A134">
        <v>3302447</v>
      </c>
      <c r="B134" s="252">
        <v>2447</v>
      </c>
      <c r="C134" t="s">
        <v>1058</v>
      </c>
      <c r="D134" s="242">
        <v>0</v>
      </c>
      <c r="E134" s="242">
        <v>28</v>
      </c>
      <c r="F134" s="242">
        <v>16</v>
      </c>
      <c r="G134" s="243">
        <v>44</v>
      </c>
      <c r="H134" s="242">
        <v>0</v>
      </c>
      <c r="I134" s="242">
        <v>0</v>
      </c>
      <c r="J134" s="243">
        <v>0</v>
      </c>
      <c r="K134" s="242">
        <v>0</v>
      </c>
      <c r="L134" s="242">
        <v>420</v>
      </c>
      <c r="M134" s="242">
        <v>240</v>
      </c>
      <c r="N134" s="243">
        <v>660</v>
      </c>
      <c r="O134" s="242">
        <v>0</v>
      </c>
      <c r="P134" s="242">
        <v>0</v>
      </c>
      <c r="Q134" s="243">
        <v>0</v>
      </c>
      <c r="R134" s="242">
        <v>11</v>
      </c>
      <c r="S134" s="242">
        <v>165</v>
      </c>
      <c r="T134" s="244">
        <v>0</v>
      </c>
      <c r="U134" s="242">
        <v>12</v>
      </c>
      <c r="V134" s="242">
        <v>180</v>
      </c>
      <c r="W134" s="244">
        <v>0</v>
      </c>
      <c r="X134" s="242">
        <v>8</v>
      </c>
      <c r="Y134" s="242">
        <v>120</v>
      </c>
      <c r="Z134" s="244">
        <v>0</v>
      </c>
      <c r="AA134" s="242">
        <v>25</v>
      </c>
      <c r="AB134" s="242">
        <v>375</v>
      </c>
      <c r="AC134" s="244">
        <v>0</v>
      </c>
      <c r="AD134" s="242">
        <v>25</v>
      </c>
      <c r="AE134" s="242">
        <v>375</v>
      </c>
      <c r="AF134" s="244">
        <v>0</v>
      </c>
    </row>
    <row r="135" spans="1:32" x14ac:dyDescent="0.35">
      <c r="A135">
        <v>3302449</v>
      </c>
      <c r="B135" s="252">
        <v>2449</v>
      </c>
      <c r="C135" t="s">
        <v>1059</v>
      </c>
      <c r="D135" s="242">
        <v>0</v>
      </c>
      <c r="E135" s="242">
        <v>23</v>
      </c>
      <c r="F135" s="242">
        <v>15</v>
      </c>
      <c r="G135" s="243">
        <v>38</v>
      </c>
      <c r="H135" s="242">
        <v>3</v>
      </c>
      <c r="I135" s="242">
        <v>3</v>
      </c>
      <c r="J135" s="243">
        <v>6</v>
      </c>
      <c r="K135" s="242">
        <v>0</v>
      </c>
      <c r="L135" s="242">
        <v>345</v>
      </c>
      <c r="M135" s="242">
        <v>225</v>
      </c>
      <c r="N135" s="243">
        <v>570</v>
      </c>
      <c r="O135" s="242">
        <v>45</v>
      </c>
      <c r="P135" s="242">
        <v>45</v>
      </c>
      <c r="Q135" s="243">
        <v>90</v>
      </c>
      <c r="R135" s="242">
        <v>23</v>
      </c>
      <c r="S135" s="242">
        <v>345</v>
      </c>
      <c r="T135" s="244">
        <v>45</v>
      </c>
      <c r="U135" s="242">
        <v>6</v>
      </c>
      <c r="V135" s="242">
        <v>90</v>
      </c>
      <c r="W135" s="244">
        <v>30</v>
      </c>
      <c r="X135" s="242">
        <v>5</v>
      </c>
      <c r="Y135" s="242">
        <v>75</v>
      </c>
      <c r="Z135" s="244">
        <v>15</v>
      </c>
      <c r="AA135" s="242">
        <v>15</v>
      </c>
      <c r="AB135" s="242">
        <v>225</v>
      </c>
      <c r="AC135" s="244">
        <v>0</v>
      </c>
      <c r="AD135" s="242">
        <v>15</v>
      </c>
      <c r="AE135" s="242">
        <v>225</v>
      </c>
      <c r="AF135" s="244">
        <v>0</v>
      </c>
    </row>
    <row r="136" spans="1:32" x14ac:dyDescent="0.35">
      <c r="A136">
        <v>3302450</v>
      </c>
      <c r="B136" s="252">
        <v>2450</v>
      </c>
      <c r="C136" t="s">
        <v>1060</v>
      </c>
      <c r="D136" s="242">
        <v>0</v>
      </c>
      <c r="E136" s="242">
        <v>19</v>
      </c>
      <c r="F136" s="242">
        <v>13</v>
      </c>
      <c r="G136" s="243">
        <v>32</v>
      </c>
      <c r="H136" s="242">
        <v>7</v>
      </c>
      <c r="I136" s="242">
        <v>6</v>
      </c>
      <c r="J136" s="243">
        <v>13</v>
      </c>
      <c r="K136" s="242">
        <v>0</v>
      </c>
      <c r="L136" s="242">
        <v>285</v>
      </c>
      <c r="M136" s="242">
        <v>195</v>
      </c>
      <c r="N136" s="243">
        <v>480</v>
      </c>
      <c r="O136" s="242">
        <v>105</v>
      </c>
      <c r="P136" s="242">
        <v>90</v>
      </c>
      <c r="Q136" s="243">
        <v>195</v>
      </c>
      <c r="R136" s="242">
        <v>0</v>
      </c>
      <c r="S136" s="242">
        <v>0</v>
      </c>
      <c r="T136" s="244">
        <v>0</v>
      </c>
      <c r="U136" s="242">
        <v>0</v>
      </c>
      <c r="V136" s="242">
        <v>0</v>
      </c>
      <c r="W136" s="244">
        <v>0</v>
      </c>
      <c r="X136" s="242">
        <v>2</v>
      </c>
      <c r="Y136" s="242">
        <v>30</v>
      </c>
      <c r="Z136" s="244">
        <v>30</v>
      </c>
      <c r="AA136" s="242">
        <v>3</v>
      </c>
      <c r="AB136" s="242">
        <v>45</v>
      </c>
      <c r="AC136" s="244">
        <v>0</v>
      </c>
      <c r="AD136" s="242">
        <v>3</v>
      </c>
      <c r="AE136" s="242">
        <v>45</v>
      </c>
      <c r="AF136" s="244">
        <v>0</v>
      </c>
    </row>
    <row r="137" spans="1:32" x14ac:dyDescent="0.35">
      <c r="A137">
        <v>3302453</v>
      </c>
      <c r="B137" s="252">
        <v>2453</v>
      </c>
      <c r="C137" t="s">
        <v>1061</v>
      </c>
      <c r="D137" s="242">
        <v>0</v>
      </c>
      <c r="E137" s="242">
        <v>13</v>
      </c>
      <c r="F137" s="242">
        <v>12</v>
      </c>
      <c r="G137" s="243">
        <v>25</v>
      </c>
      <c r="H137" s="242">
        <v>0</v>
      </c>
      <c r="I137" s="242">
        <v>0</v>
      </c>
      <c r="J137" s="243">
        <v>0</v>
      </c>
      <c r="K137" s="242">
        <v>0</v>
      </c>
      <c r="L137" s="242">
        <v>195</v>
      </c>
      <c r="M137" s="242">
        <v>180</v>
      </c>
      <c r="N137" s="243">
        <v>375</v>
      </c>
      <c r="O137" s="242">
        <v>0</v>
      </c>
      <c r="P137" s="242">
        <v>0</v>
      </c>
      <c r="Q137" s="243">
        <v>0</v>
      </c>
      <c r="R137" s="242">
        <v>2</v>
      </c>
      <c r="S137" s="242">
        <v>30</v>
      </c>
      <c r="T137" s="244">
        <v>0</v>
      </c>
      <c r="U137" s="242">
        <v>5</v>
      </c>
      <c r="V137" s="242">
        <v>75</v>
      </c>
      <c r="W137" s="244">
        <v>0</v>
      </c>
      <c r="X137" s="242">
        <v>17</v>
      </c>
      <c r="Y137" s="242">
        <v>255</v>
      </c>
      <c r="Z137" s="244">
        <v>0</v>
      </c>
      <c r="AA137" s="242">
        <v>5</v>
      </c>
      <c r="AB137" s="242">
        <v>75</v>
      </c>
      <c r="AC137" s="244">
        <v>0</v>
      </c>
      <c r="AD137" s="242">
        <v>5</v>
      </c>
      <c r="AE137" s="242">
        <v>75</v>
      </c>
      <c r="AF137" s="244">
        <v>0</v>
      </c>
    </row>
    <row r="138" spans="1:32" x14ac:dyDescent="0.35">
      <c r="A138">
        <v>3302454</v>
      </c>
      <c r="B138" s="252">
        <v>2454</v>
      </c>
      <c r="C138" t="s">
        <v>1062</v>
      </c>
      <c r="D138" s="242">
        <v>0</v>
      </c>
      <c r="E138" s="242">
        <v>18</v>
      </c>
      <c r="F138" s="242">
        <v>8</v>
      </c>
      <c r="G138" s="243">
        <v>26</v>
      </c>
      <c r="H138" s="242">
        <v>0</v>
      </c>
      <c r="I138" s="242">
        <v>1</v>
      </c>
      <c r="J138" s="243">
        <v>1</v>
      </c>
      <c r="K138" s="242">
        <v>0</v>
      </c>
      <c r="L138" s="242">
        <v>270</v>
      </c>
      <c r="M138" s="242">
        <v>105</v>
      </c>
      <c r="N138" s="243">
        <v>375</v>
      </c>
      <c r="O138" s="242">
        <v>0</v>
      </c>
      <c r="P138" s="242">
        <v>15</v>
      </c>
      <c r="Q138" s="243">
        <v>15</v>
      </c>
      <c r="R138" s="242">
        <v>18</v>
      </c>
      <c r="S138" s="242">
        <v>270</v>
      </c>
      <c r="T138" s="244">
        <v>0</v>
      </c>
      <c r="U138" s="242">
        <v>1</v>
      </c>
      <c r="V138" s="242">
        <v>0</v>
      </c>
      <c r="W138" s="244">
        <v>15</v>
      </c>
      <c r="X138" s="242">
        <v>4</v>
      </c>
      <c r="Y138" s="242">
        <v>60</v>
      </c>
      <c r="Z138" s="244">
        <v>0</v>
      </c>
      <c r="AA138" s="242">
        <v>13</v>
      </c>
      <c r="AB138" s="242">
        <v>195</v>
      </c>
      <c r="AC138" s="244">
        <v>0</v>
      </c>
      <c r="AD138" s="242">
        <v>11</v>
      </c>
      <c r="AE138" s="242">
        <v>165</v>
      </c>
      <c r="AF138" s="244">
        <v>0</v>
      </c>
    </row>
    <row r="139" spans="1:32" x14ac:dyDescent="0.35">
      <c r="A139">
        <v>3302455</v>
      </c>
      <c r="B139" s="252">
        <v>2455</v>
      </c>
      <c r="C139" t="s">
        <v>1063</v>
      </c>
      <c r="D139" s="242">
        <v>0</v>
      </c>
      <c r="E139" s="242">
        <v>16</v>
      </c>
      <c r="F139" s="242">
        <v>10</v>
      </c>
      <c r="G139" s="243">
        <v>26</v>
      </c>
      <c r="H139" s="242">
        <v>3</v>
      </c>
      <c r="I139" s="242">
        <v>1</v>
      </c>
      <c r="J139" s="243">
        <v>4</v>
      </c>
      <c r="K139" s="242">
        <v>0</v>
      </c>
      <c r="L139" s="242">
        <v>240</v>
      </c>
      <c r="M139" s="242">
        <v>150</v>
      </c>
      <c r="N139" s="243">
        <v>390</v>
      </c>
      <c r="O139" s="242">
        <v>45</v>
      </c>
      <c r="P139" s="242">
        <v>15</v>
      </c>
      <c r="Q139" s="243">
        <v>60</v>
      </c>
      <c r="R139" s="242">
        <v>8</v>
      </c>
      <c r="S139" s="242">
        <v>120</v>
      </c>
      <c r="T139" s="244">
        <v>0</v>
      </c>
      <c r="U139" s="242">
        <v>6</v>
      </c>
      <c r="V139" s="242">
        <v>90</v>
      </c>
      <c r="W139" s="244">
        <v>30</v>
      </c>
      <c r="X139" s="242">
        <v>4</v>
      </c>
      <c r="Y139" s="242">
        <v>60</v>
      </c>
      <c r="Z139" s="244">
        <v>15</v>
      </c>
      <c r="AA139" s="242">
        <v>9</v>
      </c>
      <c r="AB139" s="242">
        <v>135</v>
      </c>
      <c r="AC139" s="244">
        <v>0</v>
      </c>
      <c r="AD139" s="242">
        <v>9</v>
      </c>
      <c r="AE139" s="242">
        <v>135</v>
      </c>
      <c r="AF139" s="244">
        <v>0</v>
      </c>
    </row>
    <row r="140" spans="1:32" x14ac:dyDescent="0.35">
      <c r="A140">
        <v>3302457</v>
      </c>
      <c r="B140" s="252">
        <v>2457</v>
      </c>
      <c r="C140" t="s">
        <v>186</v>
      </c>
      <c r="D140" s="242">
        <v>0</v>
      </c>
      <c r="E140" s="242">
        <v>35</v>
      </c>
      <c r="F140" s="242">
        <v>16</v>
      </c>
      <c r="G140" s="243">
        <v>51</v>
      </c>
      <c r="H140" s="242">
        <v>5</v>
      </c>
      <c r="I140" s="242">
        <v>3</v>
      </c>
      <c r="J140" s="243">
        <v>8</v>
      </c>
      <c r="K140" s="242">
        <v>0</v>
      </c>
      <c r="L140" s="242">
        <v>525</v>
      </c>
      <c r="M140" s="242">
        <v>240</v>
      </c>
      <c r="N140" s="243">
        <v>765</v>
      </c>
      <c r="O140" s="242">
        <v>75</v>
      </c>
      <c r="P140" s="242">
        <v>45</v>
      </c>
      <c r="Q140" s="243">
        <v>120</v>
      </c>
      <c r="R140" s="242">
        <v>8</v>
      </c>
      <c r="S140" s="242">
        <v>120</v>
      </c>
      <c r="T140" s="244">
        <v>30</v>
      </c>
      <c r="U140" s="242">
        <v>24</v>
      </c>
      <c r="V140" s="242">
        <v>360</v>
      </c>
      <c r="W140" s="244">
        <v>60</v>
      </c>
      <c r="X140" s="242">
        <v>10</v>
      </c>
      <c r="Y140" s="242">
        <v>150</v>
      </c>
      <c r="Z140" s="244">
        <v>15</v>
      </c>
      <c r="AA140" s="242">
        <v>10</v>
      </c>
      <c r="AB140" s="242">
        <v>150</v>
      </c>
      <c r="AC140" s="244">
        <v>45</v>
      </c>
      <c r="AD140" s="242">
        <v>2</v>
      </c>
      <c r="AE140" s="242">
        <v>30</v>
      </c>
      <c r="AF140" s="244">
        <v>30</v>
      </c>
    </row>
    <row r="141" spans="1:32" x14ac:dyDescent="0.35">
      <c r="A141">
        <v>3302458</v>
      </c>
      <c r="B141" s="252">
        <v>2458</v>
      </c>
      <c r="C141" t="s">
        <v>1064</v>
      </c>
      <c r="D141" s="242">
        <v>0</v>
      </c>
      <c r="E141" s="242">
        <v>30</v>
      </c>
      <c r="F141" s="242">
        <v>18</v>
      </c>
      <c r="G141" s="243">
        <v>48</v>
      </c>
      <c r="H141" s="242">
        <v>0</v>
      </c>
      <c r="I141" s="242">
        <v>0</v>
      </c>
      <c r="J141" s="243">
        <v>0</v>
      </c>
      <c r="K141" s="242">
        <v>0</v>
      </c>
      <c r="L141" s="242">
        <v>450</v>
      </c>
      <c r="M141" s="242">
        <v>270</v>
      </c>
      <c r="N141" s="243">
        <v>720</v>
      </c>
      <c r="O141" s="242">
        <v>0</v>
      </c>
      <c r="P141" s="242">
        <v>0</v>
      </c>
      <c r="Q141" s="243">
        <v>0</v>
      </c>
      <c r="R141" s="242">
        <v>3</v>
      </c>
      <c r="S141" s="242">
        <v>45</v>
      </c>
      <c r="T141" s="244">
        <v>0</v>
      </c>
      <c r="U141" s="242">
        <v>1</v>
      </c>
      <c r="V141" s="242">
        <v>15</v>
      </c>
      <c r="W141" s="244">
        <v>0</v>
      </c>
      <c r="X141" s="242">
        <v>36</v>
      </c>
      <c r="Y141" s="242">
        <v>540</v>
      </c>
      <c r="Z141" s="244">
        <v>0</v>
      </c>
      <c r="AA141" s="242">
        <v>11</v>
      </c>
      <c r="AB141" s="242">
        <v>165</v>
      </c>
      <c r="AC141" s="244">
        <v>0</v>
      </c>
      <c r="AD141" s="242">
        <v>0</v>
      </c>
      <c r="AE141" s="242">
        <v>0</v>
      </c>
      <c r="AF141" s="244">
        <v>0</v>
      </c>
    </row>
    <row r="142" spans="1:32" x14ac:dyDescent="0.35">
      <c r="A142">
        <v>3302460</v>
      </c>
      <c r="B142" s="252">
        <v>2460</v>
      </c>
      <c r="C142" t="s">
        <v>1065</v>
      </c>
      <c r="D142" s="242">
        <v>0</v>
      </c>
      <c r="E142" s="242">
        <v>27</v>
      </c>
      <c r="F142" s="242">
        <v>7</v>
      </c>
      <c r="G142" s="243">
        <v>34</v>
      </c>
      <c r="H142" s="242">
        <v>7</v>
      </c>
      <c r="I142" s="242">
        <v>1</v>
      </c>
      <c r="J142" s="243">
        <v>8</v>
      </c>
      <c r="K142" s="242">
        <v>0</v>
      </c>
      <c r="L142" s="242">
        <v>405</v>
      </c>
      <c r="M142" s="242">
        <v>105</v>
      </c>
      <c r="N142" s="243">
        <v>510</v>
      </c>
      <c r="O142" s="242">
        <v>105</v>
      </c>
      <c r="P142" s="242">
        <v>15</v>
      </c>
      <c r="Q142" s="243">
        <v>120</v>
      </c>
      <c r="R142" s="242">
        <v>0</v>
      </c>
      <c r="S142" s="242">
        <v>0</v>
      </c>
      <c r="T142" s="244">
        <v>0</v>
      </c>
      <c r="U142" s="242">
        <v>1</v>
      </c>
      <c r="V142" s="242">
        <v>15</v>
      </c>
      <c r="W142" s="244">
        <v>0</v>
      </c>
      <c r="X142" s="242">
        <v>10</v>
      </c>
      <c r="Y142" s="242">
        <v>150</v>
      </c>
      <c r="Z142" s="244">
        <v>30</v>
      </c>
      <c r="AA142" s="242">
        <v>2</v>
      </c>
      <c r="AB142" s="242">
        <v>30</v>
      </c>
      <c r="AC142" s="244">
        <v>0</v>
      </c>
      <c r="AD142" s="242">
        <v>2</v>
      </c>
      <c r="AE142" s="242">
        <v>30</v>
      </c>
      <c r="AF142" s="244">
        <v>0</v>
      </c>
    </row>
    <row r="143" spans="1:32" x14ac:dyDescent="0.35">
      <c r="A143">
        <v>3302463</v>
      </c>
      <c r="B143" s="252">
        <v>2463</v>
      </c>
      <c r="C143" t="s">
        <v>1066</v>
      </c>
      <c r="D143" s="242">
        <v>0</v>
      </c>
      <c r="E143" s="242">
        <v>19</v>
      </c>
      <c r="F143" s="242">
        <v>11</v>
      </c>
      <c r="G143" s="243">
        <v>30</v>
      </c>
      <c r="H143" s="242">
        <v>10</v>
      </c>
      <c r="I143" s="242">
        <v>5</v>
      </c>
      <c r="J143" s="243">
        <v>15</v>
      </c>
      <c r="K143" s="242">
        <v>0</v>
      </c>
      <c r="L143" s="242">
        <v>285</v>
      </c>
      <c r="M143" s="242">
        <v>165</v>
      </c>
      <c r="N143" s="243">
        <v>450</v>
      </c>
      <c r="O143" s="242">
        <v>150</v>
      </c>
      <c r="P143" s="242">
        <v>75</v>
      </c>
      <c r="Q143" s="243">
        <v>225</v>
      </c>
      <c r="R143" s="242">
        <v>0</v>
      </c>
      <c r="S143" s="242">
        <v>0</v>
      </c>
      <c r="T143" s="244">
        <v>0</v>
      </c>
      <c r="U143" s="242">
        <v>0</v>
      </c>
      <c r="V143" s="242">
        <v>0</v>
      </c>
      <c r="W143" s="244">
        <v>0</v>
      </c>
      <c r="X143" s="242">
        <v>1</v>
      </c>
      <c r="Y143" s="242">
        <v>15</v>
      </c>
      <c r="Z143" s="244">
        <v>15</v>
      </c>
      <c r="AA143" s="242">
        <v>1</v>
      </c>
      <c r="AB143" s="242">
        <v>15</v>
      </c>
      <c r="AC143" s="244">
        <v>15</v>
      </c>
      <c r="AD143" s="242">
        <v>1</v>
      </c>
      <c r="AE143" s="242">
        <v>15</v>
      </c>
      <c r="AF143" s="244">
        <v>15</v>
      </c>
    </row>
    <row r="144" spans="1:32" x14ac:dyDescent="0.35">
      <c r="A144">
        <v>3302465</v>
      </c>
      <c r="B144" s="252">
        <v>2465</v>
      </c>
      <c r="C144" t="s">
        <v>1067</v>
      </c>
      <c r="D144" s="242">
        <v>0</v>
      </c>
      <c r="E144" s="242">
        <v>30</v>
      </c>
      <c r="F144" s="242">
        <v>12</v>
      </c>
      <c r="G144" s="243">
        <v>42</v>
      </c>
      <c r="H144" s="242">
        <v>0</v>
      </c>
      <c r="I144" s="242">
        <v>0</v>
      </c>
      <c r="J144" s="243">
        <v>0</v>
      </c>
      <c r="K144" s="242">
        <v>0</v>
      </c>
      <c r="L144" s="242">
        <v>450</v>
      </c>
      <c r="M144" s="242">
        <v>180</v>
      </c>
      <c r="N144" s="243">
        <v>630</v>
      </c>
      <c r="O144" s="242">
        <v>0</v>
      </c>
      <c r="P144" s="242">
        <v>0</v>
      </c>
      <c r="Q144" s="243">
        <v>0</v>
      </c>
      <c r="R144" s="242">
        <v>0</v>
      </c>
      <c r="S144" s="242">
        <v>0</v>
      </c>
      <c r="T144" s="244">
        <v>0</v>
      </c>
      <c r="U144" s="242">
        <v>0</v>
      </c>
      <c r="V144" s="242">
        <v>0</v>
      </c>
      <c r="W144" s="244">
        <v>0</v>
      </c>
      <c r="X144" s="242">
        <v>0</v>
      </c>
      <c r="Y144" s="242">
        <v>0</v>
      </c>
      <c r="Z144" s="244">
        <v>0</v>
      </c>
      <c r="AA144" s="242">
        <v>7</v>
      </c>
      <c r="AB144" s="242">
        <v>105</v>
      </c>
      <c r="AC144" s="244">
        <v>0</v>
      </c>
      <c r="AD144" s="242">
        <v>0</v>
      </c>
      <c r="AE144" s="242">
        <v>0</v>
      </c>
      <c r="AF144" s="244">
        <v>0</v>
      </c>
    </row>
    <row r="145" spans="1:32" x14ac:dyDescent="0.35">
      <c r="A145">
        <v>3302466</v>
      </c>
      <c r="B145" s="252">
        <v>2466</v>
      </c>
      <c r="C145" t="s">
        <v>1068</v>
      </c>
      <c r="D145" s="242">
        <v>0</v>
      </c>
      <c r="E145" s="242">
        <v>49</v>
      </c>
      <c r="F145" s="242">
        <v>20</v>
      </c>
      <c r="G145" s="243">
        <v>69</v>
      </c>
      <c r="H145" s="242">
        <v>4</v>
      </c>
      <c r="I145" s="242">
        <v>2</v>
      </c>
      <c r="J145" s="243">
        <v>6</v>
      </c>
      <c r="K145" s="242">
        <v>0</v>
      </c>
      <c r="L145" s="242">
        <v>735</v>
      </c>
      <c r="M145" s="242">
        <v>300</v>
      </c>
      <c r="N145" s="243">
        <v>1035</v>
      </c>
      <c r="O145" s="242">
        <v>60</v>
      </c>
      <c r="P145" s="242">
        <v>30</v>
      </c>
      <c r="Q145" s="243">
        <v>90</v>
      </c>
      <c r="R145" s="242">
        <v>2</v>
      </c>
      <c r="S145" s="242">
        <v>30</v>
      </c>
      <c r="T145" s="244">
        <v>15</v>
      </c>
      <c r="U145" s="242">
        <v>20</v>
      </c>
      <c r="V145" s="242">
        <v>300</v>
      </c>
      <c r="W145" s="244">
        <v>30</v>
      </c>
      <c r="X145" s="242">
        <v>46</v>
      </c>
      <c r="Y145" s="242">
        <v>690</v>
      </c>
      <c r="Z145" s="244">
        <v>45</v>
      </c>
      <c r="AA145" s="242">
        <v>22</v>
      </c>
      <c r="AB145" s="242">
        <v>330</v>
      </c>
      <c r="AC145" s="244">
        <v>0</v>
      </c>
      <c r="AD145" s="242">
        <v>0</v>
      </c>
      <c r="AE145" s="242">
        <v>0</v>
      </c>
      <c r="AF145" s="244">
        <v>0</v>
      </c>
    </row>
    <row r="146" spans="1:32" x14ac:dyDescent="0.35">
      <c r="A146">
        <v>3302471</v>
      </c>
      <c r="B146" s="252">
        <v>2471</v>
      </c>
      <c r="C146" t="s">
        <v>1069</v>
      </c>
      <c r="D146" s="242">
        <v>0</v>
      </c>
      <c r="E146" s="242">
        <v>28</v>
      </c>
      <c r="F146" s="242">
        <v>15</v>
      </c>
      <c r="G146" s="243">
        <v>43</v>
      </c>
      <c r="H146" s="242">
        <v>0</v>
      </c>
      <c r="I146" s="242">
        <v>0</v>
      </c>
      <c r="J146" s="243">
        <v>0</v>
      </c>
      <c r="K146" s="242">
        <v>0</v>
      </c>
      <c r="L146" s="242">
        <v>420</v>
      </c>
      <c r="M146" s="242">
        <v>225</v>
      </c>
      <c r="N146" s="243">
        <v>645</v>
      </c>
      <c r="O146" s="242">
        <v>0</v>
      </c>
      <c r="P146" s="242">
        <v>0</v>
      </c>
      <c r="Q146" s="243">
        <v>0</v>
      </c>
      <c r="R146" s="242">
        <v>0</v>
      </c>
      <c r="S146" s="242">
        <v>0</v>
      </c>
      <c r="T146" s="244">
        <v>0</v>
      </c>
      <c r="U146" s="242">
        <v>23</v>
      </c>
      <c r="V146" s="242">
        <v>345</v>
      </c>
      <c r="W146" s="244">
        <v>0</v>
      </c>
      <c r="X146" s="242">
        <v>17</v>
      </c>
      <c r="Y146" s="242">
        <v>255</v>
      </c>
      <c r="Z146" s="244">
        <v>0</v>
      </c>
      <c r="AA146" s="242">
        <v>12</v>
      </c>
      <c r="AB146" s="242">
        <v>180</v>
      </c>
      <c r="AC146" s="244">
        <v>0</v>
      </c>
      <c r="AD146" s="242">
        <v>0</v>
      </c>
      <c r="AE146" s="242">
        <v>0</v>
      </c>
      <c r="AF146" s="244">
        <v>0</v>
      </c>
    </row>
    <row r="147" spans="1:32" x14ac:dyDescent="0.35">
      <c r="A147">
        <v>3302478</v>
      </c>
      <c r="B147" s="252">
        <v>2478</v>
      </c>
      <c r="C147" t="s">
        <v>1070</v>
      </c>
      <c r="D147" s="242">
        <v>0</v>
      </c>
      <c r="E147" s="242">
        <v>21</v>
      </c>
      <c r="F147" s="242">
        <v>12</v>
      </c>
      <c r="G147" s="243">
        <v>33</v>
      </c>
      <c r="H147" s="242">
        <v>8</v>
      </c>
      <c r="I147" s="242">
        <v>10</v>
      </c>
      <c r="J147" s="243">
        <v>18</v>
      </c>
      <c r="K147" s="242">
        <v>0</v>
      </c>
      <c r="L147" s="242">
        <v>315</v>
      </c>
      <c r="M147" s="242">
        <v>180</v>
      </c>
      <c r="N147" s="243">
        <v>495</v>
      </c>
      <c r="O147" s="242">
        <v>120</v>
      </c>
      <c r="P147" s="242">
        <v>150</v>
      </c>
      <c r="Q147" s="243">
        <v>270</v>
      </c>
      <c r="R147" s="242">
        <v>0</v>
      </c>
      <c r="S147" s="242">
        <v>0</v>
      </c>
      <c r="T147" s="244">
        <v>0</v>
      </c>
      <c r="U147" s="242">
        <v>0</v>
      </c>
      <c r="V147" s="242">
        <v>0</v>
      </c>
      <c r="W147" s="244">
        <v>0</v>
      </c>
      <c r="X147" s="242">
        <v>4</v>
      </c>
      <c r="Y147" s="242">
        <v>60</v>
      </c>
      <c r="Z147" s="244">
        <v>15</v>
      </c>
      <c r="AA147" s="242">
        <v>4</v>
      </c>
      <c r="AB147" s="242">
        <v>60</v>
      </c>
      <c r="AC147" s="244">
        <v>0</v>
      </c>
      <c r="AD147" s="242">
        <v>0</v>
      </c>
      <c r="AE147" s="242">
        <v>0</v>
      </c>
      <c r="AF147" s="244">
        <v>0</v>
      </c>
    </row>
    <row r="148" spans="1:32" x14ac:dyDescent="0.35">
      <c r="A148">
        <v>3302479</v>
      </c>
      <c r="B148" s="252">
        <v>2479</v>
      </c>
      <c r="C148" t="s">
        <v>1071</v>
      </c>
      <c r="D148" s="242">
        <v>0</v>
      </c>
      <c r="E148" s="242">
        <v>54</v>
      </c>
      <c r="F148" s="242">
        <v>22</v>
      </c>
      <c r="G148" s="243">
        <v>76</v>
      </c>
      <c r="H148" s="242">
        <v>4</v>
      </c>
      <c r="I148" s="242">
        <v>5</v>
      </c>
      <c r="J148" s="243">
        <v>9</v>
      </c>
      <c r="K148" s="242">
        <v>0</v>
      </c>
      <c r="L148" s="242">
        <v>810</v>
      </c>
      <c r="M148" s="242">
        <v>330</v>
      </c>
      <c r="N148" s="243">
        <v>1140</v>
      </c>
      <c r="O148" s="242">
        <v>60</v>
      </c>
      <c r="P148" s="242">
        <v>75</v>
      </c>
      <c r="Q148" s="243">
        <v>135</v>
      </c>
      <c r="R148" s="242">
        <v>26</v>
      </c>
      <c r="S148" s="242">
        <v>390</v>
      </c>
      <c r="T148" s="244">
        <v>45</v>
      </c>
      <c r="U148" s="242">
        <v>40</v>
      </c>
      <c r="V148" s="242">
        <v>600</v>
      </c>
      <c r="W148" s="244">
        <v>60</v>
      </c>
      <c r="X148" s="242">
        <v>7</v>
      </c>
      <c r="Y148" s="242">
        <v>105</v>
      </c>
      <c r="Z148" s="244">
        <v>30</v>
      </c>
      <c r="AA148" s="242">
        <v>18</v>
      </c>
      <c r="AB148" s="242">
        <v>270</v>
      </c>
      <c r="AC148" s="244">
        <v>15</v>
      </c>
      <c r="AD148" s="242">
        <v>14</v>
      </c>
      <c r="AE148" s="242">
        <v>210</v>
      </c>
      <c r="AF148" s="244">
        <v>0</v>
      </c>
    </row>
    <row r="149" spans="1:32" x14ac:dyDescent="0.35">
      <c r="A149">
        <v>3302480</v>
      </c>
      <c r="B149" s="252">
        <v>2480</v>
      </c>
      <c r="C149" t="s">
        <v>1072</v>
      </c>
      <c r="D149" s="242">
        <v>0</v>
      </c>
      <c r="E149" s="242">
        <v>16</v>
      </c>
      <c r="F149" s="242">
        <v>10</v>
      </c>
      <c r="G149" s="243">
        <v>26</v>
      </c>
      <c r="H149" s="242">
        <v>4</v>
      </c>
      <c r="I149" s="242">
        <v>2</v>
      </c>
      <c r="J149" s="243">
        <v>6</v>
      </c>
      <c r="K149" s="242">
        <v>0</v>
      </c>
      <c r="L149" s="242">
        <v>240</v>
      </c>
      <c r="M149" s="242">
        <v>150</v>
      </c>
      <c r="N149" s="243">
        <v>390</v>
      </c>
      <c r="O149" s="242">
        <v>60</v>
      </c>
      <c r="P149" s="242">
        <v>30</v>
      </c>
      <c r="Q149" s="243">
        <v>90</v>
      </c>
      <c r="R149" s="242">
        <v>15</v>
      </c>
      <c r="S149" s="242">
        <v>225</v>
      </c>
      <c r="T149" s="244">
        <v>45</v>
      </c>
      <c r="U149" s="242">
        <v>3</v>
      </c>
      <c r="V149" s="242">
        <v>45</v>
      </c>
      <c r="W149" s="244">
        <v>15</v>
      </c>
      <c r="X149" s="242">
        <v>2</v>
      </c>
      <c r="Y149" s="242">
        <v>30</v>
      </c>
      <c r="Z149" s="244">
        <v>0</v>
      </c>
      <c r="AA149" s="242">
        <v>14</v>
      </c>
      <c r="AB149" s="242">
        <v>210</v>
      </c>
      <c r="AC149" s="244">
        <v>0</v>
      </c>
      <c r="AD149" s="242">
        <v>14</v>
      </c>
      <c r="AE149" s="242">
        <v>210</v>
      </c>
      <c r="AF149" s="244">
        <v>0</v>
      </c>
    </row>
    <row r="150" spans="1:32" x14ac:dyDescent="0.35">
      <c r="A150">
        <v>3302481</v>
      </c>
      <c r="B150" s="252">
        <v>2481</v>
      </c>
      <c r="C150" t="s">
        <v>1073</v>
      </c>
      <c r="D150" s="242">
        <v>0</v>
      </c>
      <c r="E150" s="242">
        <v>26</v>
      </c>
      <c r="F150" s="242">
        <v>16</v>
      </c>
      <c r="G150" s="243">
        <v>42</v>
      </c>
      <c r="H150" s="242">
        <v>0</v>
      </c>
      <c r="I150" s="242">
        <v>0</v>
      </c>
      <c r="J150" s="243">
        <v>0</v>
      </c>
      <c r="K150" s="242">
        <v>0</v>
      </c>
      <c r="L150" s="242">
        <v>390</v>
      </c>
      <c r="M150" s="242">
        <v>240</v>
      </c>
      <c r="N150" s="243">
        <v>630</v>
      </c>
      <c r="O150" s="242">
        <v>0</v>
      </c>
      <c r="P150" s="242">
        <v>0</v>
      </c>
      <c r="Q150" s="243">
        <v>0</v>
      </c>
      <c r="R150" s="242">
        <v>0</v>
      </c>
      <c r="S150" s="242">
        <v>0</v>
      </c>
      <c r="T150" s="244">
        <v>0</v>
      </c>
      <c r="U150" s="242">
        <v>2</v>
      </c>
      <c r="V150" s="242">
        <v>30</v>
      </c>
      <c r="W150" s="244">
        <v>0</v>
      </c>
      <c r="X150" s="242">
        <v>37</v>
      </c>
      <c r="Y150" s="242">
        <v>555</v>
      </c>
      <c r="Z150" s="244">
        <v>0</v>
      </c>
      <c r="AA150" s="242">
        <v>42</v>
      </c>
      <c r="AB150" s="242">
        <v>630</v>
      </c>
      <c r="AC150" s="244">
        <v>0</v>
      </c>
      <c r="AD150" s="242">
        <v>11</v>
      </c>
      <c r="AE150" s="242">
        <v>165</v>
      </c>
      <c r="AF150" s="244">
        <v>0</v>
      </c>
    </row>
    <row r="151" spans="1:32" x14ac:dyDescent="0.35">
      <c r="A151">
        <v>3302482</v>
      </c>
      <c r="B151" s="252">
        <v>2482</v>
      </c>
      <c r="C151" t="s">
        <v>1074</v>
      </c>
      <c r="D151" s="242">
        <v>0</v>
      </c>
      <c r="E151" s="242">
        <v>25</v>
      </c>
      <c r="F151" s="242">
        <v>11</v>
      </c>
      <c r="G151" s="243">
        <v>36</v>
      </c>
      <c r="H151" s="242">
        <v>0</v>
      </c>
      <c r="I151" s="242">
        <v>0</v>
      </c>
      <c r="J151" s="243">
        <v>0</v>
      </c>
      <c r="K151" s="242">
        <v>0</v>
      </c>
      <c r="L151" s="242">
        <v>375</v>
      </c>
      <c r="M151" s="242">
        <v>165</v>
      </c>
      <c r="N151" s="243">
        <v>540</v>
      </c>
      <c r="O151" s="242">
        <v>0</v>
      </c>
      <c r="P151" s="242">
        <v>0</v>
      </c>
      <c r="Q151" s="243">
        <v>0</v>
      </c>
      <c r="R151" s="242">
        <v>0</v>
      </c>
      <c r="S151" s="242">
        <v>0</v>
      </c>
      <c r="T151" s="244">
        <v>0</v>
      </c>
      <c r="U151" s="242">
        <v>0</v>
      </c>
      <c r="V151" s="242">
        <v>0</v>
      </c>
      <c r="W151" s="244">
        <v>0</v>
      </c>
      <c r="X151" s="242">
        <v>32</v>
      </c>
      <c r="Y151" s="242">
        <v>480</v>
      </c>
      <c r="Z151" s="244">
        <v>0</v>
      </c>
      <c r="AA151" s="242">
        <v>7</v>
      </c>
      <c r="AB151" s="242">
        <v>105</v>
      </c>
      <c r="AC151" s="244">
        <v>0</v>
      </c>
      <c r="AD151" s="242">
        <v>0</v>
      </c>
      <c r="AE151" s="242">
        <v>0</v>
      </c>
      <c r="AF151" s="244">
        <v>0</v>
      </c>
    </row>
    <row r="152" spans="1:32" x14ac:dyDescent="0.35">
      <c r="A152">
        <v>3302486</v>
      </c>
      <c r="B152" s="252">
        <v>2486</v>
      </c>
      <c r="C152" t="s">
        <v>1075</v>
      </c>
      <c r="D152" s="242">
        <v>0</v>
      </c>
      <c r="E152" s="242">
        <v>13</v>
      </c>
      <c r="F152" s="242">
        <v>4</v>
      </c>
      <c r="G152" s="243">
        <v>17</v>
      </c>
      <c r="H152" s="242">
        <v>4</v>
      </c>
      <c r="I152" s="242">
        <v>0</v>
      </c>
      <c r="J152" s="243">
        <v>4</v>
      </c>
      <c r="K152" s="242">
        <v>0</v>
      </c>
      <c r="L152" s="242">
        <v>195</v>
      </c>
      <c r="M152" s="242">
        <v>60</v>
      </c>
      <c r="N152" s="243">
        <v>255</v>
      </c>
      <c r="O152" s="242">
        <v>0</v>
      </c>
      <c r="P152" s="242">
        <v>0</v>
      </c>
      <c r="Q152" s="243">
        <v>0</v>
      </c>
      <c r="R152" s="242">
        <v>11</v>
      </c>
      <c r="S152" s="242">
        <v>165</v>
      </c>
      <c r="T152" s="244">
        <v>0</v>
      </c>
      <c r="U152" s="242">
        <v>2</v>
      </c>
      <c r="V152" s="242">
        <v>30</v>
      </c>
      <c r="W152" s="244">
        <v>0</v>
      </c>
      <c r="X152" s="242">
        <v>1</v>
      </c>
      <c r="Y152" s="242">
        <v>15</v>
      </c>
      <c r="Z152" s="244">
        <v>0</v>
      </c>
      <c r="AA152" s="242">
        <v>12</v>
      </c>
      <c r="AB152" s="242">
        <v>180</v>
      </c>
      <c r="AC152" s="244">
        <v>0</v>
      </c>
      <c r="AD152" s="242">
        <v>10</v>
      </c>
      <c r="AE152" s="242">
        <v>150</v>
      </c>
      <c r="AF152" s="244">
        <v>0</v>
      </c>
    </row>
    <row r="153" spans="1:32" x14ac:dyDescent="0.35">
      <c r="A153">
        <v>3303002</v>
      </c>
      <c r="B153" s="252">
        <v>3002</v>
      </c>
      <c r="C153" t="s">
        <v>1076</v>
      </c>
      <c r="D153" s="242">
        <v>0</v>
      </c>
      <c r="E153" s="242">
        <v>12</v>
      </c>
      <c r="F153" s="242">
        <v>11</v>
      </c>
      <c r="G153" s="243">
        <v>23</v>
      </c>
      <c r="H153" s="242">
        <v>0</v>
      </c>
      <c r="I153" s="242">
        <v>0</v>
      </c>
      <c r="J153" s="243">
        <v>0</v>
      </c>
      <c r="K153" s="242">
        <v>0</v>
      </c>
      <c r="L153" s="242">
        <v>180</v>
      </c>
      <c r="M153" s="242">
        <v>165</v>
      </c>
      <c r="N153" s="243">
        <v>345</v>
      </c>
      <c r="O153" s="242">
        <v>0</v>
      </c>
      <c r="P153" s="242">
        <v>0</v>
      </c>
      <c r="Q153" s="243">
        <v>0</v>
      </c>
      <c r="R153" s="242">
        <v>15</v>
      </c>
      <c r="S153" s="242">
        <v>225</v>
      </c>
      <c r="T153" s="244">
        <v>0</v>
      </c>
      <c r="U153" s="242">
        <v>0</v>
      </c>
      <c r="V153" s="242">
        <v>0</v>
      </c>
      <c r="W153" s="244">
        <v>0</v>
      </c>
      <c r="X153" s="242">
        <v>6</v>
      </c>
      <c r="Y153" s="242">
        <v>90</v>
      </c>
      <c r="Z153" s="244">
        <v>0</v>
      </c>
      <c r="AA153" s="242">
        <v>8</v>
      </c>
      <c r="AB153" s="242">
        <v>120</v>
      </c>
      <c r="AC153" s="244">
        <v>0</v>
      </c>
      <c r="AD153" s="242">
        <v>8</v>
      </c>
      <c r="AE153" s="242">
        <v>120</v>
      </c>
      <c r="AF153" s="244">
        <v>0</v>
      </c>
    </row>
    <row r="154" spans="1:32" x14ac:dyDescent="0.35">
      <c r="A154">
        <v>3303015</v>
      </c>
      <c r="B154" s="252">
        <v>3015</v>
      </c>
      <c r="C154" t="s">
        <v>1077</v>
      </c>
      <c r="D154" s="242">
        <v>0</v>
      </c>
      <c r="E154" s="242">
        <v>29</v>
      </c>
      <c r="F154" s="242">
        <v>8</v>
      </c>
      <c r="G154" s="243">
        <v>37</v>
      </c>
      <c r="H154" s="242">
        <v>7</v>
      </c>
      <c r="I154" s="242">
        <v>1</v>
      </c>
      <c r="J154" s="243">
        <v>8</v>
      </c>
      <c r="K154" s="242">
        <v>0</v>
      </c>
      <c r="L154" s="242">
        <v>435</v>
      </c>
      <c r="M154" s="242">
        <v>120</v>
      </c>
      <c r="N154" s="243">
        <v>555</v>
      </c>
      <c r="O154" s="242">
        <v>105</v>
      </c>
      <c r="P154" s="242">
        <v>15</v>
      </c>
      <c r="Q154" s="243">
        <v>120</v>
      </c>
      <c r="R154" s="242">
        <v>0</v>
      </c>
      <c r="S154" s="242">
        <v>0</v>
      </c>
      <c r="T154" s="244">
        <v>0</v>
      </c>
      <c r="U154" s="242">
        <v>21</v>
      </c>
      <c r="V154" s="242">
        <v>315</v>
      </c>
      <c r="W154" s="244">
        <v>60</v>
      </c>
      <c r="X154" s="242">
        <v>2</v>
      </c>
      <c r="Y154" s="242">
        <v>30</v>
      </c>
      <c r="Z154" s="244">
        <v>15</v>
      </c>
      <c r="AA154" s="242">
        <v>1</v>
      </c>
      <c r="AB154" s="242">
        <v>15</v>
      </c>
      <c r="AC154" s="244">
        <v>0</v>
      </c>
      <c r="AD154" s="242">
        <v>1</v>
      </c>
      <c r="AE154" s="242">
        <v>15</v>
      </c>
      <c r="AF154" s="244">
        <v>0</v>
      </c>
    </row>
    <row r="155" spans="1:32" x14ac:dyDescent="0.35">
      <c r="A155">
        <v>3303302</v>
      </c>
      <c r="B155" s="252">
        <v>3302</v>
      </c>
      <c r="C155" t="s">
        <v>1078</v>
      </c>
      <c r="D155" s="242">
        <v>0</v>
      </c>
      <c r="E155" s="242">
        <v>21</v>
      </c>
      <c r="F155" s="242">
        <v>12</v>
      </c>
      <c r="G155" s="243">
        <v>33</v>
      </c>
      <c r="H155" s="242">
        <v>11</v>
      </c>
      <c r="I155" s="242">
        <v>5</v>
      </c>
      <c r="J155" s="243">
        <v>16</v>
      </c>
      <c r="K155" s="242">
        <v>0</v>
      </c>
      <c r="L155" s="242">
        <v>315</v>
      </c>
      <c r="M155" s="242">
        <v>180</v>
      </c>
      <c r="N155" s="243">
        <v>495</v>
      </c>
      <c r="O155" s="242">
        <v>165</v>
      </c>
      <c r="P155" s="242">
        <v>75</v>
      </c>
      <c r="Q155" s="243">
        <v>240</v>
      </c>
      <c r="R155" s="242">
        <v>5</v>
      </c>
      <c r="S155" s="242">
        <v>75</v>
      </c>
      <c r="T155" s="244">
        <v>30</v>
      </c>
      <c r="U155" s="242">
        <v>4</v>
      </c>
      <c r="V155" s="242">
        <v>60</v>
      </c>
      <c r="W155" s="244">
        <v>30</v>
      </c>
      <c r="X155" s="242">
        <v>4</v>
      </c>
      <c r="Y155" s="242">
        <v>60</v>
      </c>
      <c r="Z155" s="244">
        <v>15</v>
      </c>
      <c r="AA155" s="242">
        <v>6</v>
      </c>
      <c r="AB155" s="242">
        <v>90</v>
      </c>
      <c r="AC155" s="244">
        <v>60</v>
      </c>
      <c r="AD155" s="242">
        <v>6</v>
      </c>
      <c r="AE155" s="242">
        <v>90</v>
      </c>
      <c r="AF155" s="244">
        <v>60</v>
      </c>
    </row>
    <row r="156" spans="1:32" x14ac:dyDescent="0.35">
      <c r="A156">
        <v>3303306</v>
      </c>
      <c r="B156" s="252">
        <v>3306</v>
      </c>
      <c r="C156" t="s">
        <v>1079</v>
      </c>
      <c r="D156" s="242">
        <v>0</v>
      </c>
      <c r="E156" s="242">
        <v>51</v>
      </c>
      <c r="F156" s="242">
        <v>18</v>
      </c>
      <c r="G156" s="243">
        <v>69</v>
      </c>
      <c r="H156" s="242">
        <v>0</v>
      </c>
      <c r="I156" s="242">
        <v>0</v>
      </c>
      <c r="J156" s="243">
        <v>0</v>
      </c>
      <c r="K156" s="242">
        <v>0</v>
      </c>
      <c r="L156" s="242">
        <v>765</v>
      </c>
      <c r="M156" s="242">
        <v>270</v>
      </c>
      <c r="N156" s="243">
        <v>1035</v>
      </c>
      <c r="O156" s="242">
        <v>0</v>
      </c>
      <c r="P156" s="242">
        <v>0</v>
      </c>
      <c r="Q156" s="243">
        <v>0</v>
      </c>
      <c r="R156" s="242">
        <v>0</v>
      </c>
      <c r="S156" s="242">
        <v>0</v>
      </c>
      <c r="T156" s="244">
        <v>0</v>
      </c>
      <c r="U156" s="242">
        <v>0</v>
      </c>
      <c r="V156" s="242">
        <v>0</v>
      </c>
      <c r="W156" s="244">
        <v>0</v>
      </c>
      <c r="X156" s="242">
        <v>57</v>
      </c>
      <c r="Y156" s="242">
        <v>855</v>
      </c>
      <c r="Z156" s="244">
        <v>0</v>
      </c>
      <c r="AA156" s="242">
        <v>13</v>
      </c>
      <c r="AB156" s="242">
        <v>195</v>
      </c>
      <c r="AC156" s="244">
        <v>0</v>
      </c>
      <c r="AD156" s="242">
        <v>0</v>
      </c>
      <c r="AE156" s="242">
        <v>0</v>
      </c>
      <c r="AF156" s="244">
        <v>0</v>
      </c>
    </row>
    <row r="157" spans="1:32" x14ac:dyDescent="0.35">
      <c r="A157">
        <v>3303310</v>
      </c>
      <c r="B157" s="252">
        <v>3310</v>
      </c>
      <c r="C157" t="s">
        <v>1080</v>
      </c>
      <c r="D157" s="242">
        <v>0</v>
      </c>
      <c r="E157" s="242">
        <v>15</v>
      </c>
      <c r="F157" s="242">
        <v>6</v>
      </c>
      <c r="G157" s="243">
        <v>21</v>
      </c>
      <c r="H157" s="242">
        <v>0</v>
      </c>
      <c r="I157" s="242">
        <v>0</v>
      </c>
      <c r="J157" s="243">
        <v>0</v>
      </c>
      <c r="K157" s="242">
        <v>0</v>
      </c>
      <c r="L157" s="242">
        <v>225</v>
      </c>
      <c r="M157" s="242">
        <v>90</v>
      </c>
      <c r="N157" s="243">
        <v>315</v>
      </c>
      <c r="O157" s="242">
        <v>0</v>
      </c>
      <c r="P157" s="242">
        <v>0</v>
      </c>
      <c r="Q157" s="243">
        <v>0</v>
      </c>
      <c r="R157" s="242">
        <v>13</v>
      </c>
      <c r="S157" s="242">
        <v>195</v>
      </c>
      <c r="T157" s="244">
        <v>0</v>
      </c>
      <c r="U157" s="242">
        <v>4</v>
      </c>
      <c r="V157" s="242">
        <v>60</v>
      </c>
      <c r="W157" s="244">
        <v>0</v>
      </c>
      <c r="X157" s="242">
        <v>1</v>
      </c>
      <c r="Y157" s="242">
        <v>15</v>
      </c>
      <c r="Z157" s="244">
        <v>0</v>
      </c>
      <c r="AA157" s="242">
        <v>14</v>
      </c>
      <c r="AB157" s="242">
        <v>210</v>
      </c>
      <c r="AC157" s="244">
        <v>0</v>
      </c>
      <c r="AD157" s="242">
        <v>14</v>
      </c>
      <c r="AE157" s="242">
        <v>210</v>
      </c>
      <c r="AF157" s="244">
        <v>0</v>
      </c>
    </row>
    <row r="158" spans="1:32" x14ac:dyDescent="0.35">
      <c r="A158">
        <v>3303311</v>
      </c>
      <c r="B158" s="252">
        <v>3311</v>
      </c>
      <c r="C158" t="s">
        <v>1081</v>
      </c>
      <c r="D158" s="242">
        <v>0</v>
      </c>
      <c r="E158" s="242">
        <v>27</v>
      </c>
      <c r="F158" s="242">
        <v>10</v>
      </c>
      <c r="G158" s="243">
        <v>37</v>
      </c>
      <c r="H158" s="242">
        <v>8</v>
      </c>
      <c r="I158" s="242">
        <v>1</v>
      </c>
      <c r="J158" s="243">
        <v>9</v>
      </c>
      <c r="K158" s="242">
        <v>0</v>
      </c>
      <c r="L158" s="242">
        <v>405</v>
      </c>
      <c r="M158" s="242">
        <v>150</v>
      </c>
      <c r="N158" s="243">
        <v>555</v>
      </c>
      <c r="O158" s="242">
        <v>120</v>
      </c>
      <c r="P158" s="242">
        <v>15</v>
      </c>
      <c r="Q158" s="243">
        <v>135</v>
      </c>
      <c r="R158" s="242">
        <v>21</v>
      </c>
      <c r="S158" s="242">
        <v>315</v>
      </c>
      <c r="T158" s="244">
        <v>30</v>
      </c>
      <c r="U158" s="242">
        <v>8</v>
      </c>
      <c r="V158" s="242">
        <v>120</v>
      </c>
      <c r="W158" s="244">
        <v>45</v>
      </c>
      <c r="X158" s="242">
        <v>1</v>
      </c>
      <c r="Y158" s="242">
        <v>15</v>
      </c>
      <c r="Z158" s="244">
        <v>15</v>
      </c>
      <c r="AA158" s="242">
        <v>17</v>
      </c>
      <c r="AB158" s="242">
        <v>255</v>
      </c>
      <c r="AC158" s="244">
        <v>0</v>
      </c>
      <c r="AD158" s="242">
        <v>17</v>
      </c>
      <c r="AE158" s="242">
        <v>255</v>
      </c>
      <c r="AF158" s="244">
        <v>0</v>
      </c>
    </row>
    <row r="159" spans="1:32" x14ac:dyDescent="0.35">
      <c r="A159">
        <v>3303314</v>
      </c>
      <c r="B159" s="252">
        <v>3314</v>
      </c>
      <c r="C159" t="s">
        <v>1082</v>
      </c>
      <c r="D159" s="242">
        <v>0</v>
      </c>
      <c r="E159" s="242">
        <v>11</v>
      </c>
      <c r="F159" s="242">
        <v>14</v>
      </c>
      <c r="G159" s="243">
        <v>25</v>
      </c>
      <c r="H159" s="242">
        <v>0</v>
      </c>
      <c r="I159" s="242">
        <v>1</v>
      </c>
      <c r="J159" s="243">
        <v>1</v>
      </c>
      <c r="K159" s="242">
        <v>0</v>
      </c>
      <c r="L159" s="242">
        <v>165</v>
      </c>
      <c r="M159" s="242">
        <v>210</v>
      </c>
      <c r="N159" s="243">
        <v>375</v>
      </c>
      <c r="O159" s="242">
        <v>0</v>
      </c>
      <c r="P159" s="242">
        <v>12.5</v>
      </c>
      <c r="Q159" s="243">
        <v>12.5</v>
      </c>
      <c r="R159" s="242">
        <v>15</v>
      </c>
      <c r="S159" s="242">
        <v>225</v>
      </c>
      <c r="T159" s="244">
        <v>12.5</v>
      </c>
      <c r="U159" s="242">
        <v>2</v>
      </c>
      <c r="V159" s="242">
        <v>30</v>
      </c>
      <c r="W159" s="244">
        <v>0</v>
      </c>
      <c r="X159" s="242">
        <v>1</v>
      </c>
      <c r="Y159" s="242">
        <v>15</v>
      </c>
      <c r="Z159" s="244">
        <v>0</v>
      </c>
      <c r="AA159" s="242">
        <v>11</v>
      </c>
      <c r="AB159" s="242">
        <v>165</v>
      </c>
      <c r="AC159" s="244">
        <v>0</v>
      </c>
      <c r="AD159" s="242">
        <v>11</v>
      </c>
      <c r="AE159" s="242">
        <v>165</v>
      </c>
      <c r="AF159" s="244">
        <v>0</v>
      </c>
    </row>
    <row r="160" spans="1:32" x14ac:dyDescent="0.35">
      <c r="A160">
        <v>3303317</v>
      </c>
      <c r="B160" s="252">
        <v>3317</v>
      </c>
      <c r="C160" t="s">
        <v>1083</v>
      </c>
      <c r="D160" s="242">
        <v>0</v>
      </c>
      <c r="E160" s="242">
        <v>11</v>
      </c>
      <c r="F160" s="242">
        <v>14</v>
      </c>
      <c r="G160" s="243">
        <v>25</v>
      </c>
      <c r="H160" s="242">
        <v>0</v>
      </c>
      <c r="I160" s="242">
        <v>0</v>
      </c>
      <c r="J160" s="243">
        <v>0</v>
      </c>
      <c r="K160" s="242">
        <v>0</v>
      </c>
      <c r="L160" s="242">
        <v>165</v>
      </c>
      <c r="M160" s="242">
        <v>210</v>
      </c>
      <c r="N160" s="243">
        <v>375</v>
      </c>
      <c r="O160" s="242">
        <v>0</v>
      </c>
      <c r="P160" s="242">
        <v>0</v>
      </c>
      <c r="Q160" s="243">
        <v>0</v>
      </c>
      <c r="R160" s="242">
        <v>2</v>
      </c>
      <c r="S160" s="242">
        <v>30</v>
      </c>
      <c r="T160" s="244">
        <v>0</v>
      </c>
      <c r="U160" s="242">
        <v>1</v>
      </c>
      <c r="V160" s="242">
        <v>15</v>
      </c>
      <c r="W160" s="244">
        <v>0</v>
      </c>
      <c r="X160" s="242">
        <v>12</v>
      </c>
      <c r="Y160" s="242">
        <v>180</v>
      </c>
      <c r="Z160" s="244">
        <v>0</v>
      </c>
      <c r="AA160" s="242">
        <v>11</v>
      </c>
      <c r="AB160" s="242">
        <v>165</v>
      </c>
      <c r="AC160" s="244">
        <v>0</v>
      </c>
      <c r="AD160" s="242">
        <v>10</v>
      </c>
      <c r="AE160" s="242">
        <v>150</v>
      </c>
      <c r="AF160" s="244">
        <v>0</v>
      </c>
    </row>
    <row r="161" spans="1:32" x14ac:dyDescent="0.35">
      <c r="A161">
        <v>3303319</v>
      </c>
      <c r="B161" s="252">
        <v>3319</v>
      </c>
      <c r="C161" t="s">
        <v>1084</v>
      </c>
      <c r="D161" s="242">
        <v>0</v>
      </c>
      <c r="E161" s="242">
        <v>20</v>
      </c>
      <c r="F161" s="242">
        <v>15</v>
      </c>
      <c r="G161" s="243">
        <v>35</v>
      </c>
      <c r="H161" s="242">
        <v>5</v>
      </c>
      <c r="I161" s="242">
        <v>6</v>
      </c>
      <c r="J161" s="243">
        <v>11</v>
      </c>
      <c r="K161" s="242">
        <v>0</v>
      </c>
      <c r="L161" s="242">
        <v>300</v>
      </c>
      <c r="M161" s="242">
        <v>225</v>
      </c>
      <c r="N161" s="243">
        <v>525</v>
      </c>
      <c r="O161" s="242">
        <v>75</v>
      </c>
      <c r="P161" s="242">
        <v>90</v>
      </c>
      <c r="Q161" s="243">
        <v>165</v>
      </c>
      <c r="R161" s="242">
        <v>13</v>
      </c>
      <c r="S161" s="242">
        <v>195</v>
      </c>
      <c r="T161" s="244">
        <v>60</v>
      </c>
      <c r="U161" s="242">
        <v>10</v>
      </c>
      <c r="V161" s="242">
        <v>150</v>
      </c>
      <c r="W161" s="244">
        <v>30</v>
      </c>
      <c r="X161" s="242">
        <v>3</v>
      </c>
      <c r="Y161" s="242">
        <v>45</v>
      </c>
      <c r="Z161" s="244">
        <v>0</v>
      </c>
      <c r="AA161" s="242">
        <v>10</v>
      </c>
      <c r="AB161" s="242">
        <v>150</v>
      </c>
      <c r="AC161" s="244">
        <v>0</v>
      </c>
      <c r="AD161" s="242">
        <v>10</v>
      </c>
      <c r="AE161" s="242">
        <v>150</v>
      </c>
      <c r="AF161" s="244">
        <v>0</v>
      </c>
    </row>
    <row r="162" spans="1:32" x14ac:dyDescent="0.35">
      <c r="A162">
        <v>3303322</v>
      </c>
      <c r="B162" s="252">
        <v>3322</v>
      </c>
      <c r="C162" t="s">
        <v>1085</v>
      </c>
      <c r="D162" s="242">
        <v>0</v>
      </c>
      <c r="E162" s="242">
        <v>16</v>
      </c>
      <c r="F162" s="242">
        <v>4</v>
      </c>
      <c r="G162" s="243">
        <v>20</v>
      </c>
      <c r="H162" s="242">
        <v>6</v>
      </c>
      <c r="I162" s="242">
        <v>0</v>
      </c>
      <c r="J162" s="243">
        <v>6</v>
      </c>
      <c r="K162" s="242">
        <v>0</v>
      </c>
      <c r="L162" s="242">
        <v>240</v>
      </c>
      <c r="M162" s="242">
        <v>60</v>
      </c>
      <c r="N162" s="243">
        <v>300</v>
      </c>
      <c r="O162" s="242">
        <v>90</v>
      </c>
      <c r="P162" s="242">
        <v>0</v>
      </c>
      <c r="Q162" s="243">
        <v>90</v>
      </c>
      <c r="R162" s="242">
        <v>1</v>
      </c>
      <c r="S162" s="242">
        <v>15</v>
      </c>
      <c r="T162" s="244">
        <v>0</v>
      </c>
      <c r="U162" s="242">
        <v>3</v>
      </c>
      <c r="V162" s="242">
        <v>45</v>
      </c>
      <c r="W162" s="244">
        <v>15</v>
      </c>
      <c r="X162" s="242">
        <v>0</v>
      </c>
      <c r="Y162" s="242">
        <v>0</v>
      </c>
      <c r="Z162" s="244">
        <v>0</v>
      </c>
      <c r="AA162" s="242">
        <v>6</v>
      </c>
      <c r="AB162" s="242">
        <v>90</v>
      </c>
      <c r="AC162" s="244">
        <v>15</v>
      </c>
      <c r="AD162" s="242">
        <v>1</v>
      </c>
      <c r="AE162" s="242">
        <v>15</v>
      </c>
      <c r="AF162" s="244">
        <v>15</v>
      </c>
    </row>
    <row r="163" spans="1:32" x14ac:dyDescent="0.35">
      <c r="A163">
        <v>3303323</v>
      </c>
      <c r="B163" s="252">
        <v>3323</v>
      </c>
      <c r="C163" t="s">
        <v>1086</v>
      </c>
      <c r="D163" s="242">
        <v>0</v>
      </c>
      <c r="E163" s="242">
        <v>15</v>
      </c>
      <c r="F163" s="242">
        <v>9</v>
      </c>
      <c r="G163" s="243">
        <v>24</v>
      </c>
      <c r="H163" s="242">
        <v>0</v>
      </c>
      <c r="I163" s="242">
        <v>0</v>
      </c>
      <c r="J163" s="243">
        <v>0</v>
      </c>
      <c r="K163" s="242">
        <v>0</v>
      </c>
      <c r="L163" s="242">
        <v>225</v>
      </c>
      <c r="M163" s="242">
        <v>135</v>
      </c>
      <c r="N163" s="243">
        <v>360</v>
      </c>
      <c r="O163" s="242">
        <v>0</v>
      </c>
      <c r="P163" s="242">
        <v>0</v>
      </c>
      <c r="Q163" s="243">
        <v>0</v>
      </c>
      <c r="R163" s="242">
        <v>13</v>
      </c>
      <c r="S163" s="242">
        <v>195</v>
      </c>
      <c r="T163" s="244">
        <v>0</v>
      </c>
      <c r="U163" s="242">
        <v>1</v>
      </c>
      <c r="V163" s="242">
        <v>15</v>
      </c>
      <c r="W163" s="244">
        <v>0</v>
      </c>
      <c r="X163" s="242">
        <v>4</v>
      </c>
      <c r="Y163" s="242">
        <v>60</v>
      </c>
      <c r="Z163" s="244">
        <v>0</v>
      </c>
      <c r="AA163" s="242">
        <v>10</v>
      </c>
      <c r="AB163" s="242">
        <v>150</v>
      </c>
      <c r="AC163" s="244">
        <v>0</v>
      </c>
      <c r="AD163" s="242">
        <v>0</v>
      </c>
      <c r="AE163" s="242">
        <v>0</v>
      </c>
      <c r="AF163" s="244">
        <v>0</v>
      </c>
    </row>
    <row r="164" spans="1:32" x14ac:dyDescent="0.35">
      <c r="A164">
        <v>3303325</v>
      </c>
      <c r="B164" s="252">
        <v>3325</v>
      </c>
      <c r="C164" t="s">
        <v>1087</v>
      </c>
      <c r="D164" s="242">
        <v>0</v>
      </c>
      <c r="E164" s="242">
        <v>15</v>
      </c>
      <c r="F164" s="242">
        <v>9</v>
      </c>
      <c r="G164" s="243">
        <v>24</v>
      </c>
      <c r="H164" s="242">
        <v>1</v>
      </c>
      <c r="I164" s="242">
        <v>0</v>
      </c>
      <c r="J164" s="243">
        <v>1</v>
      </c>
      <c r="K164" s="242">
        <v>0</v>
      </c>
      <c r="L164" s="242">
        <v>225</v>
      </c>
      <c r="M164" s="242">
        <v>135</v>
      </c>
      <c r="N164" s="243">
        <v>360</v>
      </c>
      <c r="O164" s="242">
        <v>15</v>
      </c>
      <c r="P164" s="242">
        <v>0</v>
      </c>
      <c r="Q164" s="243">
        <v>15</v>
      </c>
      <c r="R164" s="242">
        <v>1</v>
      </c>
      <c r="S164" s="242">
        <v>15</v>
      </c>
      <c r="T164" s="244">
        <v>0</v>
      </c>
      <c r="U164" s="242">
        <v>0</v>
      </c>
      <c r="V164" s="242">
        <v>0</v>
      </c>
      <c r="W164" s="244">
        <v>0</v>
      </c>
      <c r="X164" s="242">
        <v>21</v>
      </c>
      <c r="Y164" s="242">
        <v>315</v>
      </c>
      <c r="Z164" s="244">
        <v>0</v>
      </c>
      <c r="AA164" s="242">
        <v>6</v>
      </c>
      <c r="AB164" s="242">
        <v>90</v>
      </c>
      <c r="AC164" s="244">
        <v>0</v>
      </c>
      <c r="AD164" s="242">
        <v>3</v>
      </c>
      <c r="AE164" s="242">
        <v>45</v>
      </c>
      <c r="AF164" s="244">
        <v>0</v>
      </c>
    </row>
    <row r="165" spans="1:32" x14ac:dyDescent="0.35">
      <c r="A165">
        <v>3303328</v>
      </c>
      <c r="B165" s="252">
        <v>3328</v>
      </c>
      <c r="C165" t="s">
        <v>1088</v>
      </c>
      <c r="D165" s="242">
        <v>0</v>
      </c>
      <c r="E165" s="242">
        <v>14</v>
      </c>
      <c r="F165" s="242">
        <v>7</v>
      </c>
      <c r="G165" s="243">
        <v>21</v>
      </c>
      <c r="H165" s="242">
        <v>0</v>
      </c>
      <c r="I165" s="242">
        <v>0</v>
      </c>
      <c r="J165" s="243">
        <v>0</v>
      </c>
      <c r="K165" s="242">
        <v>0</v>
      </c>
      <c r="L165" s="242">
        <v>210</v>
      </c>
      <c r="M165" s="242">
        <v>105</v>
      </c>
      <c r="N165" s="243">
        <v>315</v>
      </c>
      <c r="O165" s="242">
        <v>0</v>
      </c>
      <c r="P165" s="242">
        <v>0</v>
      </c>
      <c r="Q165" s="243">
        <v>0</v>
      </c>
      <c r="R165" s="242">
        <v>1</v>
      </c>
      <c r="S165" s="242">
        <v>15</v>
      </c>
      <c r="T165" s="244">
        <v>0</v>
      </c>
      <c r="U165" s="242">
        <v>4</v>
      </c>
      <c r="V165" s="242">
        <v>60</v>
      </c>
      <c r="W165" s="244">
        <v>0</v>
      </c>
      <c r="X165" s="242">
        <v>5</v>
      </c>
      <c r="Y165" s="242">
        <v>75</v>
      </c>
      <c r="Z165" s="244">
        <v>0</v>
      </c>
      <c r="AA165" s="242">
        <v>1</v>
      </c>
      <c r="AB165" s="242">
        <v>15</v>
      </c>
      <c r="AC165" s="244">
        <v>0</v>
      </c>
      <c r="AD165" s="242">
        <v>1</v>
      </c>
      <c r="AE165" s="242">
        <v>15</v>
      </c>
      <c r="AF165" s="244">
        <v>0</v>
      </c>
    </row>
    <row r="166" spans="1:32" x14ac:dyDescent="0.35">
      <c r="A166">
        <v>3303329</v>
      </c>
      <c r="B166" s="252">
        <v>3329</v>
      </c>
      <c r="C166" t="s">
        <v>1089</v>
      </c>
      <c r="D166" s="242">
        <v>0</v>
      </c>
      <c r="E166" s="242">
        <v>20</v>
      </c>
      <c r="F166" s="242">
        <v>14</v>
      </c>
      <c r="G166" s="243">
        <v>34</v>
      </c>
      <c r="H166" s="242">
        <v>6</v>
      </c>
      <c r="I166" s="242">
        <v>1</v>
      </c>
      <c r="J166" s="243">
        <v>7</v>
      </c>
      <c r="K166" s="242">
        <v>0</v>
      </c>
      <c r="L166" s="242">
        <v>300</v>
      </c>
      <c r="M166" s="242">
        <v>210</v>
      </c>
      <c r="N166" s="243">
        <v>510</v>
      </c>
      <c r="O166" s="242">
        <v>90</v>
      </c>
      <c r="P166" s="242">
        <v>15</v>
      </c>
      <c r="Q166" s="243">
        <v>105</v>
      </c>
      <c r="R166" s="242">
        <v>0</v>
      </c>
      <c r="S166" s="242">
        <v>0</v>
      </c>
      <c r="T166" s="244">
        <v>0</v>
      </c>
      <c r="U166" s="242">
        <v>7</v>
      </c>
      <c r="V166" s="242">
        <v>105</v>
      </c>
      <c r="W166" s="244">
        <v>0</v>
      </c>
      <c r="X166" s="242">
        <v>19</v>
      </c>
      <c r="Y166" s="242">
        <v>285</v>
      </c>
      <c r="Z166" s="244">
        <v>90</v>
      </c>
      <c r="AA166" s="242">
        <v>9</v>
      </c>
      <c r="AB166" s="242">
        <v>135</v>
      </c>
      <c r="AC166" s="244">
        <v>30</v>
      </c>
      <c r="AD166" s="242">
        <v>9</v>
      </c>
      <c r="AE166" s="242">
        <v>135</v>
      </c>
      <c r="AF166" s="244">
        <v>30</v>
      </c>
    </row>
    <row r="167" spans="1:32" x14ac:dyDescent="0.35">
      <c r="A167">
        <v>3303330</v>
      </c>
      <c r="B167" s="252">
        <v>3330</v>
      </c>
      <c r="C167" t="s">
        <v>1090</v>
      </c>
      <c r="D167" s="242">
        <v>0</v>
      </c>
      <c r="E167" s="242">
        <v>17</v>
      </c>
      <c r="F167" s="242">
        <v>13</v>
      </c>
      <c r="G167" s="243">
        <v>30</v>
      </c>
      <c r="H167" s="242">
        <v>5</v>
      </c>
      <c r="I167" s="242">
        <v>7</v>
      </c>
      <c r="J167" s="243">
        <v>12</v>
      </c>
      <c r="K167" s="242">
        <v>0</v>
      </c>
      <c r="L167" s="242">
        <v>255</v>
      </c>
      <c r="M167" s="242">
        <v>195</v>
      </c>
      <c r="N167" s="243">
        <v>450</v>
      </c>
      <c r="O167" s="242">
        <v>75</v>
      </c>
      <c r="P167" s="242">
        <v>105</v>
      </c>
      <c r="Q167" s="243">
        <v>180</v>
      </c>
      <c r="R167" s="242">
        <v>11</v>
      </c>
      <c r="S167" s="242">
        <v>165</v>
      </c>
      <c r="T167" s="244">
        <v>30</v>
      </c>
      <c r="U167" s="242">
        <v>5</v>
      </c>
      <c r="V167" s="242">
        <v>75</v>
      </c>
      <c r="W167" s="244">
        <v>45</v>
      </c>
      <c r="X167" s="242">
        <v>3</v>
      </c>
      <c r="Y167" s="242">
        <v>45</v>
      </c>
      <c r="Z167" s="244">
        <v>30</v>
      </c>
      <c r="AA167" s="242">
        <v>11</v>
      </c>
      <c r="AB167" s="242">
        <v>165</v>
      </c>
      <c r="AC167" s="244">
        <v>30</v>
      </c>
      <c r="AD167" s="242">
        <v>11</v>
      </c>
      <c r="AE167" s="242">
        <v>165</v>
      </c>
      <c r="AF167" s="244">
        <v>30</v>
      </c>
    </row>
    <row r="168" spans="1:32" x14ac:dyDescent="0.35">
      <c r="A168">
        <v>3303331</v>
      </c>
      <c r="B168" s="252">
        <v>3331</v>
      </c>
      <c r="C168" t="s">
        <v>1091</v>
      </c>
      <c r="D168" s="242">
        <v>0</v>
      </c>
      <c r="E168" s="242">
        <v>22</v>
      </c>
      <c r="F168" s="242">
        <v>13</v>
      </c>
      <c r="G168" s="243">
        <v>35</v>
      </c>
      <c r="H168" s="242">
        <v>6</v>
      </c>
      <c r="I168" s="242">
        <v>3</v>
      </c>
      <c r="J168" s="243">
        <v>9</v>
      </c>
      <c r="K168" s="242">
        <v>0</v>
      </c>
      <c r="L168" s="242">
        <v>330</v>
      </c>
      <c r="M168" s="242">
        <v>195</v>
      </c>
      <c r="N168" s="243">
        <v>525</v>
      </c>
      <c r="O168" s="242">
        <v>90</v>
      </c>
      <c r="P168" s="242">
        <v>45</v>
      </c>
      <c r="Q168" s="243">
        <v>135</v>
      </c>
      <c r="R168" s="242">
        <v>11</v>
      </c>
      <c r="S168" s="242">
        <v>165</v>
      </c>
      <c r="T168" s="244">
        <v>60</v>
      </c>
      <c r="U168" s="242">
        <v>5</v>
      </c>
      <c r="V168" s="242">
        <v>75</v>
      </c>
      <c r="W168" s="244">
        <v>30</v>
      </c>
      <c r="X168" s="242">
        <v>0</v>
      </c>
      <c r="Y168" s="242">
        <v>0</v>
      </c>
      <c r="Z168" s="244">
        <v>0</v>
      </c>
      <c r="AA168" s="242">
        <v>5</v>
      </c>
      <c r="AB168" s="242">
        <v>75</v>
      </c>
      <c r="AC168" s="244">
        <v>30</v>
      </c>
      <c r="AD168" s="242">
        <v>5</v>
      </c>
      <c r="AE168" s="242">
        <v>75</v>
      </c>
      <c r="AF168" s="244">
        <v>30</v>
      </c>
    </row>
    <row r="169" spans="1:32" x14ac:dyDescent="0.35">
      <c r="A169">
        <v>3303347</v>
      </c>
      <c r="B169" s="252">
        <v>3347</v>
      </c>
      <c r="C169" t="s">
        <v>1092</v>
      </c>
      <c r="D169" s="242">
        <v>0</v>
      </c>
      <c r="E169" s="242">
        <v>10</v>
      </c>
      <c r="F169" s="242">
        <v>9</v>
      </c>
      <c r="G169" s="243">
        <v>19</v>
      </c>
      <c r="H169" s="242">
        <v>0</v>
      </c>
      <c r="I169" s="242">
        <v>1</v>
      </c>
      <c r="J169" s="243">
        <v>1</v>
      </c>
      <c r="K169" s="242">
        <v>0</v>
      </c>
      <c r="L169" s="242">
        <v>150</v>
      </c>
      <c r="M169" s="242">
        <v>135</v>
      </c>
      <c r="N169" s="243">
        <v>285</v>
      </c>
      <c r="O169" s="242">
        <v>0</v>
      </c>
      <c r="P169" s="242">
        <v>15</v>
      </c>
      <c r="Q169" s="243">
        <v>15</v>
      </c>
      <c r="R169" s="242">
        <v>6</v>
      </c>
      <c r="S169" s="242">
        <v>90</v>
      </c>
      <c r="T169" s="244">
        <v>0</v>
      </c>
      <c r="U169" s="242">
        <v>7</v>
      </c>
      <c r="V169" s="242">
        <v>105</v>
      </c>
      <c r="W169" s="244">
        <v>15</v>
      </c>
      <c r="X169" s="242">
        <v>1</v>
      </c>
      <c r="Y169" s="242">
        <v>15</v>
      </c>
      <c r="Z169" s="244">
        <v>0</v>
      </c>
      <c r="AA169" s="242">
        <v>19</v>
      </c>
      <c r="AB169" s="242">
        <v>285</v>
      </c>
      <c r="AC169" s="244">
        <v>15</v>
      </c>
      <c r="AD169" s="242">
        <v>11</v>
      </c>
      <c r="AE169" s="242">
        <v>165</v>
      </c>
      <c r="AF169" s="244">
        <v>15</v>
      </c>
    </row>
    <row r="170" spans="1:32" x14ac:dyDescent="0.35">
      <c r="A170">
        <v>3303351</v>
      </c>
      <c r="B170" s="252">
        <v>3351</v>
      </c>
      <c r="C170" t="s">
        <v>1093</v>
      </c>
      <c r="D170" s="242">
        <v>0</v>
      </c>
      <c r="E170" s="242">
        <v>18</v>
      </c>
      <c r="F170" s="242">
        <v>8</v>
      </c>
      <c r="G170" s="243">
        <v>26</v>
      </c>
      <c r="H170" s="242">
        <v>2</v>
      </c>
      <c r="I170" s="242">
        <v>0</v>
      </c>
      <c r="J170" s="243">
        <v>2</v>
      </c>
      <c r="K170" s="242">
        <v>0</v>
      </c>
      <c r="L170" s="242">
        <v>270</v>
      </c>
      <c r="M170" s="242">
        <v>120</v>
      </c>
      <c r="N170" s="243">
        <v>390</v>
      </c>
      <c r="O170" s="242">
        <v>20</v>
      </c>
      <c r="P170" s="242">
        <v>0</v>
      </c>
      <c r="Q170" s="243">
        <v>20</v>
      </c>
      <c r="R170" s="242">
        <v>5</v>
      </c>
      <c r="S170" s="242">
        <v>75</v>
      </c>
      <c r="T170" s="244">
        <v>0</v>
      </c>
      <c r="U170" s="242">
        <v>6</v>
      </c>
      <c r="V170" s="242">
        <v>90</v>
      </c>
      <c r="W170" s="244">
        <v>10</v>
      </c>
      <c r="X170" s="242">
        <v>10</v>
      </c>
      <c r="Y170" s="242">
        <v>150</v>
      </c>
      <c r="Z170" s="244">
        <v>10</v>
      </c>
      <c r="AA170" s="242">
        <v>15</v>
      </c>
      <c r="AB170" s="242">
        <v>225</v>
      </c>
      <c r="AC170" s="244">
        <v>10</v>
      </c>
      <c r="AD170" s="242">
        <v>14</v>
      </c>
      <c r="AE170" s="242">
        <v>210</v>
      </c>
      <c r="AF170" s="244">
        <v>0</v>
      </c>
    </row>
    <row r="171" spans="1:32" x14ac:dyDescent="0.35">
      <c r="A171">
        <v>3303352</v>
      </c>
      <c r="B171" s="252">
        <v>3352</v>
      </c>
      <c r="C171" t="s">
        <v>1094</v>
      </c>
      <c r="D171" s="242">
        <v>0</v>
      </c>
      <c r="E171" s="242">
        <v>13</v>
      </c>
      <c r="F171" s="242">
        <v>11</v>
      </c>
      <c r="G171" s="243">
        <v>24</v>
      </c>
      <c r="H171" s="242">
        <v>0</v>
      </c>
      <c r="I171" s="242">
        <v>0</v>
      </c>
      <c r="J171" s="243">
        <v>0</v>
      </c>
      <c r="K171" s="242">
        <v>0</v>
      </c>
      <c r="L171" s="242">
        <v>195</v>
      </c>
      <c r="M171" s="242">
        <v>165</v>
      </c>
      <c r="N171" s="243">
        <v>360</v>
      </c>
      <c r="O171" s="242">
        <v>0</v>
      </c>
      <c r="P171" s="242">
        <v>0</v>
      </c>
      <c r="Q171" s="243">
        <v>0</v>
      </c>
      <c r="R171" s="242">
        <v>5</v>
      </c>
      <c r="S171" s="242">
        <v>75</v>
      </c>
      <c r="T171" s="244">
        <v>0</v>
      </c>
      <c r="U171" s="242">
        <v>2</v>
      </c>
      <c r="V171" s="242">
        <v>30</v>
      </c>
      <c r="W171" s="244">
        <v>0</v>
      </c>
      <c r="X171" s="242">
        <v>3</v>
      </c>
      <c r="Y171" s="242">
        <v>45</v>
      </c>
      <c r="Z171" s="244">
        <v>0</v>
      </c>
      <c r="AA171" s="242">
        <v>2</v>
      </c>
      <c r="AB171" s="242">
        <v>30</v>
      </c>
      <c r="AC171" s="244">
        <v>0</v>
      </c>
      <c r="AD171" s="242">
        <v>2</v>
      </c>
      <c r="AE171" s="242">
        <v>30</v>
      </c>
      <c r="AF171" s="244">
        <v>0</v>
      </c>
    </row>
    <row r="172" spans="1:32" x14ac:dyDescent="0.35">
      <c r="A172">
        <v>3303359</v>
      </c>
      <c r="B172" s="252">
        <v>3359</v>
      </c>
      <c r="C172" t="s">
        <v>1095</v>
      </c>
      <c r="D172" s="242">
        <v>0</v>
      </c>
      <c r="E172" s="242">
        <v>18</v>
      </c>
      <c r="F172" s="242">
        <v>4</v>
      </c>
      <c r="G172" s="243">
        <v>22</v>
      </c>
      <c r="H172" s="242">
        <v>3</v>
      </c>
      <c r="I172" s="242">
        <v>1</v>
      </c>
      <c r="J172" s="243">
        <v>4</v>
      </c>
      <c r="K172" s="242">
        <v>0</v>
      </c>
      <c r="L172" s="242">
        <v>270</v>
      </c>
      <c r="M172" s="242">
        <v>60</v>
      </c>
      <c r="N172" s="243">
        <v>330</v>
      </c>
      <c r="O172" s="242">
        <v>0</v>
      </c>
      <c r="P172" s="242">
        <v>0</v>
      </c>
      <c r="Q172" s="243">
        <v>0</v>
      </c>
      <c r="R172" s="242">
        <v>7</v>
      </c>
      <c r="S172" s="242">
        <v>105</v>
      </c>
      <c r="T172" s="244">
        <v>0</v>
      </c>
      <c r="U172" s="242">
        <v>6</v>
      </c>
      <c r="V172" s="242">
        <v>90</v>
      </c>
      <c r="W172" s="244">
        <v>0</v>
      </c>
      <c r="X172" s="242">
        <v>3</v>
      </c>
      <c r="Y172" s="242">
        <v>45</v>
      </c>
      <c r="Z172" s="244">
        <v>0</v>
      </c>
      <c r="AA172" s="242">
        <v>9</v>
      </c>
      <c r="AB172" s="242">
        <v>135</v>
      </c>
      <c r="AC172" s="244">
        <v>0</v>
      </c>
      <c r="AD172" s="242">
        <v>0</v>
      </c>
      <c r="AE172" s="242">
        <v>0</v>
      </c>
      <c r="AF172" s="244">
        <v>0</v>
      </c>
    </row>
    <row r="173" spans="1:32" x14ac:dyDescent="0.35">
      <c r="A173">
        <v>3303361</v>
      </c>
      <c r="B173" s="252">
        <v>3361</v>
      </c>
      <c r="C173" t="s">
        <v>1096</v>
      </c>
      <c r="D173" s="242">
        <v>0</v>
      </c>
      <c r="E173" s="242">
        <v>16</v>
      </c>
      <c r="F173" s="242">
        <v>4</v>
      </c>
      <c r="G173" s="243">
        <v>20</v>
      </c>
      <c r="H173" s="242">
        <v>6</v>
      </c>
      <c r="I173" s="242">
        <v>2</v>
      </c>
      <c r="J173" s="243">
        <v>8</v>
      </c>
      <c r="K173" s="242">
        <v>0</v>
      </c>
      <c r="L173" s="242">
        <v>240</v>
      </c>
      <c r="M173" s="242">
        <v>60</v>
      </c>
      <c r="N173" s="243">
        <v>300</v>
      </c>
      <c r="O173" s="242">
        <v>90</v>
      </c>
      <c r="P173" s="242">
        <v>30</v>
      </c>
      <c r="Q173" s="243">
        <v>120</v>
      </c>
      <c r="R173" s="242">
        <v>4</v>
      </c>
      <c r="S173" s="242">
        <v>60</v>
      </c>
      <c r="T173" s="244">
        <v>0</v>
      </c>
      <c r="U173" s="242">
        <v>9</v>
      </c>
      <c r="V173" s="242">
        <v>135</v>
      </c>
      <c r="W173" s="244">
        <v>45</v>
      </c>
      <c r="X173" s="242">
        <v>7</v>
      </c>
      <c r="Y173" s="242">
        <v>105</v>
      </c>
      <c r="Z173" s="244">
        <v>75</v>
      </c>
      <c r="AA173" s="242">
        <v>7</v>
      </c>
      <c r="AB173" s="242">
        <v>105</v>
      </c>
      <c r="AC173" s="244">
        <v>15</v>
      </c>
      <c r="AD173" s="242">
        <v>6</v>
      </c>
      <c r="AE173" s="242">
        <v>90</v>
      </c>
      <c r="AF173" s="244">
        <v>15</v>
      </c>
    </row>
    <row r="174" spans="1:32" x14ac:dyDescent="0.35">
      <c r="A174">
        <v>3303363</v>
      </c>
      <c r="B174" s="252">
        <v>3363</v>
      </c>
      <c r="C174" t="s">
        <v>1097</v>
      </c>
      <c r="D174" s="242">
        <v>0</v>
      </c>
      <c r="E174" s="242">
        <v>23</v>
      </c>
      <c r="F174" s="242">
        <v>6</v>
      </c>
      <c r="G174" s="243">
        <v>29</v>
      </c>
      <c r="H174" s="242">
        <v>0</v>
      </c>
      <c r="I174" s="242">
        <v>0</v>
      </c>
      <c r="J174" s="243">
        <v>0</v>
      </c>
      <c r="K174" s="242">
        <v>0</v>
      </c>
      <c r="L174" s="242">
        <v>345</v>
      </c>
      <c r="M174" s="242">
        <v>90</v>
      </c>
      <c r="N174" s="243">
        <v>435</v>
      </c>
      <c r="O174" s="242">
        <v>0</v>
      </c>
      <c r="P174" s="242">
        <v>0</v>
      </c>
      <c r="Q174" s="243">
        <v>0</v>
      </c>
      <c r="R174" s="242">
        <v>5</v>
      </c>
      <c r="S174" s="242">
        <v>75</v>
      </c>
      <c r="T174" s="244">
        <v>0</v>
      </c>
      <c r="U174" s="242">
        <v>0</v>
      </c>
      <c r="V174" s="242">
        <v>0</v>
      </c>
      <c r="W174" s="244">
        <v>0</v>
      </c>
      <c r="X174" s="242">
        <v>6</v>
      </c>
      <c r="Y174" s="242">
        <v>90</v>
      </c>
      <c r="Z174" s="244">
        <v>0</v>
      </c>
      <c r="AA174" s="242">
        <v>10</v>
      </c>
      <c r="AB174" s="242">
        <v>150</v>
      </c>
      <c r="AC174" s="244">
        <v>0</v>
      </c>
      <c r="AD174" s="242">
        <v>10</v>
      </c>
      <c r="AE174" s="242">
        <v>150</v>
      </c>
      <c r="AF174" s="244">
        <v>0</v>
      </c>
    </row>
    <row r="175" spans="1:32" x14ac:dyDescent="0.35">
      <c r="A175">
        <v>3303366</v>
      </c>
      <c r="B175" s="252">
        <v>3366</v>
      </c>
      <c r="C175" t="s">
        <v>1098</v>
      </c>
      <c r="D175" s="242">
        <v>0</v>
      </c>
      <c r="E175" s="242">
        <v>6</v>
      </c>
      <c r="F175" s="242">
        <v>2</v>
      </c>
      <c r="G175" s="243">
        <v>8</v>
      </c>
      <c r="H175" s="242">
        <v>0</v>
      </c>
      <c r="I175" s="242">
        <v>0</v>
      </c>
      <c r="J175" s="243">
        <v>0</v>
      </c>
      <c r="K175" s="242">
        <v>0</v>
      </c>
      <c r="L175" s="242">
        <v>75</v>
      </c>
      <c r="M175" s="242">
        <v>30</v>
      </c>
      <c r="N175" s="243">
        <v>105</v>
      </c>
      <c r="O175" s="242">
        <v>0</v>
      </c>
      <c r="P175" s="242">
        <v>0</v>
      </c>
      <c r="Q175" s="243">
        <v>0</v>
      </c>
      <c r="R175" s="242">
        <v>7</v>
      </c>
      <c r="S175" s="242">
        <v>90</v>
      </c>
      <c r="T175" s="244">
        <v>0</v>
      </c>
      <c r="U175" s="242">
        <v>1</v>
      </c>
      <c r="V175" s="242">
        <v>15</v>
      </c>
      <c r="W175" s="244">
        <v>0</v>
      </c>
      <c r="X175" s="242">
        <v>0</v>
      </c>
      <c r="Y175" s="242">
        <v>0</v>
      </c>
      <c r="Z175" s="244">
        <v>0</v>
      </c>
      <c r="AA175" s="242">
        <v>5</v>
      </c>
      <c r="AB175" s="242">
        <v>75</v>
      </c>
      <c r="AC175" s="244">
        <v>0</v>
      </c>
      <c r="AD175" s="242">
        <v>5</v>
      </c>
      <c r="AE175" s="242">
        <v>75</v>
      </c>
      <c r="AF175" s="244">
        <v>0</v>
      </c>
    </row>
    <row r="176" spans="1:32" x14ac:dyDescent="0.35">
      <c r="A176">
        <v>3303367</v>
      </c>
      <c r="B176" s="252">
        <v>3367</v>
      </c>
      <c r="C176" t="s">
        <v>1099</v>
      </c>
      <c r="D176" s="242">
        <v>0</v>
      </c>
      <c r="E176" s="242">
        <v>15</v>
      </c>
      <c r="F176" s="242">
        <v>11</v>
      </c>
      <c r="G176" s="243">
        <v>26</v>
      </c>
      <c r="H176" s="242">
        <v>6</v>
      </c>
      <c r="I176" s="242">
        <v>5</v>
      </c>
      <c r="J176" s="243">
        <v>11</v>
      </c>
      <c r="K176" s="242">
        <v>0</v>
      </c>
      <c r="L176" s="242">
        <v>225</v>
      </c>
      <c r="M176" s="242">
        <v>165</v>
      </c>
      <c r="N176" s="243">
        <v>390</v>
      </c>
      <c r="O176" s="242">
        <v>90</v>
      </c>
      <c r="P176" s="242">
        <v>75</v>
      </c>
      <c r="Q176" s="243">
        <v>165</v>
      </c>
      <c r="R176" s="242">
        <v>17</v>
      </c>
      <c r="S176" s="242">
        <v>255</v>
      </c>
      <c r="T176" s="244">
        <v>75</v>
      </c>
      <c r="U176" s="242">
        <v>0</v>
      </c>
      <c r="V176" s="242">
        <v>0</v>
      </c>
      <c r="W176" s="244">
        <v>0</v>
      </c>
      <c r="X176" s="242">
        <v>1</v>
      </c>
      <c r="Y176" s="242">
        <v>15</v>
      </c>
      <c r="Z176" s="244">
        <v>15</v>
      </c>
      <c r="AA176" s="242">
        <v>11</v>
      </c>
      <c r="AB176" s="242">
        <v>165</v>
      </c>
      <c r="AC176" s="244">
        <v>15</v>
      </c>
      <c r="AD176" s="242">
        <v>11</v>
      </c>
      <c r="AE176" s="242">
        <v>165</v>
      </c>
      <c r="AF176" s="244">
        <v>15</v>
      </c>
    </row>
    <row r="177" spans="1:32" x14ac:dyDescent="0.35">
      <c r="A177">
        <v>3303372</v>
      </c>
      <c r="B177" s="252">
        <v>3372</v>
      </c>
      <c r="C177" t="s">
        <v>1100</v>
      </c>
      <c r="D177" s="242">
        <v>0</v>
      </c>
      <c r="E177" s="242">
        <v>39</v>
      </c>
      <c r="F177" s="242">
        <v>23</v>
      </c>
      <c r="G177" s="243">
        <v>62</v>
      </c>
      <c r="H177" s="242">
        <v>8</v>
      </c>
      <c r="I177" s="242">
        <v>3</v>
      </c>
      <c r="J177" s="243">
        <v>11</v>
      </c>
      <c r="K177" s="242">
        <v>0</v>
      </c>
      <c r="L177" s="242">
        <v>585</v>
      </c>
      <c r="M177" s="242">
        <v>345</v>
      </c>
      <c r="N177" s="243">
        <v>930</v>
      </c>
      <c r="O177" s="242">
        <v>120</v>
      </c>
      <c r="P177" s="242">
        <v>45</v>
      </c>
      <c r="Q177" s="243">
        <v>165</v>
      </c>
      <c r="R177" s="242">
        <v>7</v>
      </c>
      <c r="S177" s="242">
        <v>105</v>
      </c>
      <c r="T177" s="244">
        <v>0</v>
      </c>
      <c r="U177" s="242">
        <v>13</v>
      </c>
      <c r="V177" s="242">
        <v>195</v>
      </c>
      <c r="W177" s="244">
        <v>45</v>
      </c>
      <c r="X177" s="242">
        <v>31</v>
      </c>
      <c r="Y177" s="242">
        <v>465</v>
      </c>
      <c r="Z177" s="244">
        <v>90</v>
      </c>
      <c r="AA177" s="242">
        <v>26</v>
      </c>
      <c r="AB177" s="242">
        <v>390</v>
      </c>
      <c r="AC177" s="244">
        <v>60</v>
      </c>
      <c r="AD177" s="242">
        <v>26</v>
      </c>
      <c r="AE177" s="242">
        <v>390</v>
      </c>
      <c r="AF177" s="244">
        <v>60</v>
      </c>
    </row>
    <row r="178" spans="1:32" x14ac:dyDescent="0.35">
      <c r="A178">
        <v>3303377</v>
      </c>
      <c r="B178" s="252">
        <v>3377</v>
      </c>
      <c r="C178" t="s">
        <v>1101</v>
      </c>
      <c r="D178" s="242">
        <v>0</v>
      </c>
      <c r="E178" s="242">
        <v>10</v>
      </c>
      <c r="F178" s="242">
        <v>3</v>
      </c>
      <c r="G178" s="243">
        <v>13</v>
      </c>
      <c r="H178" s="242">
        <v>0</v>
      </c>
      <c r="I178" s="242">
        <v>0</v>
      </c>
      <c r="J178" s="243">
        <v>0</v>
      </c>
      <c r="K178" s="242">
        <v>0</v>
      </c>
      <c r="L178" s="242">
        <v>150</v>
      </c>
      <c r="M178" s="242">
        <v>45</v>
      </c>
      <c r="N178" s="243">
        <v>195</v>
      </c>
      <c r="O178" s="242">
        <v>0</v>
      </c>
      <c r="P178" s="242">
        <v>0</v>
      </c>
      <c r="Q178" s="243">
        <v>0</v>
      </c>
      <c r="R178" s="242">
        <v>9</v>
      </c>
      <c r="S178" s="242">
        <v>135</v>
      </c>
      <c r="T178" s="244">
        <v>0</v>
      </c>
      <c r="U178" s="242">
        <v>2</v>
      </c>
      <c r="V178" s="242">
        <v>30</v>
      </c>
      <c r="W178" s="244">
        <v>0</v>
      </c>
      <c r="X178" s="242">
        <v>1</v>
      </c>
      <c r="Y178" s="242">
        <v>15</v>
      </c>
      <c r="Z178" s="244">
        <v>0</v>
      </c>
      <c r="AA178" s="242">
        <v>11</v>
      </c>
      <c r="AB178" s="242">
        <v>165</v>
      </c>
      <c r="AC178" s="244">
        <v>0</v>
      </c>
      <c r="AD178" s="242">
        <v>0</v>
      </c>
      <c r="AE178" s="242">
        <v>0</v>
      </c>
      <c r="AF178" s="244">
        <v>0</v>
      </c>
    </row>
    <row r="179" spans="1:32" x14ac:dyDescent="0.35">
      <c r="A179">
        <v>3303386</v>
      </c>
      <c r="B179" s="252">
        <v>3386</v>
      </c>
      <c r="C179" t="s">
        <v>1102</v>
      </c>
      <c r="D179" s="242">
        <v>0</v>
      </c>
      <c r="E179" s="242">
        <v>16</v>
      </c>
      <c r="F179" s="242">
        <v>8</v>
      </c>
      <c r="G179" s="243">
        <v>24</v>
      </c>
      <c r="H179" s="242">
        <v>2</v>
      </c>
      <c r="I179" s="242">
        <v>0</v>
      </c>
      <c r="J179" s="243">
        <v>2</v>
      </c>
      <c r="K179" s="242">
        <v>0</v>
      </c>
      <c r="L179" s="242">
        <v>240</v>
      </c>
      <c r="M179" s="242">
        <v>120</v>
      </c>
      <c r="N179" s="243">
        <v>360</v>
      </c>
      <c r="O179" s="242">
        <v>30</v>
      </c>
      <c r="P179" s="242">
        <v>0</v>
      </c>
      <c r="Q179" s="243">
        <v>30</v>
      </c>
      <c r="R179" s="242">
        <v>2</v>
      </c>
      <c r="S179" s="242">
        <v>30</v>
      </c>
      <c r="T179" s="244">
        <v>0</v>
      </c>
      <c r="U179" s="242">
        <v>13</v>
      </c>
      <c r="V179" s="242">
        <v>195</v>
      </c>
      <c r="W179" s="244">
        <v>15</v>
      </c>
      <c r="X179" s="242">
        <v>4</v>
      </c>
      <c r="Y179" s="242">
        <v>60</v>
      </c>
      <c r="Z179" s="244">
        <v>0</v>
      </c>
      <c r="AA179" s="242">
        <v>10</v>
      </c>
      <c r="AB179" s="242">
        <v>150</v>
      </c>
      <c r="AC179" s="244">
        <v>15</v>
      </c>
      <c r="AD179" s="242">
        <v>8</v>
      </c>
      <c r="AE179" s="242">
        <v>120</v>
      </c>
      <c r="AF179" s="244">
        <v>15</v>
      </c>
    </row>
    <row r="180" spans="1:32" x14ac:dyDescent="0.35">
      <c r="A180">
        <v>3303406</v>
      </c>
      <c r="B180" s="252">
        <v>3406</v>
      </c>
      <c r="C180" t="s">
        <v>1103</v>
      </c>
      <c r="D180" s="242">
        <v>1</v>
      </c>
      <c r="E180" s="242">
        <v>17</v>
      </c>
      <c r="F180" s="242">
        <v>12</v>
      </c>
      <c r="G180" s="243">
        <v>29</v>
      </c>
      <c r="H180" s="242">
        <v>0</v>
      </c>
      <c r="I180" s="242">
        <v>0</v>
      </c>
      <c r="J180" s="243">
        <v>0</v>
      </c>
      <c r="K180" s="242">
        <v>15</v>
      </c>
      <c r="L180" s="242">
        <v>255</v>
      </c>
      <c r="M180" s="242">
        <v>180</v>
      </c>
      <c r="N180" s="243">
        <v>435</v>
      </c>
      <c r="O180" s="242">
        <v>0</v>
      </c>
      <c r="P180" s="242">
        <v>0</v>
      </c>
      <c r="Q180" s="243">
        <v>0</v>
      </c>
      <c r="R180" s="242">
        <v>1</v>
      </c>
      <c r="S180" s="242">
        <v>15</v>
      </c>
      <c r="T180" s="244">
        <v>0</v>
      </c>
      <c r="U180" s="242">
        <v>17</v>
      </c>
      <c r="V180" s="242">
        <v>255</v>
      </c>
      <c r="W180" s="244">
        <v>0</v>
      </c>
      <c r="X180" s="242">
        <v>6</v>
      </c>
      <c r="Y180" s="242">
        <v>90</v>
      </c>
      <c r="Z180" s="244">
        <v>0</v>
      </c>
      <c r="AA180" s="242">
        <v>11</v>
      </c>
      <c r="AB180" s="242">
        <v>165</v>
      </c>
      <c r="AC180" s="244">
        <v>0</v>
      </c>
      <c r="AD180" s="242">
        <v>11</v>
      </c>
      <c r="AE180" s="242">
        <v>165</v>
      </c>
      <c r="AF180" s="244">
        <v>0</v>
      </c>
    </row>
    <row r="181" spans="1:32" x14ac:dyDescent="0.35">
      <c r="A181">
        <v>3303411</v>
      </c>
      <c r="B181" s="252">
        <v>3411</v>
      </c>
      <c r="C181" t="s">
        <v>1104</v>
      </c>
      <c r="D181" s="242">
        <v>0</v>
      </c>
      <c r="E181" s="242">
        <v>12</v>
      </c>
      <c r="F181" s="242">
        <v>8</v>
      </c>
      <c r="G181" s="243">
        <v>20</v>
      </c>
      <c r="H181" s="242">
        <v>0</v>
      </c>
      <c r="I181" s="242">
        <v>0</v>
      </c>
      <c r="J181" s="243">
        <v>0</v>
      </c>
      <c r="K181" s="242">
        <v>0</v>
      </c>
      <c r="L181" s="242">
        <v>180</v>
      </c>
      <c r="M181" s="242">
        <v>120</v>
      </c>
      <c r="N181" s="243">
        <v>300</v>
      </c>
      <c r="O181" s="242">
        <v>0</v>
      </c>
      <c r="P181" s="242">
        <v>0</v>
      </c>
      <c r="Q181" s="243">
        <v>0</v>
      </c>
      <c r="R181" s="242">
        <v>16</v>
      </c>
      <c r="S181" s="242">
        <v>240</v>
      </c>
      <c r="T181" s="244">
        <v>0</v>
      </c>
      <c r="U181" s="242">
        <v>1</v>
      </c>
      <c r="V181" s="242">
        <v>15</v>
      </c>
      <c r="W181" s="244">
        <v>0</v>
      </c>
      <c r="X181" s="242">
        <v>1</v>
      </c>
      <c r="Y181" s="242">
        <v>15</v>
      </c>
      <c r="Z181" s="244">
        <v>0</v>
      </c>
      <c r="AA181" s="242">
        <v>17</v>
      </c>
      <c r="AB181" s="242">
        <v>255</v>
      </c>
      <c r="AC181" s="244">
        <v>0</v>
      </c>
      <c r="AD181" s="242">
        <v>17</v>
      </c>
      <c r="AE181" s="242">
        <v>255</v>
      </c>
      <c r="AF181" s="244">
        <v>0</v>
      </c>
    </row>
    <row r="182" spans="1:32" x14ac:dyDescent="0.35">
      <c r="A182">
        <v>3303412</v>
      </c>
      <c r="B182" s="252">
        <v>3412</v>
      </c>
      <c r="C182" t="s">
        <v>1105</v>
      </c>
      <c r="D182" s="242">
        <v>0</v>
      </c>
      <c r="E182" s="242">
        <v>34</v>
      </c>
      <c r="F182" s="242">
        <v>26</v>
      </c>
      <c r="G182" s="243">
        <v>60</v>
      </c>
      <c r="H182" s="242">
        <v>0</v>
      </c>
      <c r="I182" s="242">
        <v>0</v>
      </c>
      <c r="J182" s="243">
        <v>0</v>
      </c>
      <c r="K182" s="242">
        <v>0</v>
      </c>
      <c r="L182" s="242">
        <v>510</v>
      </c>
      <c r="M182" s="242">
        <v>390</v>
      </c>
      <c r="N182" s="243">
        <v>900</v>
      </c>
      <c r="O182" s="242">
        <v>0</v>
      </c>
      <c r="P182" s="242">
        <v>0</v>
      </c>
      <c r="Q182" s="243">
        <v>0</v>
      </c>
      <c r="R182" s="242">
        <v>22</v>
      </c>
      <c r="S182" s="242">
        <v>330</v>
      </c>
      <c r="T182" s="244">
        <v>0</v>
      </c>
      <c r="U182" s="242">
        <v>30</v>
      </c>
      <c r="V182" s="242">
        <v>450</v>
      </c>
      <c r="W182" s="244">
        <v>0</v>
      </c>
      <c r="X182" s="242">
        <v>4</v>
      </c>
      <c r="Y182" s="242">
        <v>60</v>
      </c>
      <c r="Z182" s="244">
        <v>0</v>
      </c>
      <c r="AA182" s="242">
        <v>31</v>
      </c>
      <c r="AB182" s="242">
        <v>465</v>
      </c>
      <c r="AC182" s="244">
        <v>0</v>
      </c>
      <c r="AD182" s="242">
        <v>31</v>
      </c>
      <c r="AE182" s="242">
        <v>465</v>
      </c>
      <c r="AF182" s="244">
        <v>0</v>
      </c>
    </row>
    <row r="183" spans="1:32" x14ac:dyDescent="0.35">
      <c r="A183">
        <v>3303428</v>
      </c>
      <c r="B183" s="252">
        <v>3428</v>
      </c>
      <c r="C183" t="s">
        <v>1106</v>
      </c>
      <c r="D183" s="242">
        <v>0</v>
      </c>
      <c r="E183" s="242">
        <v>27</v>
      </c>
      <c r="F183" s="242">
        <v>10</v>
      </c>
      <c r="G183" s="243">
        <v>37</v>
      </c>
      <c r="H183" s="242">
        <v>7</v>
      </c>
      <c r="I183" s="242">
        <v>6</v>
      </c>
      <c r="J183" s="243">
        <v>13</v>
      </c>
      <c r="K183" s="242">
        <v>0</v>
      </c>
      <c r="L183" s="242">
        <v>405</v>
      </c>
      <c r="M183" s="242">
        <v>150</v>
      </c>
      <c r="N183" s="243">
        <v>555</v>
      </c>
      <c r="O183" s="242">
        <v>90</v>
      </c>
      <c r="P183" s="242">
        <v>90</v>
      </c>
      <c r="Q183" s="243">
        <v>180</v>
      </c>
      <c r="R183" s="242">
        <v>3</v>
      </c>
      <c r="S183" s="242">
        <v>45</v>
      </c>
      <c r="T183" s="244">
        <v>30</v>
      </c>
      <c r="U183" s="242">
        <v>3</v>
      </c>
      <c r="V183" s="242">
        <v>45</v>
      </c>
      <c r="W183" s="244">
        <v>0</v>
      </c>
      <c r="X183" s="242">
        <v>3</v>
      </c>
      <c r="Y183" s="242">
        <v>45</v>
      </c>
      <c r="Z183" s="244">
        <v>30</v>
      </c>
      <c r="AA183" s="242">
        <v>7</v>
      </c>
      <c r="AB183" s="242">
        <v>105</v>
      </c>
      <c r="AC183" s="244">
        <v>0</v>
      </c>
      <c r="AD183" s="242">
        <v>7</v>
      </c>
      <c r="AE183" s="242">
        <v>105</v>
      </c>
      <c r="AF183" s="244">
        <v>0</v>
      </c>
    </row>
    <row r="184" spans="1:32" x14ac:dyDescent="0.35">
      <c r="A184">
        <v>3303431</v>
      </c>
      <c r="B184" s="252">
        <v>3431</v>
      </c>
      <c r="C184" t="s">
        <v>1107</v>
      </c>
      <c r="D184" s="242">
        <v>0</v>
      </c>
      <c r="E184" s="242">
        <v>31</v>
      </c>
      <c r="F184" s="242">
        <v>14</v>
      </c>
      <c r="G184" s="243">
        <v>45</v>
      </c>
      <c r="H184" s="242">
        <v>13</v>
      </c>
      <c r="I184" s="242">
        <v>7</v>
      </c>
      <c r="J184" s="243">
        <v>20</v>
      </c>
      <c r="K184" s="242">
        <v>0</v>
      </c>
      <c r="L184" s="242">
        <v>465</v>
      </c>
      <c r="M184" s="242">
        <v>195</v>
      </c>
      <c r="N184" s="243">
        <v>660</v>
      </c>
      <c r="O184" s="242">
        <v>195</v>
      </c>
      <c r="P184" s="242">
        <v>105</v>
      </c>
      <c r="Q184" s="243">
        <v>300</v>
      </c>
      <c r="R184" s="242">
        <v>5</v>
      </c>
      <c r="S184" s="242">
        <v>75</v>
      </c>
      <c r="T184" s="244">
        <v>30</v>
      </c>
      <c r="U184" s="242">
        <v>2</v>
      </c>
      <c r="V184" s="242">
        <v>30</v>
      </c>
      <c r="W184" s="244">
        <v>0</v>
      </c>
      <c r="X184" s="242">
        <v>2</v>
      </c>
      <c r="Y184" s="242">
        <v>30</v>
      </c>
      <c r="Z184" s="244">
        <v>15</v>
      </c>
      <c r="AA184" s="242">
        <v>5</v>
      </c>
      <c r="AB184" s="242">
        <v>75</v>
      </c>
      <c r="AC184" s="244">
        <v>0</v>
      </c>
      <c r="AD184" s="242">
        <v>0</v>
      </c>
      <c r="AE184" s="242">
        <v>0</v>
      </c>
      <c r="AF184" s="244">
        <v>0</v>
      </c>
    </row>
    <row r="185" spans="1:32" x14ac:dyDescent="0.35">
      <c r="A185">
        <v>3303432</v>
      </c>
      <c r="B185" s="252">
        <v>3432</v>
      </c>
      <c r="C185" t="s">
        <v>1108</v>
      </c>
      <c r="D185" s="242">
        <v>0</v>
      </c>
      <c r="E185" s="242">
        <v>54</v>
      </c>
      <c r="F185" s="242">
        <v>18</v>
      </c>
      <c r="G185" s="243">
        <v>72</v>
      </c>
      <c r="H185" s="242">
        <v>5</v>
      </c>
      <c r="I185" s="242">
        <v>2</v>
      </c>
      <c r="J185" s="243">
        <v>7</v>
      </c>
      <c r="K185" s="242">
        <v>0</v>
      </c>
      <c r="L185" s="242">
        <v>810</v>
      </c>
      <c r="M185" s="242">
        <v>270</v>
      </c>
      <c r="N185" s="243">
        <v>1080</v>
      </c>
      <c r="O185" s="242">
        <v>75</v>
      </c>
      <c r="P185" s="242">
        <v>30</v>
      </c>
      <c r="Q185" s="243">
        <v>105</v>
      </c>
      <c r="R185" s="242">
        <v>20</v>
      </c>
      <c r="S185" s="242">
        <v>300</v>
      </c>
      <c r="T185" s="244">
        <v>0</v>
      </c>
      <c r="U185" s="242">
        <v>41</v>
      </c>
      <c r="V185" s="242">
        <v>615</v>
      </c>
      <c r="W185" s="244">
        <v>75</v>
      </c>
      <c r="X185" s="242">
        <v>10</v>
      </c>
      <c r="Y185" s="242">
        <v>150</v>
      </c>
      <c r="Z185" s="244">
        <v>30</v>
      </c>
      <c r="AA185" s="242">
        <v>29</v>
      </c>
      <c r="AB185" s="242">
        <v>435</v>
      </c>
      <c r="AC185" s="244">
        <v>30</v>
      </c>
      <c r="AD185" s="242">
        <v>2</v>
      </c>
      <c r="AE185" s="242">
        <v>30</v>
      </c>
      <c r="AF185" s="244">
        <v>30</v>
      </c>
    </row>
    <row r="186" spans="1:32" x14ac:dyDescent="0.35">
      <c r="A186">
        <v>3303433</v>
      </c>
      <c r="B186" s="252">
        <v>3433</v>
      </c>
      <c r="C186" t="s">
        <v>1109</v>
      </c>
      <c r="D186" s="242">
        <v>0</v>
      </c>
      <c r="E186" s="242">
        <v>19</v>
      </c>
      <c r="F186" s="242">
        <v>11</v>
      </c>
      <c r="G186" s="243">
        <v>30</v>
      </c>
      <c r="H186" s="242">
        <v>0</v>
      </c>
      <c r="I186" s="242">
        <v>0</v>
      </c>
      <c r="J186" s="243">
        <v>0</v>
      </c>
      <c r="K186" s="242">
        <v>0</v>
      </c>
      <c r="L186" s="242">
        <v>285</v>
      </c>
      <c r="M186" s="242">
        <v>165</v>
      </c>
      <c r="N186" s="243">
        <v>450</v>
      </c>
      <c r="O186" s="242">
        <v>0</v>
      </c>
      <c r="P186" s="242">
        <v>0</v>
      </c>
      <c r="Q186" s="243">
        <v>0</v>
      </c>
      <c r="R186" s="242">
        <v>11</v>
      </c>
      <c r="S186" s="242">
        <v>165</v>
      </c>
      <c r="T186" s="244">
        <v>0</v>
      </c>
      <c r="U186" s="242">
        <v>3</v>
      </c>
      <c r="V186" s="242">
        <v>45</v>
      </c>
      <c r="W186" s="244">
        <v>0</v>
      </c>
      <c r="X186" s="242">
        <v>11</v>
      </c>
      <c r="Y186" s="242">
        <v>165</v>
      </c>
      <c r="Z186" s="244">
        <v>0</v>
      </c>
      <c r="AA186" s="242">
        <v>18</v>
      </c>
      <c r="AB186" s="242">
        <v>270</v>
      </c>
      <c r="AC186" s="244">
        <v>0</v>
      </c>
      <c r="AD186" s="242">
        <v>18</v>
      </c>
      <c r="AE186" s="242">
        <v>270</v>
      </c>
      <c r="AF186" s="244">
        <v>0</v>
      </c>
    </row>
    <row r="187" spans="1:32" x14ac:dyDescent="0.35">
      <c r="A187">
        <v>3304001</v>
      </c>
      <c r="B187" s="252">
        <v>4001</v>
      </c>
      <c r="C187" t="s">
        <v>1110</v>
      </c>
      <c r="D187" s="242">
        <v>1</v>
      </c>
      <c r="E187" s="242">
        <v>14</v>
      </c>
      <c r="F187" s="242">
        <v>6</v>
      </c>
      <c r="G187" s="243">
        <v>20</v>
      </c>
      <c r="H187" s="242">
        <v>0</v>
      </c>
      <c r="I187" s="242">
        <v>0</v>
      </c>
      <c r="J187" s="243">
        <v>0</v>
      </c>
      <c r="K187" s="242">
        <v>15</v>
      </c>
      <c r="L187" s="242">
        <v>210</v>
      </c>
      <c r="M187" s="242">
        <v>90</v>
      </c>
      <c r="N187" s="243">
        <v>300</v>
      </c>
      <c r="O187" s="242">
        <v>0</v>
      </c>
      <c r="P187" s="242">
        <v>0</v>
      </c>
      <c r="Q187" s="243">
        <v>0</v>
      </c>
      <c r="R187" s="242">
        <v>14</v>
      </c>
      <c r="S187" s="242">
        <v>210</v>
      </c>
      <c r="T187" s="244">
        <v>0</v>
      </c>
      <c r="U187" s="242">
        <v>3</v>
      </c>
      <c r="V187" s="242">
        <v>45</v>
      </c>
      <c r="W187" s="244">
        <v>0</v>
      </c>
      <c r="X187" s="242">
        <v>0</v>
      </c>
      <c r="Y187" s="242">
        <v>0</v>
      </c>
      <c r="Z187" s="244">
        <v>0</v>
      </c>
      <c r="AA187" s="242">
        <v>17</v>
      </c>
      <c r="AB187" s="242">
        <v>255</v>
      </c>
      <c r="AC187" s="244">
        <v>0</v>
      </c>
      <c r="AD187" s="242">
        <v>15</v>
      </c>
      <c r="AE187" s="242">
        <v>225</v>
      </c>
      <c r="AF187" s="244">
        <v>0</v>
      </c>
    </row>
    <row r="188" spans="1:32" x14ac:dyDescent="0.35">
      <c r="A188">
        <v>3304019</v>
      </c>
      <c r="B188" s="252">
        <v>4019</v>
      </c>
      <c r="C188" t="s">
        <v>244</v>
      </c>
      <c r="D188" s="242">
        <v>0</v>
      </c>
      <c r="E188" s="242">
        <v>60</v>
      </c>
      <c r="F188" s="242">
        <v>26</v>
      </c>
      <c r="G188" s="243">
        <v>86</v>
      </c>
      <c r="H188" s="242">
        <v>4</v>
      </c>
      <c r="I188" s="242">
        <v>1</v>
      </c>
      <c r="J188" s="243">
        <v>5</v>
      </c>
      <c r="K188" s="242">
        <v>0</v>
      </c>
      <c r="L188" s="242">
        <v>900</v>
      </c>
      <c r="M188" s="242">
        <v>390</v>
      </c>
      <c r="N188" s="243">
        <v>1290</v>
      </c>
      <c r="O188" s="242">
        <v>60</v>
      </c>
      <c r="P188" s="242">
        <v>15</v>
      </c>
      <c r="Q188" s="243">
        <v>75</v>
      </c>
      <c r="R188" s="242">
        <v>1</v>
      </c>
      <c r="S188" s="242">
        <v>15</v>
      </c>
      <c r="T188" s="244">
        <v>0</v>
      </c>
      <c r="U188" s="242">
        <v>3</v>
      </c>
      <c r="V188" s="242">
        <v>45</v>
      </c>
      <c r="W188" s="244">
        <v>0</v>
      </c>
      <c r="X188" s="242">
        <v>58</v>
      </c>
      <c r="Y188" s="242">
        <v>870</v>
      </c>
      <c r="Z188" s="244">
        <v>30</v>
      </c>
      <c r="AA188" s="242">
        <v>24</v>
      </c>
      <c r="AB188" s="242">
        <v>360</v>
      </c>
      <c r="AC188" s="244">
        <v>15</v>
      </c>
      <c r="AD188" s="242">
        <v>24</v>
      </c>
      <c r="AE188" s="242">
        <v>360</v>
      </c>
      <c r="AF188" s="244">
        <v>15</v>
      </c>
    </row>
    <row r="189" spans="1:32" x14ac:dyDescent="0.35">
      <c r="A189">
        <v>3304038</v>
      </c>
      <c r="B189" s="252">
        <v>4038</v>
      </c>
      <c r="C189" t="s">
        <v>1111</v>
      </c>
      <c r="D189" s="242">
        <v>1</v>
      </c>
      <c r="E189" s="242">
        <v>75</v>
      </c>
      <c r="F189" s="242">
        <v>40</v>
      </c>
      <c r="G189" s="243">
        <v>115</v>
      </c>
      <c r="H189" s="242">
        <v>0</v>
      </c>
      <c r="I189" s="242">
        <v>0</v>
      </c>
      <c r="J189" s="243">
        <v>0</v>
      </c>
      <c r="K189" s="242">
        <v>0</v>
      </c>
      <c r="L189" s="242">
        <v>1125</v>
      </c>
      <c r="M189" s="242">
        <v>600</v>
      </c>
      <c r="N189" s="243">
        <v>1725</v>
      </c>
      <c r="O189" s="242">
        <v>0</v>
      </c>
      <c r="P189" s="242">
        <v>0</v>
      </c>
      <c r="Q189" s="243">
        <v>0</v>
      </c>
      <c r="R189" s="242">
        <v>13</v>
      </c>
      <c r="S189" s="242">
        <v>195</v>
      </c>
      <c r="T189" s="244">
        <v>0</v>
      </c>
      <c r="U189" s="242">
        <v>21</v>
      </c>
      <c r="V189" s="242">
        <v>315</v>
      </c>
      <c r="W189" s="244">
        <v>0</v>
      </c>
      <c r="X189" s="242">
        <v>67</v>
      </c>
      <c r="Y189" s="242">
        <v>1005</v>
      </c>
      <c r="Z189" s="244">
        <v>0</v>
      </c>
      <c r="AA189" s="242">
        <v>0</v>
      </c>
      <c r="AB189" s="242">
        <v>0</v>
      </c>
      <c r="AC189" s="244">
        <v>0</v>
      </c>
      <c r="AD189" s="242">
        <v>0</v>
      </c>
      <c r="AE189" s="242">
        <v>0</v>
      </c>
      <c r="AF189" s="244">
        <v>0</v>
      </c>
    </row>
    <row r="190" spans="1:32" x14ac:dyDescent="0.35">
      <c r="A190">
        <v>3305201</v>
      </c>
      <c r="B190" s="252">
        <v>5201</v>
      </c>
      <c r="C190" t="s">
        <v>1112</v>
      </c>
      <c r="D190" s="242">
        <v>0</v>
      </c>
      <c r="E190" s="242">
        <v>28</v>
      </c>
      <c r="F190" s="242">
        <v>11</v>
      </c>
      <c r="G190" s="243">
        <v>39</v>
      </c>
      <c r="H190" s="242">
        <v>0</v>
      </c>
      <c r="I190" s="242">
        <v>0</v>
      </c>
      <c r="J190" s="243">
        <v>0</v>
      </c>
      <c r="K190" s="242">
        <v>0</v>
      </c>
      <c r="L190" s="242">
        <v>420</v>
      </c>
      <c r="M190" s="242">
        <v>165</v>
      </c>
      <c r="N190" s="243">
        <v>585</v>
      </c>
      <c r="O190" s="242">
        <v>0</v>
      </c>
      <c r="P190" s="242">
        <v>0</v>
      </c>
      <c r="Q190" s="243">
        <v>0</v>
      </c>
      <c r="R190" s="242">
        <v>0</v>
      </c>
      <c r="S190" s="242">
        <v>0</v>
      </c>
      <c r="T190" s="244">
        <v>0</v>
      </c>
      <c r="U190" s="242">
        <v>0</v>
      </c>
      <c r="V190" s="242">
        <v>0</v>
      </c>
      <c r="W190" s="244">
        <v>0</v>
      </c>
      <c r="X190" s="242">
        <v>1</v>
      </c>
      <c r="Y190" s="242">
        <v>15</v>
      </c>
      <c r="Z190" s="244">
        <v>0</v>
      </c>
      <c r="AA190" s="242">
        <v>3</v>
      </c>
      <c r="AB190" s="242">
        <v>45</v>
      </c>
      <c r="AC190" s="244">
        <v>0</v>
      </c>
      <c r="AD190" s="242">
        <v>0</v>
      </c>
      <c r="AE190" s="242">
        <v>0</v>
      </c>
      <c r="AF190" s="244">
        <v>0</v>
      </c>
    </row>
    <row r="191" spans="1:32" x14ac:dyDescent="0.35">
      <c r="A191">
        <v>3305203</v>
      </c>
      <c r="B191" s="252">
        <v>5203</v>
      </c>
      <c r="C191" t="s">
        <v>1113</v>
      </c>
      <c r="D191" s="242">
        <v>0</v>
      </c>
      <c r="E191" s="242">
        <v>30</v>
      </c>
      <c r="F191" s="242">
        <v>20</v>
      </c>
      <c r="G191" s="243">
        <v>50</v>
      </c>
      <c r="H191" s="242">
        <v>26</v>
      </c>
      <c r="I191" s="242">
        <v>16</v>
      </c>
      <c r="J191" s="243">
        <v>42</v>
      </c>
      <c r="K191" s="242">
        <v>0</v>
      </c>
      <c r="L191" s="242">
        <v>450</v>
      </c>
      <c r="M191" s="242">
        <v>300</v>
      </c>
      <c r="N191" s="243">
        <v>750</v>
      </c>
      <c r="O191" s="242">
        <v>390</v>
      </c>
      <c r="P191" s="242">
        <v>240</v>
      </c>
      <c r="Q191" s="243">
        <v>630</v>
      </c>
      <c r="R191" s="242">
        <v>1</v>
      </c>
      <c r="S191" s="242">
        <v>15</v>
      </c>
      <c r="T191" s="244">
        <v>15</v>
      </c>
      <c r="U191" s="242">
        <v>0</v>
      </c>
      <c r="V191" s="242">
        <v>0</v>
      </c>
      <c r="W191" s="244">
        <v>0</v>
      </c>
      <c r="X191" s="242">
        <v>2</v>
      </c>
      <c r="Y191" s="242">
        <v>30</v>
      </c>
      <c r="Z191" s="244">
        <v>30</v>
      </c>
      <c r="AA191" s="242">
        <v>2</v>
      </c>
      <c r="AB191" s="242">
        <v>30</v>
      </c>
      <c r="AC191" s="244">
        <v>30</v>
      </c>
      <c r="AD191" s="242">
        <v>2</v>
      </c>
      <c r="AE191" s="242">
        <v>30</v>
      </c>
      <c r="AF191" s="244">
        <v>30</v>
      </c>
    </row>
    <row r="192" spans="1:32" x14ac:dyDescent="0.35">
      <c r="A192">
        <v>3305205</v>
      </c>
      <c r="B192" s="252">
        <v>5205</v>
      </c>
      <c r="C192" t="s">
        <v>1114</v>
      </c>
      <c r="D192" s="242">
        <v>0</v>
      </c>
      <c r="E192" s="242">
        <v>11</v>
      </c>
      <c r="F192" s="242">
        <v>9</v>
      </c>
      <c r="G192" s="243">
        <v>20</v>
      </c>
      <c r="H192" s="242">
        <v>7</v>
      </c>
      <c r="I192" s="242">
        <v>6</v>
      </c>
      <c r="J192" s="243">
        <v>13</v>
      </c>
      <c r="K192" s="242">
        <v>0</v>
      </c>
      <c r="L192" s="242">
        <v>165</v>
      </c>
      <c r="M192" s="242">
        <v>135</v>
      </c>
      <c r="N192" s="243">
        <v>300</v>
      </c>
      <c r="O192" s="242">
        <v>93</v>
      </c>
      <c r="P192" s="242">
        <v>90</v>
      </c>
      <c r="Q192" s="243">
        <v>183</v>
      </c>
      <c r="R192" s="242">
        <v>2</v>
      </c>
      <c r="S192" s="242">
        <v>30</v>
      </c>
      <c r="T192" s="244">
        <v>15</v>
      </c>
      <c r="U192" s="242">
        <v>2</v>
      </c>
      <c r="V192" s="242">
        <v>30</v>
      </c>
      <c r="W192" s="244">
        <v>30</v>
      </c>
      <c r="X192" s="242">
        <v>2</v>
      </c>
      <c r="Y192" s="242">
        <v>30</v>
      </c>
      <c r="Z192" s="244">
        <v>18</v>
      </c>
      <c r="AA192" s="242">
        <v>2</v>
      </c>
      <c r="AB192" s="242">
        <v>30</v>
      </c>
      <c r="AC192" s="244">
        <v>0</v>
      </c>
      <c r="AD192" s="242">
        <v>2</v>
      </c>
      <c r="AE192" s="242">
        <v>30</v>
      </c>
      <c r="AF192" s="244">
        <v>0</v>
      </c>
    </row>
    <row r="193" spans="1:32" x14ac:dyDescent="0.35">
      <c r="A193">
        <v>3307004</v>
      </c>
      <c r="B193" s="252">
        <v>7004</v>
      </c>
      <c r="C193" t="s">
        <v>329</v>
      </c>
      <c r="D193" s="242">
        <v>0</v>
      </c>
      <c r="E193" s="242">
        <v>1</v>
      </c>
      <c r="F193" s="242">
        <v>1</v>
      </c>
      <c r="G193" s="243">
        <v>2</v>
      </c>
      <c r="H193" s="242">
        <v>0</v>
      </c>
      <c r="I193" s="242">
        <v>0</v>
      </c>
      <c r="J193" s="243">
        <v>0</v>
      </c>
      <c r="K193" s="242">
        <v>0</v>
      </c>
      <c r="L193" s="242">
        <v>15</v>
      </c>
      <c r="M193" s="242">
        <v>15</v>
      </c>
      <c r="N193" s="243">
        <v>30</v>
      </c>
      <c r="O193" s="242">
        <v>0</v>
      </c>
      <c r="P193" s="242">
        <v>0</v>
      </c>
      <c r="Q193" s="243">
        <v>0</v>
      </c>
      <c r="R193" s="242">
        <v>0</v>
      </c>
      <c r="S193" s="242">
        <v>0</v>
      </c>
      <c r="T193" s="244">
        <v>0</v>
      </c>
      <c r="U193" s="242">
        <v>0</v>
      </c>
      <c r="V193" s="242">
        <v>0</v>
      </c>
      <c r="W193" s="244">
        <v>0</v>
      </c>
      <c r="X193" s="242">
        <v>0</v>
      </c>
      <c r="Y193" s="242">
        <v>0</v>
      </c>
      <c r="Z193" s="244">
        <v>0</v>
      </c>
      <c r="AA193" s="242">
        <v>0</v>
      </c>
      <c r="AB193" s="242">
        <v>0</v>
      </c>
      <c r="AC193" s="244">
        <v>0</v>
      </c>
      <c r="AD193" s="242">
        <v>0</v>
      </c>
      <c r="AE193" s="242">
        <v>0</v>
      </c>
      <c r="AF193" s="244">
        <v>0</v>
      </c>
    </row>
    <row r="194" spans="1:32" x14ac:dyDescent="0.35">
      <c r="A194">
        <v>3307009</v>
      </c>
      <c r="B194" s="252">
        <v>7009</v>
      </c>
      <c r="C194" t="s">
        <v>330</v>
      </c>
      <c r="D194" s="242">
        <v>1</v>
      </c>
      <c r="E194" s="242">
        <v>1</v>
      </c>
      <c r="F194" s="242">
        <v>2</v>
      </c>
      <c r="G194" s="243">
        <v>3</v>
      </c>
      <c r="H194" s="242">
        <v>0</v>
      </c>
      <c r="I194" s="242">
        <v>0</v>
      </c>
      <c r="J194" s="243">
        <v>0</v>
      </c>
      <c r="K194" s="242">
        <v>15</v>
      </c>
      <c r="L194" s="242">
        <v>15</v>
      </c>
      <c r="M194" s="242">
        <v>30</v>
      </c>
      <c r="N194" s="243">
        <v>45</v>
      </c>
      <c r="O194" s="242">
        <v>0</v>
      </c>
      <c r="P194" s="242">
        <v>0</v>
      </c>
      <c r="Q194" s="243">
        <v>0</v>
      </c>
      <c r="R194" s="242">
        <v>2</v>
      </c>
      <c r="S194" s="242">
        <v>30</v>
      </c>
      <c r="T194" s="244">
        <v>0</v>
      </c>
      <c r="U194" s="242">
        <v>0</v>
      </c>
      <c r="V194" s="242">
        <v>0</v>
      </c>
      <c r="W194" s="244">
        <v>0</v>
      </c>
      <c r="X194" s="242">
        <v>1</v>
      </c>
      <c r="Y194" s="242">
        <v>15</v>
      </c>
      <c r="Z194" s="244">
        <v>0</v>
      </c>
      <c r="AA194" s="242">
        <v>2</v>
      </c>
      <c r="AB194" s="242">
        <v>30</v>
      </c>
      <c r="AC194" s="244">
        <v>0</v>
      </c>
      <c r="AD194" s="242">
        <v>1</v>
      </c>
      <c r="AE194" s="242">
        <v>15</v>
      </c>
      <c r="AF194" s="244">
        <v>0</v>
      </c>
    </row>
    <row r="195" spans="1:32" x14ac:dyDescent="0.35">
      <c r="A195">
        <v>3307012</v>
      </c>
      <c r="B195" s="252">
        <v>7012</v>
      </c>
      <c r="C195" t="s">
        <v>331</v>
      </c>
      <c r="D195" s="242">
        <v>0</v>
      </c>
      <c r="E195" s="242">
        <v>2</v>
      </c>
      <c r="F195" s="242">
        <v>3</v>
      </c>
      <c r="G195" s="243">
        <v>5</v>
      </c>
      <c r="H195" s="242">
        <v>0</v>
      </c>
      <c r="I195" s="242">
        <v>0</v>
      </c>
      <c r="J195" s="243">
        <v>0</v>
      </c>
      <c r="K195" s="242">
        <v>0</v>
      </c>
      <c r="L195" s="242">
        <v>30</v>
      </c>
      <c r="M195" s="242">
        <v>45</v>
      </c>
      <c r="N195" s="243">
        <v>75</v>
      </c>
      <c r="O195" s="242">
        <v>0</v>
      </c>
      <c r="P195" s="242">
        <v>0</v>
      </c>
      <c r="Q195" s="243">
        <v>0</v>
      </c>
      <c r="R195" s="242">
        <v>1</v>
      </c>
      <c r="S195" s="242">
        <v>15</v>
      </c>
      <c r="T195" s="244">
        <v>0</v>
      </c>
      <c r="U195" s="242">
        <v>1</v>
      </c>
      <c r="V195" s="242">
        <v>15</v>
      </c>
      <c r="W195" s="244">
        <v>0</v>
      </c>
      <c r="X195" s="242">
        <v>1</v>
      </c>
      <c r="Y195" s="242">
        <v>15</v>
      </c>
      <c r="Z195" s="244">
        <v>0</v>
      </c>
      <c r="AA195" s="242">
        <v>2</v>
      </c>
      <c r="AB195" s="242">
        <v>30</v>
      </c>
      <c r="AC195" s="244">
        <v>0</v>
      </c>
      <c r="AD195" s="242">
        <v>2</v>
      </c>
      <c r="AE195" s="242">
        <v>30</v>
      </c>
      <c r="AF195" s="244">
        <v>0</v>
      </c>
    </row>
    <row r="196" spans="1:32" x14ac:dyDescent="0.35">
      <c r="A196">
        <v>3307013</v>
      </c>
      <c r="B196" s="252">
        <v>7013</v>
      </c>
      <c r="C196" t="s">
        <v>332</v>
      </c>
      <c r="D196" s="242">
        <v>0</v>
      </c>
      <c r="E196" s="242">
        <v>1</v>
      </c>
      <c r="F196" s="242">
        <v>2</v>
      </c>
      <c r="G196" s="243">
        <v>3</v>
      </c>
      <c r="H196" s="242">
        <v>0</v>
      </c>
      <c r="I196" s="242">
        <v>0</v>
      </c>
      <c r="J196" s="243">
        <v>0</v>
      </c>
      <c r="K196" s="242">
        <v>0</v>
      </c>
      <c r="L196" s="242">
        <v>15</v>
      </c>
      <c r="M196" s="242">
        <v>30</v>
      </c>
      <c r="N196" s="243">
        <v>45</v>
      </c>
      <c r="O196" s="242">
        <v>0</v>
      </c>
      <c r="P196" s="242">
        <v>0</v>
      </c>
      <c r="Q196" s="243">
        <v>0</v>
      </c>
      <c r="R196" s="242">
        <v>0</v>
      </c>
      <c r="S196" s="242">
        <v>0</v>
      </c>
      <c r="T196" s="244">
        <v>0</v>
      </c>
      <c r="U196" s="242">
        <v>0</v>
      </c>
      <c r="V196" s="242">
        <v>0</v>
      </c>
      <c r="W196" s="244">
        <v>0</v>
      </c>
      <c r="X196" s="242">
        <v>2</v>
      </c>
      <c r="Y196" s="242">
        <v>30</v>
      </c>
      <c r="Z196" s="244">
        <v>0</v>
      </c>
      <c r="AA196" s="242">
        <v>0</v>
      </c>
      <c r="AB196" s="242">
        <v>0</v>
      </c>
      <c r="AC196" s="244">
        <v>0</v>
      </c>
      <c r="AD196" s="242">
        <v>0</v>
      </c>
      <c r="AE196" s="242">
        <v>0</v>
      </c>
      <c r="AF196" s="244">
        <v>0</v>
      </c>
    </row>
    <row r="197" spans="1:32" x14ac:dyDescent="0.35">
      <c r="A197">
        <v>3307014</v>
      </c>
      <c r="B197" s="252">
        <v>7014</v>
      </c>
      <c r="C197" t="s">
        <v>333</v>
      </c>
      <c r="D197" s="242">
        <v>0</v>
      </c>
      <c r="E197" s="242">
        <v>1</v>
      </c>
      <c r="F197" s="242">
        <v>0</v>
      </c>
      <c r="G197" s="243">
        <v>1</v>
      </c>
      <c r="H197" s="242">
        <v>0</v>
      </c>
      <c r="I197" s="242">
        <v>0</v>
      </c>
      <c r="J197" s="243">
        <v>0</v>
      </c>
      <c r="K197" s="242">
        <v>0</v>
      </c>
      <c r="L197" s="242">
        <v>15</v>
      </c>
      <c r="M197" s="242">
        <v>0</v>
      </c>
      <c r="N197" s="243">
        <v>15</v>
      </c>
      <c r="O197" s="242">
        <v>0</v>
      </c>
      <c r="P197" s="242">
        <v>0</v>
      </c>
      <c r="Q197" s="243">
        <v>0</v>
      </c>
      <c r="R197" s="242">
        <v>0</v>
      </c>
      <c r="S197" s="242">
        <v>0</v>
      </c>
      <c r="T197" s="244">
        <v>0</v>
      </c>
      <c r="U197" s="242">
        <v>0</v>
      </c>
      <c r="V197" s="242">
        <v>0</v>
      </c>
      <c r="W197" s="244">
        <v>0</v>
      </c>
      <c r="X197" s="242">
        <v>1</v>
      </c>
      <c r="Y197" s="242">
        <v>15</v>
      </c>
      <c r="Z197" s="244">
        <v>0</v>
      </c>
      <c r="AA197" s="242">
        <v>1</v>
      </c>
      <c r="AB197" s="242">
        <v>15</v>
      </c>
      <c r="AC197" s="244">
        <v>0</v>
      </c>
      <c r="AD197" s="242">
        <v>1</v>
      </c>
      <c r="AE197" s="242">
        <v>15</v>
      </c>
      <c r="AF197" s="244">
        <v>0</v>
      </c>
    </row>
    <row r="198" spans="1:32" x14ac:dyDescent="0.35">
      <c r="A198">
        <v>3307031</v>
      </c>
      <c r="B198" s="252">
        <v>7031</v>
      </c>
      <c r="C198" t="s">
        <v>334</v>
      </c>
      <c r="D198" s="242">
        <v>1</v>
      </c>
      <c r="E198" s="242">
        <v>2</v>
      </c>
      <c r="F198" s="242">
        <v>3</v>
      </c>
      <c r="G198" s="243">
        <v>5</v>
      </c>
      <c r="H198" s="242">
        <v>0</v>
      </c>
      <c r="I198" s="242">
        <v>0</v>
      </c>
      <c r="J198" s="243">
        <v>0</v>
      </c>
      <c r="K198" s="242">
        <v>15</v>
      </c>
      <c r="L198" s="242">
        <v>30</v>
      </c>
      <c r="M198" s="242">
        <v>45</v>
      </c>
      <c r="N198" s="243">
        <v>75</v>
      </c>
      <c r="O198" s="242">
        <v>0</v>
      </c>
      <c r="P198" s="242">
        <v>0</v>
      </c>
      <c r="Q198" s="243">
        <v>0</v>
      </c>
      <c r="R198" s="242">
        <v>0</v>
      </c>
      <c r="S198" s="242">
        <v>0</v>
      </c>
      <c r="T198" s="244">
        <v>0</v>
      </c>
      <c r="U198" s="242">
        <v>0</v>
      </c>
      <c r="V198" s="242">
        <v>0</v>
      </c>
      <c r="W198" s="244">
        <v>0</v>
      </c>
      <c r="X198" s="242">
        <v>1</v>
      </c>
      <c r="Y198" s="242">
        <v>15</v>
      </c>
      <c r="Z198" s="244">
        <v>0</v>
      </c>
      <c r="AA198" s="242">
        <v>0</v>
      </c>
      <c r="AB198" s="242">
        <v>0</v>
      </c>
      <c r="AC198" s="244">
        <v>0</v>
      </c>
      <c r="AD198" s="242">
        <v>0</v>
      </c>
      <c r="AE198" s="242">
        <v>0</v>
      </c>
      <c r="AF198" s="244">
        <v>0</v>
      </c>
    </row>
    <row r="199" spans="1:32" x14ac:dyDescent="0.35">
      <c r="A199">
        <v>3307034</v>
      </c>
      <c r="B199" s="252">
        <v>7034</v>
      </c>
      <c r="C199" t="s">
        <v>335</v>
      </c>
      <c r="D199" s="242">
        <v>0</v>
      </c>
      <c r="E199" s="242">
        <v>2</v>
      </c>
      <c r="F199" s="242">
        <v>2</v>
      </c>
      <c r="G199" s="243">
        <v>4</v>
      </c>
      <c r="H199" s="242">
        <v>0</v>
      </c>
      <c r="I199" s="242">
        <v>0</v>
      </c>
      <c r="J199" s="243">
        <v>0</v>
      </c>
      <c r="K199" s="242">
        <v>0</v>
      </c>
      <c r="L199" s="242">
        <v>30</v>
      </c>
      <c r="M199" s="242">
        <v>30</v>
      </c>
      <c r="N199" s="243">
        <v>60</v>
      </c>
      <c r="O199" s="242">
        <v>0</v>
      </c>
      <c r="P199" s="242">
        <v>0</v>
      </c>
      <c r="Q199" s="243">
        <v>0</v>
      </c>
      <c r="R199" s="242">
        <v>2</v>
      </c>
      <c r="S199" s="242">
        <v>30</v>
      </c>
      <c r="T199" s="244">
        <v>0</v>
      </c>
      <c r="U199" s="242">
        <v>0</v>
      </c>
      <c r="V199" s="242">
        <v>0</v>
      </c>
      <c r="W199" s="244">
        <v>0</v>
      </c>
      <c r="X199" s="242">
        <v>0</v>
      </c>
      <c r="Y199" s="242">
        <v>0</v>
      </c>
      <c r="Z199" s="244">
        <v>0</v>
      </c>
      <c r="AA199" s="242">
        <v>0</v>
      </c>
      <c r="AB199" s="242">
        <v>0</v>
      </c>
      <c r="AC199" s="244">
        <v>0</v>
      </c>
      <c r="AD199" s="242">
        <v>0</v>
      </c>
      <c r="AE199" s="242">
        <v>0</v>
      </c>
      <c r="AF199" s="244">
        <v>0</v>
      </c>
    </row>
    <row r="200" spans="1:32" x14ac:dyDescent="0.35">
      <c r="A200">
        <v>3307038</v>
      </c>
      <c r="B200" s="252">
        <v>7038</v>
      </c>
      <c r="C200" t="s">
        <v>336</v>
      </c>
      <c r="D200" s="242">
        <v>0</v>
      </c>
      <c r="E200" s="242">
        <v>1</v>
      </c>
      <c r="F200" s="242">
        <v>3</v>
      </c>
      <c r="G200" s="243">
        <v>4</v>
      </c>
      <c r="H200" s="242">
        <v>0</v>
      </c>
      <c r="I200" s="242">
        <v>0</v>
      </c>
      <c r="J200" s="243">
        <v>0</v>
      </c>
      <c r="K200" s="242">
        <v>0</v>
      </c>
      <c r="L200" s="242">
        <v>15</v>
      </c>
      <c r="M200" s="242">
        <v>45</v>
      </c>
      <c r="N200" s="243">
        <v>60</v>
      </c>
      <c r="O200" s="242">
        <v>0</v>
      </c>
      <c r="P200" s="242">
        <v>0</v>
      </c>
      <c r="Q200" s="243">
        <v>0</v>
      </c>
      <c r="R200" s="242">
        <v>0</v>
      </c>
      <c r="S200" s="242">
        <v>0</v>
      </c>
      <c r="T200" s="244">
        <v>0</v>
      </c>
      <c r="U200" s="242">
        <v>1</v>
      </c>
      <c r="V200" s="242">
        <v>15</v>
      </c>
      <c r="W200" s="244">
        <v>0</v>
      </c>
      <c r="X200" s="242">
        <v>1</v>
      </c>
      <c r="Y200" s="242">
        <v>15</v>
      </c>
      <c r="Z200" s="244">
        <v>0</v>
      </c>
      <c r="AA200" s="242">
        <v>0</v>
      </c>
      <c r="AB200" s="242">
        <v>0</v>
      </c>
      <c r="AC200" s="244">
        <v>0</v>
      </c>
      <c r="AD200" s="242">
        <v>0</v>
      </c>
      <c r="AE200" s="242">
        <v>0</v>
      </c>
      <c r="AF200" s="244">
        <v>0</v>
      </c>
    </row>
    <row r="201" spans="1:32" x14ac:dyDescent="0.35">
      <c r="A201">
        <v>3307049</v>
      </c>
      <c r="B201" s="252">
        <v>7049</v>
      </c>
      <c r="C201" t="s">
        <v>337</v>
      </c>
      <c r="D201" s="242">
        <v>0</v>
      </c>
      <c r="E201" s="242">
        <v>2</v>
      </c>
      <c r="F201" s="242">
        <v>0</v>
      </c>
      <c r="G201" s="243">
        <v>2</v>
      </c>
      <c r="H201" s="242">
        <v>0</v>
      </c>
      <c r="I201" s="242">
        <v>0</v>
      </c>
      <c r="J201" s="243">
        <v>0</v>
      </c>
      <c r="K201" s="242">
        <v>0</v>
      </c>
      <c r="L201" s="242">
        <v>30</v>
      </c>
      <c r="M201" s="242">
        <v>0</v>
      </c>
      <c r="N201" s="243">
        <v>30</v>
      </c>
      <c r="O201" s="242">
        <v>0</v>
      </c>
      <c r="P201" s="242">
        <v>0</v>
      </c>
      <c r="Q201" s="243">
        <v>0</v>
      </c>
      <c r="R201" s="242">
        <v>1</v>
      </c>
      <c r="S201" s="242">
        <v>15</v>
      </c>
      <c r="T201" s="244">
        <v>0</v>
      </c>
      <c r="U201" s="242">
        <v>0</v>
      </c>
      <c r="V201" s="242">
        <v>0</v>
      </c>
      <c r="W201" s="244">
        <v>0</v>
      </c>
      <c r="X201" s="242">
        <v>0</v>
      </c>
      <c r="Y201" s="242">
        <v>0</v>
      </c>
      <c r="Z201" s="244">
        <v>0</v>
      </c>
      <c r="AA201" s="242">
        <v>0</v>
      </c>
      <c r="AB201" s="242">
        <v>0</v>
      </c>
      <c r="AC201" s="244">
        <v>0</v>
      </c>
      <c r="AD201" s="242">
        <v>0</v>
      </c>
      <c r="AE201" s="242">
        <v>0</v>
      </c>
      <c r="AF201" s="244">
        <v>0</v>
      </c>
    </row>
    <row r="202" spans="1:32" x14ac:dyDescent="0.35">
      <c r="A202">
        <v>3307051</v>
      </c>
      <c r="B202" s="252">
        <v>7051</v>
      </c>
      <c r="C202" t="s">
        <v>338</v>
      </c>
      <c r="D202" s="242">
        <v>0</v>
      </c>
      <c r="E202" s="242">
        <v>0</v>
      </c>
      <c r="F202" s="242">
        <v>1</v>
      </c>
      <c r="G202" s="243">
        <v>1</v>
      </c>
      <c r="H202" s="242">
        <v>0</v>
      </c>
      <c r="I202" s="242">
        <v>0</v>
      </c>
      <c r="J202" s="243">
        <v>0</v>
      </c>
      <c r="K202" s="242">
        <v>0</v>
      </c>
      <c r="L202" s="242">
        <v>0</v>
      </c>
      <c r="M202" s="242">
        <v>15</v>
      </c>
      <c r="N202" s="243">
        <v>15</v>
      </c>
      <c r="O202" s="242">
        <v>0</v>
      </c>
      <c r="P202" s="242">
        <v>0</v>
      </c>
      <c r="Q202" s="243">
        <v>0</v>
      </c>
      <c r="R202" s="242">
        <v>1</v>
      </c>
      <c r="S202" s="242">
        <v>15</v>
      </c>
      <c r="T202" s="244">
        <v>0</v>
      </c>
      <c r="U202" s="242">
        <v>0</v>
      </c>
      <c r="V202" s="242">
        <v>0</v>
      </c>
      <c r="W202" s="244">
        <v>0</v>
      </c>
      <c r="X202" s="242">
        <v>0</v>
      </c>
      <c r="Y202" s="242">
        <v>0</v>
      </c>
      <c r="Z202" s="244">
        <v>0</v>
      </c>
      <c r="AA202" s="242">
        <v>1</v>
      </c>
      <c r="AB202" s="242">
        <v>15</v>
      </c>
      <c r="AC202" s="244">
        <v>0</v>
      </c>
      <c r="AD202" s="242">
        <v>1</v>
      </c>
      <c r="AE202" s="242">
        <v>15</v>
      </c>
      <c r="AF202" s="244">
        <v>0</v>
      </c>
    </row>
    <row r="203" spans="1:32" x14ac:dyDescent="0.35">
      <c r="A203">
        <v>3307052</v>
      </c>
      <c r="B203" s="252">
        <v>7052</v>
      </c>
      <c r="C203" t="s">
        <v>339</v>
      </c>
      <c r="D203" s="242">
        <v>0</v>
      </c>
      <c r="E203" s="242">
        <v>0</v>
      </c>
      <c r="F203" s="242">
        <v>1</v>
      </c>
      <c r="G203" s="243">
        <v>1</v>
      </c>
      <c r="H203" s="242">
        <v>0</v>
      </c>
      <c r="I203" s="242">
        <v>0</v>
      </c>
      <c r="J203" s="243">
        <v>0</v>
      </c>
      <c r="K203" s="242">
        <v>0</v>
      </c>
      <c r="L203" s="242">
        <v>0</v>
      </c>
      <c r="M203" s="242">
        <v>15</v>
      </c>
      <c r="N203" s="243">
        <v>15</v>
      </c>
      <c r="O203" s="242">
        <v>0</v>
      </c>
      <c r="P203" s="242">
        <v>0</v>
      </c>
      <c r="Q203" s="243">
        <v>0</v>
      </c>
      <c r="R203" s="242">
        <v>0</v>
      </c>
      <c r="S203" s="242">
        <v>0</v>
      </c>
      <c r="T203" s="244">
        <v>0</v>
      </c>
      <c r="U203" s="242">
        <v>0</v>
      </c>
      <c r="V203" s="242">
        <v>0</v>
      </c>
      <c r="W203" s="244">
        <v>0</v>
      </c>
      <c r="X203" s="242">
        <v>0</v>
      </c>
      <c r="Y203" s="242">
        <v>0</v>
      </c>
      <c r="Z203" s="244">
        <v>0</v>
      </c>
      <c r="AA203" s="242">
        <v>0</v>
      </c>
      <c r="AB203" s="242">
        <v>0</v>
      </c>
      <c r="AC203" s="244">
        <v>0</v>
      </c>
      <c r="AD203" s="242">
        <v>0</v>
      </c>
      <c r="AE203" s="242">
        <v>0</v>
      </c>
      <c r="AF203" s="24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2DBF74E46544D9222E7A47FFD408E" ma:contentTypeVersion="10" ma:contentTypeDescription="Create a new document." ma:contentTypeScope="" ma:versionID="2cf43c56ceb790d37103f3b448b93ff1">
  <xsd:schema xmlns:xsd="http://www.w3.org/2001/XMLSchema" xmlns:xs="http://www.w3.org/2001/XMLSchema" xmlns:p="http://schemas.microsoft.com/office/2006/metadata/properties" xmlns:ns3="18d52200-c0d3-49d1-aefb-8e4a6e87486a" xmlns:ns4="a142b80d-944f-44f2-a3ac-74f5a99804bb" targetNamespace="http://schemas.microsoft.com/office/2006/metadata/properties" ma:root="true" ma:fieldsID="1c90b6561f2a42e5fcfdbb9b860e2d1d" ns3:_="" ns4:_="">
    <xsd:import namespace="18d52200-c0d3-49d1-aefb-8e4a6e87486a"/>
    <xsd:import namespace="a142b80d-944f-44f2-a3ac-74f5a99804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52200-c0d3-49d1-aefb-8e4a6e874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2b80d-944f-44f2-a3ac-74f5a9980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841141-FBD7-4FDB-9FBF-F099B1E17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52200-c0d3-49d1-aefb-8e4a6e87486a"/>
    <ds:schemaRef ds:uri="a142b80d-944f-44f2-a3ac-74f5a9980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8C2542-E168-4802-A260-733A0BFDFF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B6A05-22E2-4436-AAC8-0A349B7EA58E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18d52200-c0d3-49d1-aefb-8e4a6e87486a"/>
    <ds:schemaRef ds:uri="http://purl.org/dc/terms/"/>
    <ds:schemaRef ds:uri="a142b80d-944f-44f2-a3ac-74f5a99804bb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EYFSS Actual Old</vt:lpstr>
      <vt:lpstr>Data EYFSS Indica Old</vt:lpstr>
      <vt:lpstr>EYFSS </vt:lpstr>
      <vt:lpstr>Budget</vt:lpstr>
      <vt:lpstr>Rates</vt:lpstr>
      <vt:lpstr>Deprivation</vt:lpstr>
      <vt:lpstr>FSM</vt:lpstr>
      <vt:lpstr>DSG EY Allocation Dec 2022</vt:lpstr>
      <vt:lpstr>Spring 2022 School</vt:lpstr>
      <vt:lpstr>Summer 2022 School</vt:lpstr>
      <vt:lpstr>Autumn 2022 School</vt:lpstr>
      <vt:lpstr>Spring 2022 PVI</vt:lpstr>
      <vt:lpstr>Summer 2022 PVI</vt:lpstr>
      <vt:lpstr>Autumn 2022 PVI</vt:lpstr>
    </vt:vector>
  </TitlesOfParts>
  <Company>Birmingham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EYNF Indicative Allocation 22-23</dc:title>
  <dc:creator>Sariya Bi</dc:creator>
  <cp:lastModifiedBy>Amena Akram</cp:lastModifiedBy>
  <dcterms:created xsi:type="dcterms:W3CDTF">2021-02-10T20:33:05Z</dcterms:created>
  <dcterms:modified xsi:type="dcterms:W3CDTF">2023-03-30T08:43:09Z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0x010100B342DBF74E46544D9222E7A47FFD408E</vt:lpwstr>
  </property>
  <property fmtid="{D5CDD505-2E9C-101B-9397-08002B2CF9AE}" pid="3" name="CloudStatistics_StoryID">
    <vt:lpwstr>a6d25e0d-e52c-4087-ad38-0a2e87ebe856</vt:lpwstr>
  </property>
</Properties>
</file>